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75" i="371" l="1"/>
  <c r="V75" i="371" s="1"/>
  <c r="S75" i="371"/>
  <c r="R75" i="371"/>
  <c r="Q75" i="371"/>
  <c r="U74" i="371"/>
  <c r="T74" i="371"/>
  <c r="V74" i="371" s="1"/>
  <c r="S74" i="371"/>
  <c r="R74" i="371"/>
  <c r="Q74" i="371"/>
  <c r="T73" i="371"/>
  <c r="S73" i="371"/>
  <c r="V73" i="371" s="1"/>
  <c r="R73" i="371"/>
  <c r="Q73" i="371"/>
  <c r="U72" i="371"/>
  <c r="T72" i="371"/>
  <c r="V72" i="371" s="1"/>
  <c r="S72" i="371"/>
  <c r="R72" i="371"/>
  <c r="Q72" i="371"/>
  <c r="V71" i="371"/>
  <c r="U71" i="371"/>
  <c r="T71" i="371"/>
  <c r="S71" i="371"/>
  <c r="R71" i="371"/>
  <c r="Q71" i="371"/>
  <c r="U70" i="371"/>
  <c r="T70" i="371"/>
  <c r="V70" i="371" s="1"/>
  <c r="S70" i="371"/>
  <c r="R70" i="371"/>
  <c r="Q70" i="371"/>
  <c r="T69" i="371"/>
  <c r="S69" i="371"/>
  <c r="V69" i="371" s="1"/>
  <c r="R69" i="371"/>
  <c r="Q69" i="371"/>
  <c r="U68" i="371"/>
  <c r="T68" i="371"/>
  <c r="V68" i="371" s="1"/>
  <c r="S68" i="371"/>
  <c r="R68" i="371"/>
  <c r="Q68" i="371"/>
  <c r="T67" i="371"/>
  <c r="S67" i="371"/>
  <c r="V67" i="371" s="1"/>
  <c r="R67" i="371"/>
  <c r="Q67" i="371"/>
  <c r="V66" i="371"/>
  <c r="U66" i="371"/>
  <c r="T66" i="371"/>
  <c r="S66" i="371"/>
  <c r="R66" i="371"/>
  <c r="Q66" i="371"/>
  <c r="T65" i="371"/>
  <c r="S65" i="371"/>
  <c r="V65" i="371" s="1"/>
  <c r="R65" i="371"/>
  <c r="Q65" i="371"/>
  <c r="U64" i="371"/>
  <c r="T64" i="371"/>
  <c r="V64" i="371" s="1"/>
  <c r="S64" i="371"/>
  <c r="R64" i="371"/>
  <c r="Q64" i="371"/>
  <c r="V63" i="371"/>
  <c r="U63" i="371"/>
  <c r="T63" i="371"/>
  <c r="S63" i="371"/>
  <c r="R63" i="371"/>
  <c r="Q63" i="371"/>
  <c r="U62" i="371"/>
  <c r="T62" i="371"/>
  <c r="V62" i="371" s="1"/>
  <c r="S62" i="371"/>
  <c r="R62" i="371"/>
  <c r="Q62" i="371"/>
  <c r="V61" i="371"/>
  <c r="U61" i="371"/>
  <c r="T61" i="371"/>
  <c r="S61" i="371"/>
  <c r="R61" i="371"/>
  <c r="Q61" i="371"/>
  <c r="U60" i="371"/>
  <c r="T60" i="371"/>
  <c r="V60" i="371" s="1"/>
  <c r="S60" i="371"/>
  <c r="R60" i="371"/>
  <c r="Q60" i="371"/>
  <c r="T59" i="371"/>
  <c r="S59" i="371"/>
  <c r="V59" i="371" s="1"/>
  <c r="R59" i="371"/>
  <c r="Q59" i="371"/>
  <c r="V58" i="371"/>
  <c r="U58" i="371"/>
  <c r="T58" i="371"/>
  <c r="S58" i="371"/>
  <c r="R58" i="371"/>
  <c r="Q58" i="371"/>
  <c r="T57" i="371"/>
  <c r="S57" i="371"/>
  <c r="V57" i="371" s="1"/>
  <c r="R57" i="371"/>
  <c r="Q57" i="371"/>
  <c r="U56" i="371"/>
  <c r="T56" i="371"/>
  <c r="V56" i="371" s="1"/>
  <c r="S56" i="371"/>
  <c r="R56" i="371"/>
  <c r="Q56" i="371"/>
  <c r="T55" i="371"/>
  <c r="S55" i="371"/>
  <c r="V55" i="371" s="1"/>
  <c r="R55" i="371"/>
  <c r="Q55" i="371"/>
  <c r="U54" i="371"/>
  <c r="T54" i="371"/>
  <c r="V54" i="371" s="1"/>
  <c r="S54" i="371"/>
  <c r="R54" i="371"/>
  <c r="Q54" i="371"/>
  <c r="T53" i="371"/>
  <c r="S53" i="371"/>
  <c r="V53" i="371" s="1"/>
  <c r="R53" i="371"/>
  <c r="Q53" i="371"/>
  <c r="V52" i="371"/>
  <c r="U52" i="371"/>
  <c r="T52" i="371"/>
  <c r="S52" i="371"/>
  <c r="R52" i="371"/>
  <c r="Q52" i="371"/>
  <c r="T51" i="371"/>
  <c r="S51" i="371"/>
  <c r="V51" i="371" s="1"/>
  <c r="R51" i="371"/>
  <c r="Q51" i="371"/>
  <c r="U50" i="371"/>
  <c r="T50" i="371"/>
  <c r="V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S47" i="371"/>
  <c r="V47" i="371" s="1"/>
  <c r="R47" i="371"/>
  <c r="Q47" i="371"/>
  <c r="U46" i="371"/>
  <c r="T46" i="371"/>
  <c r="V46" i="371" s="1"/>
  <c r="S46" i="371"/>
  <c r="R46" i="371"/>
  <c r="Q46" i="371"/>
  <c r="T45" i="371"/>
  <c r="S45" i="371"/>
  <c r="V45" i="371" s="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U42" i="371"/>
  <c r="T42" i="371"/>
  <c r="V42" i="371" s="1"/>
  <c r="S42" i="371"/>
  <c r="R42" i="371"/>
  <c r="Q42" i="371"/>
  <c r="T41" i="371"/>
  <c r="S41" i="371"/>
  <c r="V41" i="371" s="1"/>
  <c r="R41" i="371"/>
  <c r="Q41" i="371"/>
  <c r="U40" i="371"/>
  <c r="T40" i="371"/>
  <c r="V40" i="371" s="1"/>
  <c r="S40" i="371"/>
  <c r="R40" i="371"/>
  <c r="Q40" i="371"/>
  <c r="T39" i="371"/>
  <c r="S39" i="371"/>
  <c r="V39" i="371" s="1"/>
  <c r="R39" i="371"/>
  <c r="Q39" i="371"/>
  <c r="U38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S35" i="371"/>
  <c r="V35" i="371" s="1"/>
  <c r="R35" i="371"/>
  <c r="Q35" i="371"/>
  <c r="U34" i="371"/>
  <c r="T34" i="371"/>
  <c r="V34" i="371" s="1"/>
  <c r="S34" i="371"/>
  <c r="R34" i="371"/>
  <c r="Q34" i="371"/>
  <c r="V33" i="371"/>
  <c r="U33" i="371"/>
  <c r="T33" i="371"/>
  <c r="S33" i="371"/>
  <c r="R33" i="371"/>
  <c r="Q33" i="371"/>
  <c r="U32" i="371"/>
  <c r="T32" i="371"/>
  <c r="V32" i="371" s="1"/>
  <c r="S32" i="371"/>
  <c r="R32" i="371"/>
  <c r="Q32" i="371"/>
  <c r="T31" i="371"/>
  <c r="S31" i="371"/>
  <c r="V31" i="371" s="1"/>
  <c r="R31" i="371"/>
  <c r="Q31" i="371"/>
  <c r="V30" i="371"/>
  <c r="U30" i="371"/>
  <c r="T30" i="371"/>
  <c r="S30" i="371"/>
  <c r="R30" i="371"/>
  <c r="Q30" i="371"/>
  <c r="T29" i="371"/>
  <c r="S29" i="371"/>
  <c r="V29" i="371" s="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U26" i="371"/>
  <c r="T26" i="371"/>
  <c r="V26" i="371" s="1"/>
  <c r="S26" i="371"/>
  <c r="R26" i="371"/>
  <c r="Q26" i="371"/>
  <c r="T25" i="371"/>
  <c r="S25" i="371"/>
  <c r="V25" i="371" s="1"/>
  <c r="R25" i="371"/>
  <c r="Q25" i="371"/>
  <c r="U24" i="371"/>
  <c r="T24" i="371"/>
  <c r="V24" i="371" s="1"/>
  <c r="S24" i="371"/>
  <c r="R24" i="371"/>
  <c r="Q24" i="371"/>
  <c r="T23" i="371"/>
  <c r="S23" i="371"/>
  <c r="V23" i="371" s="1"/>
  <c r="R23" i="371"/>
  <c r="Q23" i="371"/>
  <c r="V22" i="371"/>
  <c r="U22" i="371"/>
  <c r="T22" i="37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S17" i="371"/>
  <c r="V17" i="371" s="1"/>
  <c r="R17" i="371"/>
  <c r="Q17" i="371"/>
  <c r="U16" i="371"/>
  <c r="T16" i="371"/>
  <c r="V16" i="371" s="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T13" i="371"/>
  <c r="S13" i="371"/>
  <c r="V13" i="371" s="1"/>
  <c r="R13" i="371"/>
  <c r="Q13" i="371"/>
  <c r="V12" i="371"/>
  <c r="U12" i="371"/>
  <c r="T12" i="371"/>
  <c r="S12" i="371"/>
  <c r="R12" i="371"/>
  <c r="Q12" i="371"/>
  <c r="T11" i="371"/>
  <c r="S11" i="371"/>
  <c r="V11" i="371" s="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U8" i="371"/>
  <c r="T8" i="371"/>
  <c r="V8" i="371" s="1"/>
  <c r="S8" i="371"/>
  <c r="R8" i="371"/>
  <c r="Q8" i="371"/>
  <c r="T7" i="371"/>
  <c r="S7" i="371"/>
  <c r="V7" i="371" s="1"/>
  <c r="R7" i="371"/>
  <c r="Q7" i="371"/>
  <c r="V6" i="371"/>
  <c r="U6" i="371"/>
  <c r="T6" i="371"/>
  <c r="S6" i="371"/>
  <c r="R6" i="371"/>
  <c r="Q6" i="371"/>
  <c r="T5" i="371"/>
  <c r="S5" i="371"/>
  <c r="V5" i="371" s="1"/>
  <c r="R5" i="371"/>
  <c r="Q5" i="371"/>
  <c r="U5" i="371" l="1"/>
  <c r="U7" i="371"/>
  <c r="U11" i="371"/>
  <c r="U13" i="371"/>
  <c r="U17" i="371"/>
  <c r="U21" i="371"/>
  <c r="U23" i="371"/>
  <c r="U25" i="371"/>
  <c r="U29" i="371"/>
  <c r="U31" i="371"/>
  <c r="U35" i="371"/>
  <c r="U39" i="371"/>
  <c r="U41" i="371"/>
  <c r="U45" i="371"/>
  <c r="U47" i="371"/>
  <c r="U51" i="371"/>
  <c r="U53" i="371"/>
  <c r="U55" i="371"/>
  <c r="U57" i="371"/>
  <c r="U59" i="371"/>
  <c r="U65" i="371"/>
  <c r="U67" i="371"/>
  <c r="U69" i="371"/>
  <c r="U73" i="371"/>
  <c r="U75" i="371"/>
  <c r="AG26" i="419" l="1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D4" i="414"/>
  <c r="C18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H3" i="390" l="1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<sst xmlns="http://schemas.openxmlformats.org/spreadsheetml/2006/main" count="13608" uniqueCount="3174">
  <si>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</si>
  <si>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</si>
  <si>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</si>
  <si>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</si>
  <si>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</si>
  <si>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</si>
  <si>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</si>
  <si>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</si>
  <si>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</si>
  <si>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</si>
  <si>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</si>
  <si>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</si>
  <si>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</si>
  <si>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</si>
  <si>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</si>
  <si>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</si>
  <si>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</si>
  <si>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</si>
  <si>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</si>
  <si>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</si>
  <si>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</si>
  <si>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</si>
  <si>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</si>
  <si>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</si>
  <si>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</si>
  <si>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</si>
  <si>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</si>
  <si>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</si>
  <si>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</si>
  <si>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</si>
  <si>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</si>
  <si>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</si>
  <si>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</si>
  <si>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</si>
  <si>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</si>
  <si>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</si>
  <si>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</si>
  <si>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</si>
  <si>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</si>
  <si>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</si>
  <si>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</si>
  <si>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</si>
  <si>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</si>
  <si>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</si>
  <si>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</si>
  <si>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</si>
  <si>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</si>
  <si>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</si>
  <si>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</si>
  <si>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</si>
  <si>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</si>
  <si>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</si>
  <si>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</si>
  <si>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</si>
  <si>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</si>
  <si>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</si>
  <si>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</si>
  <si>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</si>
  <si>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</si>
  <si>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</si>
  <si>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</si>
  <si>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</si>
  <si>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</si>
  <si>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</si>
  <si>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</si>
  <si>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</si>
  <si>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</si>
  <si>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</si>
  <si>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</si>
  <si>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</si>
  <si>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</si>
  <si>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</si>
  <si>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</si>
  <si>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</si>
  <si>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</si>
  <si>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</si>
  <si>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</si>
  <si>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</si>
  <si>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</si>
  <si>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</si>
  <si>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</si>
  <si>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</si>
  <si>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</si>
  <si>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</si>
  <si>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</si>
  <si>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</si>
  <si>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</si>
  <si>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</si>
  <si>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</si>
  <si>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</si>
  <si>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</si>
  <si>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</si>
  <si>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</si>
  <si>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</si>
  <si>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</si>
  <si>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</si>
  <si>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</si>
  <si>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</si>
  <si>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</si>
  <si>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</si>
  <si>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</si>
  <si>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</si>
  <si>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</si>
  <si>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</si>
  <si>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</si>
  <si>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</si>
  <si>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</si>
  <si>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</si>
  <si>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</si>
  <si>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</si>
  <si>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</si>
  <si>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</si>
  <si>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</si>
  <si>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</si>
  <si>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</si>
  <si>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</si>
  <si>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</si>
  <si>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</si>
  <si>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</si>
  <si>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</si>
  <si>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</si>
  <si>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</si>
  <si>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</si>
  <si>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</si>
  <si>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</si>
  <si>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</si>
  <si>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</si>
  <si>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</si>
  <si>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</si>
  <si>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</si>
  <si>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</si>
  <si>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</si>
  <si>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</si>
  <si>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</si>
  <si>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</si>
  <si>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</si>
  <si>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</si>
  <si>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</si>
  <si>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</si>
  <si>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</si>
  <si>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</si>
  <si>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</si>
  <si>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</si>
  <si>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</si>
  <si>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</si>
  <si>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</si>
  <si>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</si>
  <si>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</si>
  <si>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</si>
  <si>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</si>
  <si>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</si>
  <si>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</si>
  <si>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</si>
  <si>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</si>
  <si>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</si>
  <si>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</si>
  <si>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</si>
  <si>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</si>
  <si>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</si>
  <si>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</si>
  <si>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</si>
  <si>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</si>
  <si>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</si>
  <si>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</si>
  <si>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</si>
  <si>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</si>
  <si>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</si>
  <si>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</si>
  <si>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</si>
  <si>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</si>
  <si>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</si>
  <si>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</si>
  <si>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</si>
  <si>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</si>
  <si>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</si>
  <si>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</si>
  <si>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</si>
  <si>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</si>
  <si>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</si>
  <si>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</si>
  <si>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</si>
  <si>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</si>
  <si>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</si>
  <si>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</si>
  <si>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</si>
  <si>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</si>
  <si>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</si>
  <si>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</si>
  <si>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</si>
  <si>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</si>
  <si>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</si>
  <si>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</si>
  <si>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</si>
  <si>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</si>
  <si>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</si>
  <si>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</si>
  <si>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</si>
  <si>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</si>
  <si>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</si>
  <si>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</si>
  <si>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</si>
  <si>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</si>
  <si>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</si>
  <si>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</si>
  <si>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</si>
  <si>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</si>
  <si>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</si>
  <si>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</si>
  <si>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</si>
  <si>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</si>
  <si>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</si>
  <si>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</si>
  <si>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</si>
  <si>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</si>
  <si>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</si>
  <si>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</si>
  <si>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</si>
  <si>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</si>
  <si>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</si>
  <si>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</si>
  <si>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</si>
  <si>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</si>
  <si>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</si>
  <si>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</si>
  <si>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</si>
  <si>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</si>
  <si>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</si>
  <si>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</si>
  <si>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</si>
  <si>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</si>
  <si>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</si>
  <si>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</si>
  <si>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</si>
  <si>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</si>
  <si>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</si>
  <si>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</si>
  <si>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</si>
  <si>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</si>
  <si>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</si>
  <si>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</si>
  <si>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</si>
  <si>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</si>
  <si>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</si>
  <si>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</si>
  <si>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</si>
  <si>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</si>
  <si>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</si>
  <si>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</si>
  <si>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</si>
  <si>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</si>
  <si>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</si>
  <si>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</si>
  <si>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</si>
  <si>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</si>
  <si>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</si>
  <si>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</si>
  <si>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</si>
  <si>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</si>
  <si>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</si>
  <si>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</si>
  <si>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</si>
  <si>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</si>
  <si>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</si>
  <si>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</si>
  <si>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</si>
  <si>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</si>
  <si>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</si>
  <si>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</si>
  <si>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</si>
  <si>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</si>
  <si>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</si>
  <si>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</si>
  <si>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</si>
  <si>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</si>
  <si>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</si>
  <si>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</si>
  <si>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</si>
  <si>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</si>
  <si>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</si>
  <si>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</si>
  <si>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</si>
  <si>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</si>
  <si>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</si>
  <si>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</si>
  <si>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</si>
  <si>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</si>
  <si>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</si>
  <si>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</si>
  <si>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</si>
  <si>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</si>
  <si>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</si>
  <si>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</si>
  <si>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</si>
  <si>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</si>
  <si>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</si>
  <si>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</si>
  <si>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</si>
  <si>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</si>
  <si>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</si>
  <si>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</si>
  <si>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</si>
  <si>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</si>
  <si>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</si>
  <si>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</si>
  <si>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</si>
  <si>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</si>
  <si>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</si>
  <si>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</si>
  <si>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</si>
  <si>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</si>
  <si>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</si>
  <si>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</si>
  <si>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</si>
  <si>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</si>
  <si>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</si>
  <si>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</si>
  <si>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</si>
  <si>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</si>
  <si>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</si>
  <si>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</si>
  <si>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</si>
  <si>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</si>
  <si>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</si>
  <si>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</si>
  <si>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</si>
  <si>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</si>
  <si>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</si>
  <si>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</si>
  <si>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</si>
  <si>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</si>
  <si>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</si>
  <si>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</si>
  <si>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</si>
  <si>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</si>
  <si>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</si>
  <si>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</si>
  <si>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</si>
  <si>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</si>
  <si>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</si>
  <si>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</si>
  <si>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</si>
  <si>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</si>
  <si>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</si>
  <si>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</si>
  <si>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50115010     RTG materiál, filmy a chemikálie (sk.Z_504)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</si>
  <si>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</si>
  <si>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</si>
  <si>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</si>
  <si>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</si>
  <si>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</si>
  <si>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</si>
  <si>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</si>
  <si>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</si>
  <si>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</si>
  <si>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</si>
  <si>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</si>
  <si>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</si>
  <si>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</si>
  <si>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</si>
  <si>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</si>
  <si>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</si>
  <si>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</si>
  <si>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</si>
  <si>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</si>
  <si>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</si>
  <si>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</si>
  <si>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</si>
  <si>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</si>
  <si>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</si>
  <si>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</si>
  <si>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</si>
  <si>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</si>
  <si>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</si>
  <si>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</si>
  <si>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</si>
  <si>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</si>
  <si>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</si>
  <si>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</si>
  <si>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</si>
  <si>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</si>
  <si>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</si>
  <si>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</si>
  <si>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</si>
  <si>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</si>
  <si>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</si>
  <si>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</si>
  <si>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</si>
  <si>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</si>
  <si>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</si>
  <si>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</si>
  <si>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</si>
  <si>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</si>
  <si>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</si>
  <si>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</si>
  <si>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</si>
  <si>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</si>
  <si>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</si>
  <si>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</si>
  <si>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</si>
  <si>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</si>
  <si>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</si>
  <si>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</si>
  <si>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</si>
  <si>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</si>
  <si>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</si>
  <si>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</si>
  <si>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</si>
  <si>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</si>
  <si>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</si>
  <si>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</si>
  <si>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</si>
  <si>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</si>
  <si>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</si>
  <si>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</si>
  <si>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</si>
  <si>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</si>
  <si>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</si>
  <si>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</si>
  <si>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</si>
  <si>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</si>
  <si>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</si>
  <si>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</si>
  <si>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</si>
  <si>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</si>
  <si>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</si>
  <si>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</si>
  <si>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</si>
  <si>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</si>
  <si>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</si>
  <si>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</si>
  <si>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</si>
  <si>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</si>
  <si>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</si>
  <si>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</si>
  <si>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</si>
  <si>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</si>
  <si>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</si>
  <si>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</si>
  <si>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</si>
  <si>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</si>
  <si>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</si>
  <si>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</si>
  <si>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</si>
  <si>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</si>
  <si>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</si>
  <si>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</si>
  <si>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</si>
  <si>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</si>
  <si>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</si>
  <si>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</si>
  <si>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</si>
  <si>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</si>
  <si>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</si>
  <si>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</si>
  <si>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</si>
  <si>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</si>
  <si>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</si>
  <si>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</si>
  <si>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</si>
  <si>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</si>
  <si>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</si>
  <si>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</si>
  <si>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</si>
  <si>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</si>
  <si>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</si>
  <si>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</si>
  <si>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</si>
  <si>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</si>
  <si>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</si>
  <si>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</si>
  <si>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</si>
  <si>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</si>
  <si>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</si>
  <si>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</si>
  <si>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</si>
  <si>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</si>
  <si>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</si>
  <si>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</si>
  <si>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</si>
  <si>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</si>
  <si>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</si>
  <si>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</si>
  <si>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</si>
  <si>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</si>
  <si>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</si>
  <si>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</si>
  <si>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</si>
  <si>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</si>
  <si>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</si>
  <si>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</si>
  <si>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</si>
  <si>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</si>
  <si>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</si>
  <si>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</si>
  <si>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</si>
  <si>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</si>
  <si>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</si>
  <si>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</si>
  <si>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</si>
  <si>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</si>
  <si>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</si>
  <si>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</si>
  <si>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</si>
  <si>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</si>
  <si>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</si>
  <si>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</si>
  <si>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</si>
  <si>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</si>
  <si>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</si>
  <si>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</si>
  <si>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</si>
  <si>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</si>
  <si>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</si>
  <si>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</si>
  <si>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</si>
  <si>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</si>
  <si>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</si>
  <si>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</si>
  <si>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</si>
  <si>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</si>
  <si>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</si>
  <si>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</si>
  <si>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</si>
  <si>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</si>
  <si>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</si>
  <si>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</si>
  <si>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</si>
  <si>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</si>
  <si>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79906001     výkony prádelny - mikrovlákno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</si>
  <si>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</si>
  <si>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</si>
  <si>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</si>
  <si>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</si>
  <si>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</si>
  <si>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</si>
  <si>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</si>
  <si>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</si>
  <si>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</si>
  <si>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</si>
  <si>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</si>
  <si>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</si>
  <si>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50113007     léky - krev.deriváty ZUL (LEK)</t>
  </si>
  <si>
    <t>Klinika ústní,čelistní a obličejové chirurgie Celkem</t>
  </si>
  <si>
    <t>SumaKL</t>
  </si>
  <si>
    <t>2501</t>
  </si>
  <si>
    <t>vedení klinického pracoviště</t>
  </si>
  <si>
    <t>vedení klinického pracoviště Celkem</t>
  </si>
  <si>
    <t>SumaNS</t>
  </si>
  <si>
    <t>mezeraNS</t>
  </si>
  <si>
    <t>2511</t>
  </si>
  <si>
    <t>lůžkové oddělení 33</t>
  </si>
  <si>
    <t>lůžkové oddělení 33 Celkem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</si>
  <si>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</si>
  <si>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</si>
  <si>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</si>
  <si>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</si>
  <si>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</si>
  <si>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</si>
  <si>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</si>
  <si>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</si>
  <si>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</si>
  <si>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</si>
  <si>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130805</t>
  </si>
  <si>
    <t>30805</t>
  </si>
  <si>
    <t>REMOOD 20 MG</t>
  </si>
  <si>
    <t>POR TBL FLM 30X20MG</t>
  </si>
  <si>
    <t>850010</t>
  </si>
  <si>
    <t>149543</t>
  </si>
  <si>
    <t>CLOPIDOGREL APOTEX 75 MG</t>
  </si>
  <si>
    <t>POR TBL FLM 30X75MG</t>
  </si>
  <si>
    <t>O</t>
  </si>
  <si>
    <t>51366</t>
  </si>
  <si>
    <t>CHLORID SODNÝ 0,9% BRAUN</t>
  </si>
  <si>
    <t>INF SOL 20X100MLPELAH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</si>
  <si>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</si>
  <si>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</si>
  <si>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</si>
  <si>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</si>
  <si>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</si>
  <si>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</si>
  <si>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</si>
  <si>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</si>
  <si>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</si>
  <si>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</si>
  <si>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</si>
  <si>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</si>
  <si>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</si>
  <si>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</si>
  <si>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</si>
  <si>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</si>
  <si>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</si>
  <si>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</si>
  <si>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</si>
  <si>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</si>
  <si>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</si>
  <si>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</si>
  <si>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</si>
  <si>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</si>
  <si>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UNG OPH 1X5GM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</si>
  <si>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</si>
  <si>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</si>
  <si>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</si>
  <si>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</si>
  <si>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</si>
  <si>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</si>
  <si>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</si>
  <si>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</si>
  <si>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</si>
  <si>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</si>
  <si>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</si>
  <si>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</si>
  <si>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</si>
  <si>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</si>
  <si>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103645</t>
  </si>
  <si>
    <t>3645</t>
  </si>
  <si>
    <t>DIMEXOL</t>
  </si>
  <si>
    <t>TBL 30X200MG</t>
  </si>
  <si>
    <t>112894</t>
  </si>
  <si>
    <t>12894</t>
  </si>
  <si>
    <t>AULIN</t>
  </si>
  <si>
    <t>GRA 15X100MG(SACKY)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</si>
  <si>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</si>
  <si>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</si>
  <si>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</si>
  <si>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</si>
  <si>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</si>
  <si>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</si>
  <si>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</si>
  <si>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145310</t>
  </si>
  <si>
    <t>45310</t>
  </si>
  <si>
    <t>ANACID</t>
  </si>
  <si>
    <t>SUS 12X5ML(SACKY)</t>
  </si>
  <si>
    <t>155823</t>
  </si>
  <si>
    <t>55823</t>
  </si>
  <si>
    <t>NOVALGIN</t>
  </si>
  <si>
    <t>TBL OBD 20X500MG</t>
  </si>
  <si>
    <t>155947</t>
  </si>
  <si>
    <t>55947</t>
  </si>
  <si>
    <t>OPHTAL LIQ 2X50ML</t>
  </si>
  <si>
    <t>157525</t>
  </si>
  <si>
    <t>57525</t>
  </si>
  <si>
    <t>MYDOCALM 150MG</t>
  </si>
  <si>
    <t>TBL OBD 30X150MG</t>
  </si>
  <si>
    <t>162320</t>
  </si>
  <si>
    <t>62320</t>
  </si>
  <si>
    <t>BETADINE</t>
  </si>
  <si>
    <t>UNG 1X20GM</t>
  </si>
  <si>
    <t>164881</t>
  </si>
  <si>
    <t>64881</t>
  </si>
  <si>
    <t>BEROTEC N 100 MCG</t>
  </si>
  <si>
    <t>INH SOL PSS200 DAV</t>
  </si>
  <si>
    <t>164934</t>
  </si>
  <si>
    <t>64934</t>
  </si>
  <si>
    <t>CLARINASE REPETABS</t>
  </si>
  <si>
    <t>TBL RET 7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</si>
  <si>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</si>
  <si>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</si>
  <si>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</si>
  <si>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</si>
  <si>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</si>
  <si>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</si>
  <si>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</si>
  <si>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</si>
  <si>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191836</t>
  </si>
  <si>
    <t>91836</t>
  </si>
  <si>
    <t>TORECAN</t>
  </si>
  <si>
    <t>INJ 5X1ML/6.5MG</t>
  </si>
  <si>
    <t>194292</t>
  </si>
  <si>
    <t>94292</t>
  </si>
  <si>
    <t>ZOLPIDEM-RATIOPHARM 10 MG</t>
  </si>
  <si>
    <t>POR TBL FLM 20X10MG</t>
  </si>
  <si>
    <t>197522</t>
  </si>
  <si>
    <t>97522</t>
  </si>
  <si>
    <t>DETRALEX</t>
  </si>
  <si>
    <t>TBL OBD 30</t>
  </si>
  <si>
    <t>395294</t>
  </si>
  <si>
    <t>180306</t>
  </si>
  <si>
    <t>TANTUM VERDE</t>
  </si>
  <si>
    <t>LIQ 1X240ML-PET TR</t>
  </si>
  <si>
    <t>395997</t>
  </si>
  <si>
    <t>DZ SOFTASEPT N BEZBARVÝ 250 ml</t>
  </si>
  <si>
    <t>840143</t>
  </si>
  <si>
    <t>Heřmánek Spofa her.20x1g nálev.sáčky LEROS</t>
  </si>
  <si>
    <t>841535</t>
  </si>
  <si>
    <t>MENALIND Kožní ochranný krém 200 ml</t>
  </si>
  <si>
    <t>843905</t>
  </si>
  <si>
    <t>103391</t>
  </si>
  <si>
    <t>MUCOSOLVAN</t>
  </si>
  <si>
    <t>POR GTT SOL+INH SOL 60ML</t>
  </si>
  <si>
    <t>846338</t>
  </si>
  <si>
    <t>122685</t>
  </si>
  <si>
    <t>PRESTARIUM NEO COMBI 5mg/1,25mg</t>
  </si>
  <si>
    <t>POR TBL FLM 30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</si>
  <si>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</si>
  <si>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</si>
  <si>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</si>
  <si>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</si>
  <si>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</si>
  <si>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</si>
  <si>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</si>
  <si>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</si>
  <si>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</si>
  <si>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</si>
  <si>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</si>
  <si>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</si>
  <si>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</si>
  <si>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</si>
  <si>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</si>
  <si>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</si>
  <si>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</si>
  <si>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</si>
  <si>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</si>
  <si>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100394</t>
  </si>
  <si>
    <t>394</t>
  </si>
  <si>
    <t>ATROPIN BIOTIKA 1MG</t>
  </si>
  <si>
    <t>INJ 10X1ML/1MG</t>
  </si>
  <si>
    <t>100536</t>
  </si>
  <si>
    <t>536</t>
  </si>
  <si>
    <t>NORADRENALIN LECIVA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</si>
  <si>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</si>
  <si>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</si>
  <si>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</si>
  <si>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</si>
  <si>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</si>
  <si>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</si>
  <si>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</si>
  <si>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</si>
  <si>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111242</t>
  </si>
  <si>
    <t>11242</t>
  </si>
  <si>
    <t>GERATAM 1200</t>
  </si>
  <si>
    <t>TBL OBD 60X1200MG</t>
  </si>
  <si>
    <t>117983</t>
  </si>
  <si>
    <t>17983</t>
  </si>
  <si>
    <t>OXYPHYLLIN</t>
  </si>
  <si>
    <t>TBL 50X100MG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</si>
  <si>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</si>
  <si>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</si>
  <si>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</si>
  <si>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</si>
  <si>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</si>
  <si>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</si>
  <si>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</si>
  <si>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</si>
  <si>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</si>
  <si>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</si>
  <si>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</si>
  <si>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159448</t>
  </si>
  <si>
    <t>59448</t>
  </si>
  <si>
    <t>DUROGESIC 25MCG/H</t>
  </si>
  <si>
    <t>EMP 5X2.5MG(10CM2)</t>
  </si>
  <si>
    <t>159940</t>
  </si>
  <si>
    <t>59940</t>
  </si>
  <si>
    <t>SMECTA</t>
  </si>
  <si>
    <t>PLV POR 1X10SACKU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</si>
  <si>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</si>
  <si>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</si>
  <si>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</si>
  <si>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</si>
  <si>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</si>
  <si>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</si>
  <si>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</si>
  <si>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</si>
  <si>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847635</t>
  </si>
  <si>
    <t>Biopron9    PREMIUM tob.120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</si>
  <si>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</si>
  <si>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</si>
  <si>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</si>
  <si>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</si>
  <si>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</si>
  <si>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</si>
  <si>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</si>
  <si>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849895</t>
  </si>
  <si>
    <t>162250</t>
  </si>
  <si>
    <t>ACC 200 NEO</t>
  </si>
  <si>
    <t>tbl eff 20x200ng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</si>
  <si>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</si>
  <si>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</si>
  <si>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</si>
  <si>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</si>
  <si>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</si>
  <si>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</si>
  <si>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</si>
  <si>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</si>
  <si>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100874</t>
  </si>
  <si>
    <t>874</t>
  </si>
  <si>
    <t>OPHTHALMO-AZULEN</t>
  </si>
  <si>
    <t>193109</t>
  </si>
  <si>
    <t>93109</t>
  </si>
  <si>
    <t>SUPRACAIN 4%</t>
  </si>
  <si>
    <t>INJ 10X2ML</t>
  </si>
  <si>
    <t>803169</t>
  </si>
  <si>
    <t>KL BENZINUM 300g</t>
  </si>
  <si>
    <t>900321</t>
  </si>
  <si>
    <t>KL PRIPRAVEK</t>
  </si>
  <si>
    <t>102123</t>
  </si>
  <si>
    <t>2123</t>
  </si>
  <si>
    <t>PAMBA</t>
  </si>
  <si>
    <t>TBL 10X250MG</t>
  </si>
  <si>
    <t>103417</t>
  </si>
  <si>
    <t>3417</t>
  </si>
  <si>
    <t>BISTON</t>
  </si>
  <si>
    <t>TBL 50X200MG</t>
  </si>
  <si>
    <t>114926</t>
  </si>
  <si>
    <t>14926</t>
  </si>
  <si>
    <t>INHIBACE 2.5 MG</t>
  </si>
  <si>
    <t>POR TBL FLM28X2.5MG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</si>
  <si>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</si>
  <si>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</si>
  <si>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</si>
  <si>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</si>
  <si>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</si>
  <si>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</si>
  <si>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</si>
  <si>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500701</t>
  </si>
  <si>
    <t>IR  AQUA STERILE OPLACH 1000 ml Pour Bottle Prom.</t>
  </si>
  <si>
    <t>108499</t>
  </si>
  <si>
    <t>8499</t>
  </si>
  <si>
    <t>DIPIDOLOR</t>
  </si>
  <si>
    <t>INJ 5X2ML 7.5MG/ML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</si>
  <si>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</si>
  <si>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</si>
  <si>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</si>
  <si>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</si>
  <si>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</si>
  <si>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</si>
  <si>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</si>
  <si>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</si>
  <si>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840987</t>
  </si>
  <si>
    <t>IR  AQUA STERILE OPLACH.6x1000 ml</t>
  </si>
  <si>
    <t>IR OPLACH-FR</t>
  </si>
  <si>
    <t>849045</t>
  </si>
  <si>
    <t>155938</t>
  </si>
  <si>
    <t>HERPESIN 200</t>
  </si>
  <si>
    <t>POR TBL NOB 25X200MG</t>
  </si>
  <si>
    <t>131385</t>
  </si>
  <si>
    <t>31385</t>
  </si>
  <si>
    <t>TENSIOMIN</t>
  </si>
  <si>
    <t>TBL 30X12.5MG</t>
  </si>
  <si>
    <t>501065</t>
  </si>
  <si>
    <t>KL SIGNATURY</t>
  </si>
  <si>
    <t>111062</t>
  </si>
  <si>
    <t>11062</t>
  </si>
  <si>
    <t>OXYCONTIN 20 MG</t>
  </si>
  <si>
    <t>POR TBL PRO 30X20MG</t>
  </si>
  <si>
    <t>100810</t>
  </si>
  <si>
    <t>810</t>
  </si>
  <si>
    <t>SANORIN EMULSIO</t>
  </si>
  <si>
    <t>GTT NAS 10ML 0.1%</t>
  </si>
  <si>
    <t>847727</t>
  </si>
  <si>
    <t>500717</t>
  </si>
  <si>
    <t>XARELTO 10 MG</t>
  </si>
  <si>
    <t>POR TBL FLM 10X10MG</t>
  </si>
  <si>
    <t>133152</t>
  </si>
  <si>
    <t>33152</t>
  </si>
  <si>
    <t>FANTOMALT</t>
  </si>
  <si>
    <t>POR PLV SOL 1X400GMenterar.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</si>
  <si>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</si>
  <si>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</si>
  <si>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</si>
  <si>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</si>
  <si>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</si>
  <si>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</si>
  <si>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</si>
  <si>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</si>
  <si>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</si>
  <si>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</si>
  <si>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</si>
  <si>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</si>
  <si>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</si>
  <si>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</si>
  <si>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920378</t>
  </si>
  <si>
    <t>KL SOL.HYD.PEROX.3% 250G v sirokohrdle lahvi</t>
  </si>
  <si>
    <t>121698</t>
  </si>
  <si>
    <t>21698</t>
  </si>
  <si>
    <t>DEXAMETHASONE WZF POLFA</t>
  </si>
  <si>
    <t>OPHGTTSUS1X5ML0.1%</t>
  </si>
  <si>
    <t>166503</t>
  </si>
  <si>
    <t>66503</t>
  </si>
  <si>
    <t>SEPTONEX</t>
  </si>
  <si>
    <t>DRM SPR SOL 1X30ML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</si>
  <si>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</si>
  <si>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</si>
  <si>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</si>
  <si>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</si>
  <si>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</si>
  <si>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</si>
  <si>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</si>
  <si>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</si>
  <si>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</si>
  <si>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</si>
  <si>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</si>
  <si>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500412</t>
  </si>
  <si>
    <t>Kl SOL.PHENOLI CAMPHOR. 50 g RD</t>
  </si>
  <si>
    <t>930095</t>
  </si>
  <si>
    <t>KL VASELINUM ALBUM, 30G</t>
  </si>
  <si>
    <t>911928</t>
  </si>
  <si>
    <t>KL ETHANOL.C.BENZINO 250G</t>
  </si>
  <si>
    <t>930671</t>
  </si>
  <si>
    <t>KL CHLORHEXIDINI SOL. 0,1% 300 g</t>
  </si>
  <si>
    <t>v sirokohrdle lahvi</t>
  </si>
  <si>
    <t>112895</t>
  </si>
  <si>
    <t>12895</t>
  </si>
  <si>
    <t>POR GRA SOL30SÁČKŮ</t>
  </si>
  <si>
    <t>850403</t>
  </si>
  <si>
    <t>163305</t>
  </si>
  <si>
    <t>TIMOLOL-POS 0,5%</t>
  </si>
  <si>
    <t>OPH GTT SOL 3X5ML</t>
  </si>
  <si>
    <t>169695</t>
  </si>
  <si>
    <t>69695</t>
  </si>
  <si>
    <t>ARDEAELYTOSOL RL 1/1</t>
  </si>
  <si>
    <t>INF 1X500ML</t>
  </si>
  <si>
    <t>134467</t>
  </si>
  <si>
    <t>OFTIDOR 2% OČNÍ KAPKY, ROZTOK</t>
  </si>
  <si>
    <t>OPH GTT SOL 1X5MLX100MG</t>
  </si>
  <si>
    <t>845180</t>
  </si>
  <si>
    <t>100301</t>
  </si>
  <si>
    <t>DUSPATALIN RETARD</t>
  </si>
  <si>
    <t>POR CPS RDR 30X200MG</t>
  </si>
  <si>
    <t>198034</t>
  </si>
  <si>
    <t>98034</t>
  </si>
  <si>
    <t>DIPROSONE</t>
  </si>
  <si>
    <t>CRM 1X30GM</t>
  </si>
  <si>
    <t>159746</t>
  </si>
  <si>
    <t>59746</t>
  </si>
  <si>
    <t>HEŘMÁNKOVÝ ČAJ</t>
  </si>
  <si>
    <t>SPC 20X1.5GM(SCCKY)</t>
  </si>
  <si>
    <t>155671</t>
  </si>
  <si>
    <t>KYLOTAN PLUS H 80/12,5 MG</t>
  </si>
  <si>
    <t>POR TBL FLM 28</t>
  </si>
  <si>
    <t>921551</t>
  </si>
  <si>
    <t>KL BALS.PERUVIANUM, 50g</t>
  </si>
  <si>
    <t>185793</t>
  </si>
  <si>
    <t>136395</t>
  </si>
  <si>
    <t>SOLCOSERYL DENTAL ADHESIVE</t>
  </si>
  <si>
    <t>STM PST 1X5GM</t>
  </si>
  <si>
    <t>920377</t>
  </si>
  <si>
    <t>KL SOL.HYD.PEROX.3% 300G v sirokohrdle lahvi</t>
  </si>
  <si>
    <t>921277</t>
  </si>
  <si>
    <t>KL JODOVÝ OLEJ 30G</t>
  </si>
  <si>
    <t>120461</t>
  </si>
  <si>
    <t>20461</t>
  </si>
  <si>
    <t>AMBROSAN KAPKY</t>
  </si>
  <si>
    <t>POR GTT SOL 1X100ML</t>
  </si>
  <si>
    <t>988088</t>
  </si>
  <si>
    <t>Walmark Laktobacily FORTE s fruktooligosach.60+60</t>
  </si>
  <si>
    <t>176954</t>
  </si>
  <si>
    <t>ALGIFEN NEO</t>
  </si>
  <si>
    <t>POR GTT SOL 1X50ML</t>
  </si>
  <si>
    <t>200863</t>
  </si>
  <si>
    <t>OPH GTT SOL 1X10ML PLAST</t>
  </si>
  <si>
    <t>841023</t>
  </si>
  <si>
    <t>Apotheke Heřmánek pravý čaj 20x2g n.s.</t>
  </si>
  <si>
    <t>159840</t>
  </si>
  <si>
    <t>59840</t>
  </si>
  <si>
    <t>HYALGAN 20MG/2ML</t>
  </si>
  <si>
    <t>INJ 1X2ML/20MG-STR.</t>
  </si>
  <si>
    <t>846932</t>
  </si>
  <si>
    <t>137279</t>
  </si>
  <si>
    <t>ALVESCO 160 INHALER</t>
  </si>
  <si>
    <t>INH SOL PSS 60X160RG</t>
  </si>
  <si>
    <t>P</t>
  </si>
  <si>
    <t>109709</t>
  </si>
  <si>
    <t>9709</t>
  </si>
  <si>
    <t>SOLU-MEDROL</t>
  </si>
  <si>
    <t>INJ SIC 1X40MG+1ML</t>
  </si>
  <si>
    <t>112892</t>
  </si>
  <si>
    <t>12892</t>
  </si>
  <si>
    <t>TBL 30X100MG</t>
  </si>
  <si>
    <t>115864</t>
  </si>
  <si>
    <t>15864</t>
  </si>
  <si>
    <t>TRITACE 10</t>
  </si>
  <si>
    <t>POR TBL NOB 30X10MG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</si>
  <si>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</si>
  <si>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</si>
  <si>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</si>
  <si>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</si>
  <si>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</si>
  <si>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</si>
  <si>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</si>
  <si>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</si>
  <si>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140373</t>
  </si>
  <si>
    <t>40373</t>
  </si>
  <si>
    <t>MEDROL 16 MG</t>
  </si>
  <si>
    <t>POR TBLNOB50X16MG-B</t>
  </si>
  <si>
    <t>142547</t>
  </si>
  <si>
    <t>42547</t>
  </si>
  <si>
    <t>LACTULOSE AL SIRUP</t>
  </si>
  <si>
    <t>POR SIR 1X500ML</t>
  </si>
  <si>
    <t>158271</t>
  </si>
  <si>
    <t>58271</t>
  </si>
  <si>
    <t>LIPANTHYL 267 M</t>
  </si>
  <si>
    <t>CPS 30X267MG</t>
  </si>
  <si>
    <t>159672</t>
  </si>
  <si>
    <t>59672</t>
  </si>
  <si>
    <t>TRALGIT SR 100</t>
  </si>
  <si>
    <t>POR TBL RET30X100MG</t>
  </si>
  <si>
    <t>166030</t>
  </si>
  <si>
    <t>66030</t>
  </si>
  <si>
    <t>ZODAC</t>
  </si>
  <si>
    <t>TBL OBD 30X10MG</t>
  </si>
  <si>
    <t>848545</t>
  </si>
  <si>
    <t>127546</t>
  </si>
  <si>
    <t>AMESOS 10 MG/5 MG TABLETY</t>
  </si>
  <si>
    <t>POR TBL NOB 30</t>
  </si>
  <si>
    <t>848765</t>
  </si>
  <si>
    <t>107938</t>
  </si>
  <si>
    <t>CORDARONE</t>
  </si>
  <si>
    <t>INJ SOL 6X3ML/150MG</t>
  </si>
  <si>
    <t>850078</t>
  </si>
  <si>
    <t>102608</t>
  </si>
  <si>
    <t>CARVESAN 25</t>
  </si>
  <si>
    <t>POR TBL NOB 30X25MG</t>
  </si>
  <si>
    <t>848947</t>
  </si>
  <si>
    <t>135928</t>
  </si>
  <si>
    <t>ESOPREX 10 MG</t>
  </si>
  <si>
    <t>POR TBL FLM 30X10MG</t>
  </si>
  <si>
    <t>126486</t>
  </si>
  <si>
    <t>26486</t>
  </si>
  <si>
    <t>ACTRAPID PENFILL 100IU/ML</t>
  </si>
  <si>
    <t>INJ SOL 5X3ML</t>
  </si>
  <si>
    <t>132059</t>
  </si>
  <si>
    <t>32059</t>
  </si>
  <si>
    <t>INJ SOL 10X0.4ML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</si>
  <si>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</si>
  <si>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</si>
  <si>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</si>
  <si>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</si>
  <si>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</si>
  <si>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</si>
  <si>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</si>
  <si>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</si>
  <si>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117685</t>
  </si>
  <si>
    <t>17685</t>
  </si>
  <si>
    <t>MIRZATEN 30</t>
  </si>
  <si>
    <t>POR TBL FLM 30X30MG</t>
  </si>
  <si>
    <t>50113006</t>
  </si>
  <si>
    <t>103513</t>
  </si>
  <si>
    <t>3513</t>
  </si>
  <si>
    <t>NUTRIFLEX BASAL</t>
  </si>
  <si>
    <t>INF 5X2000ML</t>
  </si>
  <si>
    <t>988740</t>
  </si>
  <si>
    <t>Nutrison Advanced Diason 1000ml</t>
  </si>
  <si>
    <t>33531</t>
  </si>
  <si>
    <t>NUTRISON ENERGY MULTI FIBRE</t>
  </si>
  <si>
    <t>POR SOL 1X1000ML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</si>
  <si>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</si>
  <si>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</si>
  <si>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</si>
  <si>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</si>
  <si>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</si>
  <si>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</si>
  <si>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</si>
  <si>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</si>
  <si>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</si>
  <si>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</si>
  <si>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50113013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</si>
  <si>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</si>
  <si>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</si>
  <si>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</si>
  <si>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</si>
  <si>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</si>
  <si>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</si>
  <si>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</si>
  <si>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</si>
  <si>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</si>
  <si>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</si>
  <si>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</si>
  <si>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</si>
  <si>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</si>
  <si>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</si>
  <si>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</si>
  <si>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</si>
  <si>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</si>
  <si>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</si>
  <si>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</si>
  <si>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</si>
  <si>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</si>
  <si>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</si>
  <si>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</si>
  <si>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</si>
  <si>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</si>
  <si>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</si>
  <si>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190778</t>
  </si>
  <si>
    <t>90778</t>
  </si>
  <si>
    <t>BACTROBAN</t>
  </si>
  <si>
    <t>DRM UNG 1X15GM</t>
  </si>
  <si>
    <t>148261</t>
  </si>
  <si>
    <t>48261</t>
  </si>
  <si>
    <t>PLV ADS 1X20GM</t>
  </si>
  <si>
    <t>103952</t>
  </si>
  <si>
    <t>3952</t>
  </si>
  <si>
    <t>AMIKIN</t>
  </si>
  <si>
    <t>INJ 1X2ML/500MG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</si>
  <si>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</si>
  <si>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</si>
  <si>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</si>
  <si>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</si>
  <si>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</si>
  <si>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</si>
  <si>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</si>
  <si>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</si>
  <si>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</si>
  <si>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</si>
  <si>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</si>
  <si>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</si>
  <si>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</si>
  <si>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</si>
  <si>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</si>
  <si>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</si>
  <si>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</si>
  <si>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</si>
  <si>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</si>
  <si>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</si>
  <si>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</si>
  <si>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</si>
  <si>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</si>
  <si>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50113014</t>
  </si>
  <si>
    <t>165989</t>
  </si>
  <si>
    <t>65989</t>
  </si>
  <si>
    <t>MYCOMAX « INF. INFUZ</t>
  </si>
  <si>
    <t>50113011</t>
  </si>
  <si>
    <t>87239</t>
  </si>
  <si>
    <t>Fanhdi 50 I.U./ml(500 I.U) GRIFOLS</t>
  </si>
  <si>
    <t>199295</t>
  </si>
  <si>
    <t>99295</t>
  </si>
  <si>
    <t>ANOPYRIN 100MG</t>
  </si>
  <si>
    <t>TBL 20X100MG</t>
  </si>
  <si>
    <t>840169</t>
  </si>
  <si>
    <t>Indulona  Nechtíková 100g</t>
  </si>
  <si>
    <t>841059</t>
  </si>
  <si>
    <t>Indulona olivová ung.100g</t>
  </si>
  <si>
    <t>146125</t>
  </si>
  <si>
    <t>46125</t>
  </si>
  <si>
    <t>LIDOCAIN 10%</t>
  </si>
  <si>
    <t>SPR 1X38GM</t>
  </si>
  <si>
    <t>705608</t>
  </si>
  <si>
    <t>Indulona A/64 ung.100ml modrá</t>
  </si>
  <si>
    <t>100407</t>
  </si>
  <si>
    <t>407</t>
  </si>
  <si>
    <t>CALCIUM BIOTIKA</t>
  </si>
  <si>
    <t>INJ 10X10ML/1GM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</si>
  <si>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</si>
  <si>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</si>
  <si>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</si>
  <si>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</si>
  <si>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</si>
  <si>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</si>
  <si>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</si>
  <si>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</si>
  <si>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</si>
  <si>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</si>
  <si>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</si>
  <si>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</si>
  <si>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</si>
  <si>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</si>
  <si>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</si>
  <si>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</si>
  <si>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920376</t>
  </si>
  <si>
    <t>KL SOL.HYD.PEROX.3% 200G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</si>
  <si>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</si>
  <si>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</si>
  <si>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</si>
  <si>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</si>
  <si>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</si>
  <si>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</si>
  <si>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921453</t>
  </si>
  <si>
    <t>KL SOL.PHENOLI CAMPHOR. 10g</t>
  </si>
  <si>
    <t>930673</t>
  </si>
  <si>
    <t>KL CHLORHEXIDINI SOL. 0,1% 200g</t>
  </si>
  <si>
    <t>921245</t>
  </si>
  <si>
    <t>KL BENZINUM 150g v sirokohrdle lahvi</t>
  </si>
  <si>
    <t>921244</t>
  </si>
  <si>
    <t>KL ETHANOL.C.BENZINO 150G v sirokohrdle lahvi</t>
  </si>
  <si>
    <t>190044</t>
  </si>
  <si>
    <t>90044</t>
  </si>
  <si>
    <t>DEPO-MEDROL</t>
  </si>
  <si>
    <t>INJ 1X1ML/40MG</t>
  </si>
  <si>
    <t>185525</t>
  </si>
  <si>
    <t>85525</t>
  </si>
  <si>
    <t>AMOKSIKLAV</t>
  </si>
  <si>
    <t>TBL OBD 21X625MG</t>
  </si>
  <si>
    <t>930674</t>
  </si>
  <si>
    <t>KL CHLORNAN SODNÝ 1% 300g v sirokohrdle lahvi</t>
  </si>
  <si>
    <t>773465</t>
  </si>
  <si>
    <t>Indulona Rakytníková</t>
  </si>
  <si>
    <t>905098</t>
  </si>
  <si>
    <t>23989</t>
  </si>
  <si>
    <t>DZ OCTENISEPT 1 l</t>
  </si>
  <si>
    <t>159357</t>
  </si>
  <si>
    <t>59357</t>
  </si>
  <si>
    <t>RINGERUV ROZTOK BRAUN</t>
  </si>
  <si>
    <t>INF 10X500ML(LDPE)</t>
  </si>
  <si>
    <t>900814</t>
  </si>
  <si>
    <t>KL SOL.FORMAL.K FIXACI TKANI,1000G</t>
  </si>
  <si>
    <t>900406</t>
  </si>
  <si>
    <t>KL SOL.NOVIKOV 10G</t>
  </si>
  <si>
    <t>930589</t>
  </si>
  <si>
    <t>KL ETHANOLUM BENZ.DENAT. 900 ml / 720g/</t>
  </si>
  <si>
    <t>UN 1170</t>
  </si>
  <si>
    <t>921564</t>
  </si>
  <si>
    <t>KL VASELINUM ALBUM STERILNI,  10G</t>
  </si>
  <si>
    <t>500988</t>
  </si>
  <si>
    <t>KL VASELINUM ALBUM STERILNI, 20G</t>
  </si>
  <si>
    <t>844940</t>
  </si>
  <si>
    <t>KL ELIXÍR NA OPTIKU</t>
  </si>
  <si>
    <t>930224</t>
  </si>
  <si>
    <t>KL BENZINUM 900 ml</t>
  </si>
  <si>
    <t>UN 3295</t>
  </si>
  <si>
    <t>930316</t>
  </si>
  <si>
    <t>KL CHLORHEXIDIN SOL.  0,1% 100 g</t>
  </si>
  <si>
    <t>900897</t>
  </si>
  <si>
    <t>KL GELATUM FORMALDEHYDI, 100G</t>
  </si>
  <si>
    <t>formaldehydový gel</t>
  </si>
  <si>
    <t>920312</t>
  </si>
  <si>
    <t>KL SOL.TETRACAINI 2% 10G</t>
  </si>
  <si>
    <t>921054</t>
  </si>
  <si>
    <t>KL PERSTERIL 10% 300G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</si>
  <si>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</si>
  <si>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</si>
  <si>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</si>
  <si>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</si>
  <si>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</si>
  <si>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</si>
  <si>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</si>
  <si>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antibiotika</t>
  </si>
  <si>
    <t>Lékárna - antimykotika</t>
  </si>
  <si>
    <t>394 TO krevní deriváty hemofilici (112 01 003)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</si>
  <si>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</si>
  <si>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</si>
  <si>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</si>
  <si>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</si>
  <si>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N06AB05 - Paroxetin</t>
  </si>
  <si>
    <t>B01AC04 - Klopidogrel</t>
  </si>
  <si>
    <t>N06AB10 - Escitalopram</t>
  </si>
  <si>
    <t>B01AB06 - Nadroparin</t>
  </si>
  <si>
    <t>A06AD11 - Laktulóza</t>
  </si>
  <si>
    <t>J02AC01 - Flukonazol</t>
  </si>
  <si>
    <t>N02AX02 - Tramadol</t>
  </si>
  <si>
    <t>N05CD08 - Midazolam</t>
  </si>
  <si>
    <t>C01BD01 - Amiodaron</t>
  </si>
  <si>
    <t>R06AE07 - Cetirizin</t>
  </si>
  <si>
    <t>C07AG02 - Karvedilol</t>
  </si>
  <si>
    <t>J01FF01 - Klindamycin</t>
  </si>
  <si>
    <t>C08CA01 - Amlodipin</t>
  </si>
  <si>
    <t>M01AX17 - Nimesulid</t>
  </si>
  <si>
    <t>C09AA05 - Ramipril</t>
  </si>
  <si>
    <t>N03AX12 - Gabapentin</t>
  </si>
  <si>
    <t>C09BB03 - Lisinopril a amlodipin</t>
  </si>
  <si>
    <t>A10AB01 - Inzulin lidský</t>
  </si>
  <si>
    <t>N06AB04 - Citalopram</t>
  </si>
  <si>
    <t>C10AB05 - Fenofibrát</t>
  </si>
  <si>
    <t>N06AX11 - Mirtazapin</t>
  </si>
  <si>
    <t>H02AB04 - Methylprednisolon</t>
  </si>
  <si>
    <t>V06XX - Potraviny pro zvláštní lékařské účely (PZLÚ)</t>
  </si>
  <si>
    <t>J01CR02 - Amoxicilin a enzymový inhibitor</t>
  </si>
  <si>
    <t>J01DC02 - Cefuroxim</t>
  </si>
  <si>
    <t>A06AD11</t>
  </si>
  <si>
    <t>A10AB01</t>
  </si>
  <si>
    <t>ACTRAPID PENFILL 100 IU/ML</t>
  </si>
  <si>
    <t>B01AB06</t>
  </si>
  <si>
    <t>B01AC04</t>
  </si>
  <si>
    <t>C01BD01</t>
  </si>
  <si>
    <t>C07AG02</t>
  </si>
  <si>
    <t>C08CA01</t>
  </si>
  <si>
    <t>C09AA05</t>
  </si>
  <si>
    <t>TRITACE 10 MG</t>
  </si>
  <si>
    <t>C09BB03</t>
  </si>
  <si>
    <t>C10AB05</t>
  </si>
  <si>
    <t>POR CPS DUR 30X267MG</t>
  </si>
  <si>
    <t>H02AB04</t>
  </si>
  <si>
    <t>POR TBL NOB 50X16MG</t>
  </si>
  <si>
    <t>SOLU-MEDROL 40 MG/ML</t>
  </si>
  <si>
    <t>INJ PSO LQF 40MG+1ML</t>
  </si>
  <si>
    <t>J01CR02</t>
  </si>
  <si>
    <t>AMOKSIKLAV 1 G</t>
  </si>
  <si>
    <t>POR TBL FLM 14X1GM</t>
  </si>
  <si>
    <t>AMOKSIKLAV 1,2 G</t>
  </si>
  <si>
    <t>INJ PLV SOL 5X1.2GM</t>
  </si>
  <si>
    <t>J01DC02</t>
  </si>
  <si>
    <t>POR TBL FLM 10X500MG</t>
  </si>
  <si>
    <t>J01FF01</t>
  </si>
  <si>
    <t>DALACIN C</t>
  </si>
  <si>
    <t>INJ SOL 1X4ML/600MG</t>
  </si>
  <si>
    <t>J02AC01</t>
  </si>
  <si>
    <t>MYCOMAX INF</t>
  </si>
  <si>
    <t>INF SOL 100ML/200MG</t>
  </si>
  <si>
    <t>M01AX17</t>
  </si>
  <si>
    <t>POR TBL NOB 30X100MG</t>
  </si>
  <si>
    <t>N02AX02</t>
  </si>
  <si>
    <t>POR TBL PRO 30X100MG</t>
  </si>
  <si>
    <t>N03AX12</t>
  </si>
  <si>
    <t>NEURONTIN 100 MG</t>
  </si>
  <si>
    <t>POR CPS DUR 20X100MG</t>
  </si>
  <si>
    <t>N05CD08</t>
  </si>
  <si>
    <t>N06AB04</t>
  </si>
  <si>
    <t>POR TBL FLM 30X20 MG</t>
  </si>
  <si>
    <t>N06AB05</t>
  </si>
  <si>
    <t>N06AB10</t>
  </si>
  <si>
    <t>N06AX11</t>
  </si>
  <si>
    <t>MIRZATEN 30 MG</t>
  </si>
  <si>
    <t>R06AE07</t>
  </si>
  <si>
    <t>V06XX</t>
  </si>
  <si>
    <t>DEPO-MEDROL 40 MG/ML</t>
  </si>
  <si>
    <t>INJ SUS 1X1ML/40MG</t>
  </si>
  <si>
    <t>AMOKSIKLAV 625 MG</t>
  </si>
  <si>
    <t>POR TBL FLM 21X625MG</t>
  </si>
  <si>
    <t>Přehled plnění pozitivního listu - spotřeba léčivých přípravků - orientační přehled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</si>
  <si>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</si>
  <si>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</si>
  <si>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</si>
  <si>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</si>
  <si>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</si>
  <si>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</si>
  <si>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</si>
  <si>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</si>
  <si>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</si>
  <si>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</si>
  <si>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</si>
  <si>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Číhalová Lucie</t>
  </si>
  <si>
    <t>Dubovská Ivana</t>
  </si>
  <si>
    <t>Foltasová Lenka</t>
  </si>
  <si>
    <t>Hanáková Dagmar</t>
  </si>
  <si>
    <t>Hanuliak Jan</t>
  </si>
  <si>
    <t>Harvan Luboš</t>
  </si>
  <si>
    <t>Havlík Miroslav</t>
  </si>
  <si>
    <t>Heinz Petr</t>
  </si>
  <si>
    <t>Chytilová Karin</t>
  </si>
  <si>
    <t>Jirava Emil</t>
  </si>
  <si>
    <t>Juřička Stanislav</t>
  </si>
  <si>
    <t>Kadlec Zdeněk</t>
  </si>
  <si>
    <t>Klimeš Vladimír</t>
  </si>
  <si>
    <t>Král David</t>
  </si>
  <si>
    <t>Krejčí Přemysl</t>
  </si>
  <si>
    <t>Michl Petr</t>
  </si>
  <si>
    <t>Moťka Vladislav</t>
  </si>
  <si>
    <t>Němcová Nikola</t>
  </si>
  <si>
    <t>Pazdera Jindřich</t>
  </si>
  <si>
    <t>Pink Richard</t>
  </si>
  <si>
    <t>Schneiderová Michaela</t>
  </si>
  <si>
    <t>Stupková Veronika</t>
  </si>
  <si>
    <t>Tvrdý Peter</t>
  </si>
  <si>
    <t>Voborná Iva</t>
  </si>
  <si>
    <t>Zbořil Vítězslav</t>
  </si>
  <si>
    <t>Žižka Radovan</t>
  </si>
  <si>
    <t>Strouhalová Jana</t>
  </si>
  <si>
    <t>Kozák Rostislav</t>
  </si>
  <si>
    <t>Alprazolam</t>
  </si>
  <si>
    <t>6618</t>
  </si>
  <si>
    <t>NEUROL 0,5</t>
  </si>
  <si>
    <t>POR TBL NOB 30X0.5MG</t>
  </si>
  <si>
    <t>Amoxicilin a enzymový inhibitor</t>
  </si>
  <si>
    <t>5950</t>
  </si>
  <si>
    <t>POR TBL FLM 10X1GM</t>
  </si>
  <si>
    <t>Klindamycin</t>
  </si>
  <si>
    <t>Nimesulid</t>
  </si>
  <si>
    <t>12891</t>
  </si>
  <si>
    <t>POR TBL NOB 15X100MG</t>
  </si>
  <si>
    <t>Flutikason-furoát</t>
  </si>
  <si>
    <t>29814</t>
  </si>
  <si>
    <t>AVAMYS</t>
  </si>
  <si>
    <t>NAS SPR SUS 30X27.5RG</t>
  </si>
  <si>
    <t>Metronidazol</t>
  </si>
  <si>
    <t>POR TBL NOB 20X250MG</t>
  </si>
  <si>
    <t>Cefuroxim</t>
  </si>
  <si>
    <t>Jiná antiinfektiva</t>
  </si>
  <si>
    <t>OPH GTT SOL 1X10ML SKLO</t>
  </si>
  <si>
    <t>OPH UNG 1X5GM/5MG</t>
  </si>
  <si>
    <t>Pitofenon a analgetika</t>
  </si>
  <si>
    <t>57860</t>
  </si>
  <si>
    <t>POR GTT SOL 1X10ML</t>
  </si>
  <si>
    <t>107135</t>
  </si>
  <si>
    <t>DALACIN C 150 MG</t>
  </si>
  <si>
    <t>POR CPS DUR 16X150MG</t>
  </si>
  <si>
    <t>Theofylin</t>
  </si>
  <si>
    <t>86719</t>
  </si>
  <si>
    <t>AFONILUM SR 375 MG</t>
  </si>
  <si>
    <t>POR CPS PRO 20X375MG</t>
  </si>
  <si>
    <t>Ciprofloxacin</t>
  </si>
  <si>
    <t>53202</t>
  </si>
  <si>
    <t>CIPHIN 500</t>
  </si>
  <si>
    <t>Jiná kapiláry stabilizující látky</t>
  </si>
  <si>
    <t>107806</t>
  </si>
  <si>
    <t>AESCIN-TEVA</t>
  </si>
  <si>
    <t>POR TBL ENT 30X20MG</t>
  </si>
  <si>
    <t>Kombinace různých antibiotik</t>
  </si>
  <si>
    <t>OPH UNG 1X5GM</t>
  </si>
  <si>
    <t>Kyselina aminomethylbenzoová</t>
  </si>
  <si>
    <t>98168</t>
  </si>
  <si>
    <t>94357</t>
  </si>
  <si>
    <t>VAG TBL 50X500MG</t>
  </si>
  <si>
    <t>POR GRA SUS 30SÁČ I</t>
  </si>
  <si>
    <t>Chondroitin-sulfát</t>
  </si>
  <si>
    <t>14817</t>
  </si>
  <si>
    <t>CONDROSULF 400</t>
  </si>
  <si>
    <t>POR CPS DUR 60X400MG</t>
  </si>
  <si>
    <t>47725</t>
  </si>
  <si>
    <t>ZINNAT 250 MG</t>
  </si>
  <si>
    <t>POR TBL FLM 10X250MG</t>
  </si>
  <si>
    <t>Drospirenon a ethinylestradiol</t>
  </si>
  <si>
    <t>175973</t>
  </si>
  <si>
    <t>SYLVIANE 0,03 MG/3 MG POTAHOVANÉ TABLETY</t>
  </si>
  <si>
    <t>POR TBL FLM 63</t>
  </si>
  <si>
    <t>Karbamazepin</t>
  </si>
  <si>
    <t>POR TBL NOB 50X200MG</t>
  </si>
  <si>
    <t>Ketoprofen</t>
  </si>
  <si>
    <t>76655</t>
  </si>
  <si>
    <t>KETONAL</t>
  </si>
  <si>
    <t>POR CPS DUR 25X50MG</t>
  </si>
  <si>
    <t>76656</t>
  </si>
  <si>
    <t>KETONAL 5% KRÉM</t>
  </si>
  <si>
    <t>DRM CRM 1X30GM</t>
  </si>
  <si>
    <t>Klarithromycin</t>
  </si>
  <si>
    <t>53800</t>
  </si>
  <si>
    <t>KLACID 250 MG/5 ML</t>
  </si>
  <si>
    <t>POR GRA SUS 1X100ML</t>
  </si>
  <si>
    <t>Klomipramin</t>
  </si>
  <si>
    <t>16028</t>
  </si>
  <si>
    <t>ANAFRANIL SR 75</t>
  </si>
  <si>
    <t>POR TBL RET 20X75MG</t>
  </si>
  <si>
    <t>132665</t>
  </si>
  <si>
    <t>Tizanidin</t>
  </si>
  <si>
    <t>16050</t>
  </si>
  <si>
    <t>SIRDALUD 2 MG</t>
  </si>
  <si>
    <t>POR TBL NOB 20X2MG</t>
  </si>
  <si>
    <t>Tolperison</t>
  </si>
  <si>
    <t>MYDOCALM 150 MG</t>
  </si>
  <si>
    <t>POR TBL FLM 30X150MG</t>
  </si>
  <si>
    <t>Vitamin B1 v kombinaci s vitaminem B6 a/nebo B12</t>
  </si>
  <si>
    <t>11485</t>
  </si>
  <si>
    <t>MILGAMMA N</t>
  </si>
  <si>
    <t>INJ SOL 5X2ML</t>
  </si>
  <si>
    <t>42477</t>
  </si>
  <si>
    <t>MILGAMMA</t>
  </si>
  <si>
    <t>POR TBL OBD 100</t>
  </si>
  <si>
    <t>Zolpidem</t>
  </si>
  <si>
    <t>198054</t>
  </si>
  <si>
    <t>SANVAL 10 MG</t>
  </si>
  <si>
    <t>Jiná</t>
  </si>
  <si>
    <t>*4036</t>
  </si>
  <si>
    <t>Jiný</t>
  </si>
  <si>
    <t>*4035</t>
  </si>
  <si>
    <t>99366</t>
  </si>
  <si>
    <t>AMOKSIKLAV 457 MG/5 ML</t>
  </si>
  <si>
    <t>POR PLV SUS 70ML</t>
  </si>
  <si>
    <t>Diklofenak</t>
  </si>
  <si>
    <t>58880</t>
  </si>
  <si>
    <t>DOLMINA 100 SR</t>
  </si>
  <si>
    <t>POR TBL PRO 20X100MG</t>
  </si>
  <si>
    <t>Erdostein</t>
  </si>
  <si>
    <t>47033</t>
  </si>
  <si>
    <t>ERDOMED</t>
  </si>
  <si>
    <t>POR PLV SUS 1X100ML</t>
  </si>
  <si>
    <t>Hořčík (různé sole v kombinaci)</t>
  </si>
  <si>
    <t>POR GRA SOL 30</t>
  </si>
  <si>
    <t>Kyselina hyaluronová</t>
  </si>
  <si>
    <t>HYALGAN 20 MG/2 ML</t>
  </si>
  <si>
    <t>INJ SOL 1X2ML/20MG</t>
  </si>
  <si>
    <t>Levocetirizin</t>
  </si>
  <si>
    <t>32719</t>
  </si>
  <si>
    <t>XYZAL</t>
  </si>
  <si>
    <t>Mefenoxalon</t>
  </si>
  <si>
    <t>85656</t>
  </si>
  <si>
    <t>DORSIFLEX 200 MG</t>
  </si>
  <si>
    <t>POR TBL NOB 30X200MG</t>
  </si>
  <si>
    <t>Mometason</t>
  </si>
  <si>
    <t>16456</t>
  </si>
  <si>
    <t>NASONEX</t>
  </si>
  <si>
    <t>NAS SPR SUS 60X50RG</t>
  </si>
  <si>
    <t>16457</t>
  </si>
  <si>
    <t>NAS SPR SUS 140X50RG</t>
  </si>
  <si>
    <t>50335</t>
  </si>
  <si>
    <t>POR GTT SOL 1X25ML</t>
  </si>
  <si>
    <t>Tramadol, kombinace</t>
  </si>
  <si>
    <t>17925</t>
  </si>
  <si>
    <t>ZALDIAR</t>
  </si>
  <si>
    <t>POR TBL FLM 20</t>
  </si>
  <si>
    <t>132654</t>
  </si>
  <si>
    <t>Benzathin-fenoxymethylpenicilin</t>
  </si>
  <si>
    <t>49549</t>
  </si>
  <si>
    <t>OSPEN 400</t>
  </si>
  <si>
    <t>POR SIR 1X150ML</t>
  </si>
  <si>
    <t>Diazepam</t>
  </si>
  <si>
    <t>DIAZEPAM SLOVAKOFARMA 10 MG</t>
  </si>
  <si>
    <t>POR TBL NOB 20X10MG</t>
  </si>
  <si>
    <t>Fytomenadion</t>
  </si>
  <si>
    <t>720</t>
  </si>
  <si>
    <t>KANAVIT</t>
  </si>
  <si>
    <t>POR GTT EML 1X5ML/100MG</t>
  </si>
  <si>
    <t>Ibuprofen</t>
  </si>
  <si>
    <t>11064</t>
  </si>
  <si>
    <t>IBALGIN 600</t>
  </si>
  <si>
    <t>POR TBL FLM 100X600MG</t>
  </si>
  <si>
    <t>Jiná antibiotika pro lokální aplikaci</t>
  </si>
  <si>
    <t>55760</t>
  </si>
  <si>
    <t>PAMYCON NA PŘÍPRAVU KAPEK</t>
  </si>
  <si>
    <t>DRM PLV SOL 1X10LAH</t>
  </si>
  <si>
    <t>Nifuroxazid</t>
  </si>
  <si>
    <t>46405</t>
  </si>
  <si>
    <t>ERCEFURYL 200 MG CPS.</t>
  </si>
  <si>
    <t>POR CPS DUR 14X200MG</t>
  </si>
  <si>
    <t>POR GRA SUS 15SÁČ I</t>
  </si>
  <si>
    <t>Thiethylperazin</t>
  </si>
  <si>
    <t>9844</t>
  </si>
  <si>
    <t>POR TBL OBD 50X6.5MG</t>
  </si>
  <si>
    <t>138840</t>
  </si>
  <si>
    <t>16286</t>
  </si>
  <si>
    <t>STILNOX</t>
  </si>
  <si>
    <t>200529</t>
  </si>
  <si>
    <t>AUGMENTIN 1 G</t>
  </si>
  <si>
    <t>POR TBL FLM 20X1GM</t>
  </si>
  <si>
    <t>55759</t>
  </si>
  <si>
    <t>DRM PLV SOL 1X1LAH</t>
  </si>
  <si>
    <t>132671</t>
  </si>
  <si>
    <t>Kyselina acetylsalicylová</t>
  </si>
  <si>
    <t>ANOPYRIN 100 MG</t>
  </si>
  <si>
    <t>POR TBL NOB 2X10X100MG</t>
  </si>
  <si>
    <t>Thiamin (vitamin B1)</t>
  </si>
  <si>
    <t>616</t>
  </si>
  <si>
    <t>THIAMIN LÉČIVA</t>
  </si>
  <si>
    <t>INJ SOL 10X2ML/100MG</t>
  </si>
  <si>
    <t>Bromazepam</t>
  </si>
  <si>
    <t>88217</t>
  </si>
  <si>
    <t>LEXAURIN 1,5</t>
  </si>
  <si>
    <t>POR TBL NOB 30X1.5MG</t>
  </si>
  <si>
    <t>Ciklopirox</t>
  </si>
  <si>
    <t>76152</t>
  </si>
  <si>
    <t>BATRAFEN ROZTOK</t>
  </si>
  <si>
    <t>DRM SOL 1X20ML</t>
  </si>
  <si>
    <t>200214</t>
  </si>
  <si>
    <t>POR TBL NOB 56X100MG</t>
  </si>
  <si>
    <t>Levothyroxin, sodná sůl</t>
  </si>
  <si>
    <t>EUTHYROX 75 MIKROGRAMŮ</t>
  </si>
  <si>
    <t>POR TBL NOB 100X75RG</t>
  </si>
  <si>
    <t>Mupirocin</t>
  </si>
  <si>
    <t>Kalcipotriol, kombinace</t>
  </si>
  <si>
    <t>47563</t>
  </si>
  <si>
    <t>DAIVOBET MAST</t>
  </si>
  <si>
    <t>Telmisartan a diuretika</t>
  </si>
  <si>
    <t>26573</t>
  </si>
  <si>
    <t>MICARDISPLUS 40/12,5 MG</t>
  </si>
  <si>
    <t>POR TBL NOB 56</t>
  </si>
  <si>
    <t>Dexamethason a antiinfektiva</t>
  </si>
  <si>
    <t>2547</t>
  </si>
  <si>
    <t>MAXITROL</t>
  </si>
  <si>
    <t>OPH UNG 1X3.5GM</t>
  </si>
  <si>
    <t>84114</t>
  </si>
  <si>
    <t>FASTUM GEL</t>
  </si>
  <si>
    <t>DRM GEL 1X50GM</t>
  </si>
  <si>
    <t>Paracetamol, kombinace kromě psycholeptik</t>
  </si>
  <si>
    <t>48886</t>
  </si>
  <si>
    <t>ATARALGIN</t>
  </si>
  <si>
    <t>POR TBL NOB 10</t>
  </si>
  <si>
    <t>Prednison</t>
  </si>
  <si>
    <t>269</t>
  </si>
  <si>
    <t>PREDNISON 5 LÉČIVA</t>
  </si>
  <si>
    <t>POR TBL NOB 20X5MG</t>
  </si>
  <si>
    <t>4234</t>
  </si>
  <si>
    <t>INJ SOL 1X2ML/300MG</t>
  </si>
  <si>
    <t>150035</t>
  </si>
  <si>
    <t>Sodná sůl metamizolu</t>
  </si>
  <si>
    <t>NOVALGIN TABLETY</t>
  </si>
  <si>
    <t>POR TBL FLM 20X500MG</t>
  </si>
  <si>
    <t>74991</t>
  </si>
  <si>
    <t>AMOKSIKLAV 156,25 MG/5 ML SUSPENZE</t>
  </si>
  <si>
    <t>POR PLV SUS 100 ML</t>
  </si>
  <si>
    <t>Cefadroxil</t>
  </si>
  <si>
    <t>44803</t>
  </si>
  <si>
    <t>BIODROXIL</t>
  </si>
  <si>
    <t>POR TBL FLM 20X1000MG</t>
  </si>
  <si>
    <t>Cetirizin</t>
  </si>
  <si>
    <t>66029</t>
  </si>
  <si>
    <t>Desloratadin</t>
  </si>
  <si>
    <t>28836</t>
  </si>
  <si>
    <t>AERIUS 0,5 MG/ML</t>
  </si>
  <si>
    <t>POR SOL 1X50ML LŽIČKA</t>
  </si>
  <si>
    <t>DIAZEPAM SLOVAKOFARMA 5 MG</t>
  </si>
  <si>
    <t>89024</t>
  </si>
  <si>
    <t>DICLOFENAC AL 50</t>
  </si>
  <si>
    <t>POR TBL FLM 20X50MG</t>
  </si>
  <si>
    <t>Flukonazol</t>
  </si>
  <si>
    <t>66036</t>
  </si>
  <si>
    <t>MYCOMAX 100</t>
  </si>
  <si>
    <t>POR CPS DUR 28X100MG</t>
  </si>
  <si>
    <t>66037</t>
  </si>
  <si>
    <t>POR CPS DUR 7X100MG</t>
  </si>
  <si>
    <t>Hydrokortison a antibiotika</t>
  </si>
  <si>
    <t>41515</t>
  </si>
  <si>
    <t>PIMAFUCORT</t>
  </si>
  <si>
    <t>DRM CRM 1X15GM</t>
  </si>
  <si>
    <t>Imichimod</t>
  </si>
  <si>
    <t>193437</t>
  </si>
  <si>
    <t>ALDARA 5% CREAM</t>
  </si>
  <si>
    <t>CRM 24X250MG/12.5MG</t>
  </si>
  <si>
    <t>Metoprolol</t>
  </si>
  <si>
    <t>46980</t>
  </si>
  <si>
    <t>BETALOC SR 200 MG</t>
  </si>
  <si>
    <t>POR TBL PRO 100X200MG</t>
  </si>
  <si>
    <t>179326</t>
  </si>
  <si>
    <t>DORETA 75 MG/650 MG</t>
  </si>
  <si>
    <t>18549</t>
  </si>
  <si>
    <t>XORIMAX 500 MG POTAHOVANÉ TABLETY</t>
  </si>
  <si>
    <t>POR TBL FLM 24X500MG</t>
  </si>
  <si>
    <t>47132</t>
  </si>
  <si>
    <t>LETROX 150</t>
  </si>
  <si>
    <t>POR TBL NOB 50X150RG</t>
  </si>
  <si>
    <t>Sildenafil</t>
  </si>
  <si>
    <t>26913</t>
  </si>
  <si>
    <t>VIAGRA 100 MG</t>
  </si>
  <si>
    <t>POR TBL FLM 8X100MG</t>
  </si>
  <si>
    <t>Diosmin, kombinace</t>
  </si>
  <si>
    <t>14075</t>
  </si>
  <si>
    <t>POR TBL FLM 60X500MG</t>
  </si>
  <si>
    <t>Doxycyklin</t>
  </si>
  <si>
    <t>47718</t>
  </si>
  <si>
    <t>DOXYCYCLIN AL 100</t>
  </si>
  <si>
    <t>POR TBL NOB 10X100MG</t>
  </si>
  <si>
    <t>16287</t>
  </si>
  <si>
    <t>DRM GEL 1X100GM</t>
  </si>
  <si>
    <t>Omeprazol</t>
  </si>
  <si>
    <t>25363</t>
  </si>
  <si>
    <t>HELICID 10 ZENTIVA</t>
  </si>
  <si>
    <t>POR CPS ETD 90X10MG SKLO</t>
  </si>
  <si>
    <t>16051</t>
  </si>
  <si>
    <t>POR TBL NOB 30X2MG</t>
  </si>
  <si>
    <t>88219</t>
  </si>
  <si>
    <t>LEXAURIN 3</t>
  </si>
  <si>
    <t>POR TBL NOB 30X3MG</t>
  </si>
  <si>
    <t>47728</t>
  </si>
  <si>
    <t>POR TBL FLM 14X500MG</t>
  </si>
  <si>
    <t>18543</t>
  </si>
  <si>
    <t>66039</t>
  </si>
  <si>
    <t>MYCOMAX 150</t>
  </si>
  <si>
    <t>POR CPS DUR 1X150MG</t>
  </si>
  <si>
    <t>132531</t>
  </si>
  <si>
    <t>HELICID 20</t>
  </si>
  <si>
    <t>Pseudoefedrin, kombinace</t>
  </si>
  <si>
    <t>83059</t>
  </si>
  <si>
    <t>POR TBL RET 14</t>
  </si>
  <si>
    <t>Budesonid</t>
  </si>
  <si>
    <t>54267</t>
  </si>
  <si>
    <t>RHINOCORT AQUA 64 MCG</t>
  </si>
  <si>
    <t>NAS SPR SUS 120X64RG</t>
  </si>
  <si>
    <t>99600</t>
  </si>
  <si>
    <t>POR TBL FLM 90X10MG</t>
  </si>
  <si>
    <t>87076</t>
  </si>
  <si>
    <t>POR CPS DUR 20X300MG</t>
  </si>
  <si>
    <t>17186</t>
  </si>
  <si>
    <t>NIMESIL</t>
  </si>
  <si>
    <t>POR GRA SUS 15X100MG</t>
  </si>
  <si>
    <t>Piracetam</t>
  </si>
  <si>
    <t>64864</t>
  </si>
  <si>
    <t>PIRACETAM AL 1200</t>
  </si>
  <si>
    <t>POR TBL FLM 30X1200MG</t>
  </si>
  <si>
    <t>Amisulprid</t>
  </si>
  <si>
    <t>134654</t>
  </si>
  <si>
    <t>AMILIA 200 MG TABLETY</t>
  </si>
  <si>
    <t>POR TBL NOB 20X200MG</t>
  </si>
  <si>
    <t>58142</t>
  </si>
  <si>
    <t>POR TBL FLM 30X50MG</t>
  </si>
  <si>
    <t>129845</t>
  </si>
  <si>
    <t>ELOINE 0,02 MG/3 MG POTAHOVANÉ TABLETY</t>
  </si>
  <si>
    <t>POR TBL FLM 3X28</t>
  </si>
  <si>
    <t>44355</t>
  </si>
  <si>
    <t>POR TBL NOB 20X100MG</t>
  </si>
  <si>
    <t>44354</t>
  </si>
  <si>
    <t>163149</t>
  </si>
  <si>
    <t>HYPNOGEN</t>
  </si>
  <si>
    <t>POR TBL FLM 100X10MG</t>
  </si>
  <si>
    <t>Citalopram</t>
  </si>
  <si>
    <t>58261</t>
  </si>
  <si>
    <t>DICLOFENAC AL 25</t>
  </si>
  <si>
    <t>POR TBL FLM 30X25MG</t>
  </si>
  <si>
    <t>Alprostadil</t>
  </si>
  <si>
    <t>70426</t>
  </si>
  <si>
    <t>KARON</t>
  </si>
  <si>
    <t>INJ SOL 0.2ML/100RG+SOL</t>
  </si>
  <si>
    <t>Amlodipin</t>
  </si>
  <si>
    <t>163114</t>
  </si>
  <si>
    <t>ZOREM 5 MG</t>
  </si>
  <si>
    <t>199680</t>
  </si>
  <si>
    <t>POR CPS DUR 60X300MG</t>
  </si>
  <si>
    <t>Nadroparin</t>
  </si>
  <si>
    <t>Pantoprazol</t>
  </si>
  <si>
    <t>180647</t>
  </si>
  <si>
    <t>CONTROLOC 40 MG</t>
  </si>
  <si>
    <t>POR TBL ENT 98X40MG II</t>
  </si>
  <si>
    <t>16285</t>
  </si>
  <si>
    <t>99367</t>
  </si>
  <si>
    <t>POR PLV SUS 140ML</t>
  </si>
  <si>
    <t>Gestoden a ethinylestradiol</t>
  </si>
  <si>
    <t>97557</t>
  </si>
  <si>
    <t>LINDYNETTE 20</t>
  </si>
  <si>
    <t>POR TBL OBD 3X21</t>
  </si>
  <si>
    <t>Kyselina fusidová</t>
  </si>
  <si>
    <t>88746</t>
  </si>
  <si>
    <t>FUCIDIN</t>
  </si>
  <si>
    <t>DRM UNG 1X15GM 2%</t>
  </si>
  <si>
    <t>Metoklopramid</t>
  </si>
  <si>
    <t>96974</t>
  </si>
  <si>
    <t>CERUCAL</t>
  </si>
  <si>
    <t>POR TBL NOB 50X10MG</t>
  </si>
  <si>
    <t>124339</t>
  </si>
  <si>
    <t>CEZERA 5 MG</t>
  </si>
  <si>
    <t>POR TBL FLM 10X5MG</t>
  </si>
  <si>
    <t>85524</t>
  </si>
  <si>
    <t>AMOKSIKLAV 375 MG</t>
  </si>
  <si>
    <t>POR TBL FLM 21X375MG</t>
  </si>
  <si>
    <t>Jiná antihistaminika pro systémovou aplikaci</t>
  </si>
  <si>
    <t>Indometacin</t>
  </si>
  <si>
    <t>93724</t>
  </si>
  <si>
    <t>INDOMETACIN 100 BERLIN-CHEMIE</t>
  </si>
  <si>
    <t>RCT SUP 10X100MG</t>
  </si>
  <si>
    <t>83459</t>
  </si>
  <si>
    <t>POR CPS DUR 100X300MG</t>
  </si>
  <si>
    <t>Amoxicilin</t>
  </si>
  <si>
    <t>62049</t>
  </si>
  <si>
    <t>DUOMOX 250</t>
  </si>
  <si>
    <t>POR TBL SUS 20X250MG</t>
  </si>
  <si>
    <t>66363</t>
  </si>
  <si>
    <t>POR SIR 1X60ML</t>
  </si>
  <si>
    <t>4013</t>
  </si>
  <si>
    <t>DOXYBENE 200 MG TABLETY</t>
  </si>
  <si>
    <t>POR TBL NOB 10X200MG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</si>
  <si>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</si>
  <si>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</si>
  <si>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</si>
  <si>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</si>
  <si>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</si>
  <si>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</si>
  <si>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</si>
  <si>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N05BA12 - Alprazolam</t>
  </si>
  <si>
    <t>H03AA01 - Levothyroxin, sodná sůl</t>
  </si>
  <si>
    <t>J01AA02 - Doxycyklin</t>
  </si>
  <si>
    <t>N05AL05 - Amisulprid</t>
  </si>
  <si>
    <t>J01FA09 - Klarithromycin</t>
  </si>
  <si>
    <t>R06AE09 - Levocetirizin</t>
  </si>
  <si>
    <t>A02BC02 - Pantoprazol</t>
  </si>
  <si>
    <t>J01MA02 - Ciprofloxacin</t>
  </si>
  <si>
    <t>J01FA09</t>
  </si>
  <si>
    <t>R06AE09</t>
  </si>
  <si>
    <t>N05AL05</t>
  </si>
  <si>
    <t>N05BA12</t>
  </si>
  <si>
    <t>C07AB02</t>
  </si>
  <si>
    <t>H03AA01</t>
  </si>
  <si>
    <t>J01AA02</t>
  </si>
  <si>
    <t>J01MA02</t>
  </si>
  <si>
    <t>A02BC02</t>
  </si>
  <si>
    <t>Přehled plnění PL - Preskripce léčivých přípravků - orientační přehled</t>
  </si>
  <si>
    <t>ZA006</t>
  </si>
  <si>
    <t>Obinadlo pruban č.  8 427308</t>
  </si>
  <si>
    <t>ZA007</t>
  </si>
  <si>
    <t>Obinadlo pruban č.  9 427309</t>
  </si>
  <si>
    <t>ZA090</t>
  </si>
  <si>
    <t>Vata buničitá přířezy 37 x 57 cm 2730152</t>
  </si>
  <si>
    <t>ZA447</t>
  </si>
  <si>
    <t>Vata obvazová 200 g nesterilní skládaná 1102352</t>
  </si>
  <si>
    <t>ZA544</t>
  </si>
  <si>
    <t>Krytí inadine nepřilnavé 5,0 x 5,0 cm 1/10 SYS01481EE</t>
  </si>
  <si>
    <t>ZA547</t>
  </si>
  <si>
    <t>Krytí inadine nepřilnavé 9,5 x 9,5 cm 1/10 SYS01512EE</t>
  </si>
  <si>
    <t>ZA618</t>
  </si>
  <si>
    <t>Tampon sterilní stáčený 30 x 60 cm / 5 ks karton á 1200 ks 28020</t>
  </si>
  <si>
    <t>ZA640</t>
  </si>
  <si>
    <t>Krytí traumacel taf light 7,5 x 5 cm bal. á 10 ks V0081947</t>
  </si>
  <si>
    <t>ZC100</t>
  </si>
  <si>
    <t>Vata buničitá dělená 2 role / 500 ks 40 x 50 mm 1230200310</t>
  </si>
  <si>
    <t>ZD740</t>
  </si>
  <si>
    <t>Kompresa gáza 7,5 x 7,5 cm / 5 ks sterilní 1325019265</t>
  </si>
  <si>
    <t>ZF351</t>
  </si>
  <si>
    <t>Náplast transpore bílá 1,25 cm x 9,14 m bal. á 24 ks 1534-0</t>
  </si>
  <si>
    <t>ZF352</t>
  </si>
  <si>
    <t>Náplast transpore bílá 2,50 cm x 9,14 m bal. á 12 ks 1534-1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</si>
  <si>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</si>
  <si>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</si>
  <si>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</si>
  <si>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</si>
  <si>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</si>
  <si>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</si>
  <si>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ZA486</t>
  </si>
  <si>
    <t>Krytí mastný tyl jelonet   5 x 5 cm á 50 ks 7403</t>
  </si>
  <si>
    <t>ZF042</t>
  </si>
  <si>
    <t>Krytí mastný tyl jelonet 10 x 10 cm á 10 ks 7404</t>
  </si>
  <si>
    <t>ZC399</t>
  </si>
  <si>
    <t>Krytí  traumacel taf light 1,5 x 5 cm bal. á 10 ks V0081946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</si>
  <si>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</si>
  <si>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</si>
  <si>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</si>
  <si>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</si>
  <si>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</si>
  <si>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</si>
  <si>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ZA996</t>
  </si>
  <si>
    <t>Kanyla TS 8,0 s manžetou 100/800/080</t>
  </si>
  <si>
    <t>ZB754</t>
  </si>
  <si>
    <t>Zkumavka černá 2 ml 454073</t>
  </si>
  <si>
    <t>ZB755</t>
  </si>
  <si>
    <t>Zkumavka 1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</si>
  <si>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</si>
  <si>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</si>
  <si>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</si>
  <si>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</si>
  <si>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</si>
  <si>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</si>
  <si>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ZB763</t>
  </si>
  <si>
    <t>Zkumavka červená 9 ml 455092</t>
  </si>
  <si>
    <t>ZB767</t>
  </si>
  <si>
    <t>Jehla vakuová 226/38 mm černá 450075</t>
  </si>
  <si>
    <t>ZB771</t>
  </si>
  <si>
    <t>Držák jehly základní 450201</t>
  </si>
  <si>
    <t>ZB772</t>
  </si>
  <si>
    <t>Přechodka adaptér luer 450070</t>
  </si>
  <si>
    <t>ZB775</t>
  </si>
  <si>
    <t>Zkumavka koagulace 4 ml modrá 454328</t>
  </si>
  <si>
    <t>ZB777</t>
  </si>
  <si>
    <t>Zkumavka červená 4 ml gel 454071</t>
  </si>
  <si>
    <t>ZC074</t>
  </si>
  <si>
    <t>Nebulizátor Typ 753 pro dospělé 01.000.08.753</t>
  </si>
  <si>
    <t>ZC752</t>
  </si>
  <si>
    <t>Čepelka skalpelová 15 BB515</t>
  </si>
  <si>
    <t>ZC863</t>
  </si>
  <si>
    <t>Hadička spojovací HS 1,8 x 1800LL 606304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</si>
  <si>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</si>
  <si>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</si>
  <si>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</si>
  <si>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</si>
  <si>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</si>
  <si>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331980455007</t>
  </si>
  <si>
    <t>ZJ696</t>
  </si>
  <si>
    <t>Sonda žaludeční CH18 1200 mm s RTG linkou bal. á 30 ks 412018</t>
  </si>
  <si>
    <t>ZL105</t>
  </si>
  <si>
    <t xml:space="preserve">Nástavec pro odběr moče ke zkumavce vacuete GREI450251DE </t>
  </si>
  <si>
    <t>ZA279</t>
  </si>
  <si>
    <t>Kanyla TS 7,0 s manžetou 100/800/070</t>
  </si>
  <si>
    <t>ZB105</t>
  </si>
  <si>
    <t>Kanyla TS 7,5 s manžetou 100/800/075</t>
  </si>
  <si>
    <t>ZB502</t>
  </si>
  <si>
    <t>Hadice silikon 3 x 5 mm á 25 m 34.000.00.103</t>
  </si>
  <si>
    <t>ZB647</t>
  </si>
  <si>
    <t>Minitrach seldinger kit 100/461/000</t>
  </si>
  <si>
    <t>ZF186</t>
  </si>
  <si>
    <t>Stříkačka janett 2-dílná 150 ml vyplachovací balená 08151</t>
  </si>
  <si>
    <t>ZA088</t>
  </si>
  <si>
    <t>Kanyla TS UniPerc s nízkotlakou manžetou Soft Seal armovaná nastavitelná 100/897/070</t>
  </si>
  <si>
    <t>ZM314</t>
  </si>
  <si>
    <t>Vak jednorázový k odsávačce flovac 2l hadice 1,8 m 000-036-031</t>
  </si>
  <si>
    <t>ZA206</t>
  </si>
  <si>
    <t>Set perkutální PEG-24-PULL-I-S</t>
  </si>
  <si>
    <t>ZA715</t>
  </si>
  <si>
    <t>Set infuzní intrafix primeline classic 150 cm 4062957</t>
  </si>
  <si>
    <t>ZB461</t>
  </si>
  <si>
    <t>Šití silkam černý 3/0 bal. á 36 ks C0760307</t>
  </si>
  <si>
    <t>ZD736</t>
  </si>
  <si>
    <t>Šití silkam černý 4/0 bal. á 36 ks C0760293</t>
  </si>
  <si>
    <t>ZD983</t>
  </si>
  <si>
    <t>Šití silkam 3/0 HS21 75cm bal. á 36 ks C0764248</t>
  </si>
  <si>
    <t>ZA360</t>
  </si>
  <si>
    <t>Jehla sterican 0,5 x 25 mm oranžová 9186158</t>
  </si>
  <si>
    <t>ZA834</t>
  </si>
  <si>
    <t>Jehla injekční 0,7 x   40 mm černá 4660021</t>
  </si>
  <si>
    <t>ZB556</t>
  </si>
  <si>
    <t>Jehla injekční 1,2 x   40 mm růžová 4665120</t>
  </si>
  <si>
    <t>ZB768</t>
  </si>
  <si>
    <t>Jehla vakuová 216/38 mm zelená 450076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</si>
  <si>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</si>
  <si>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</si>
  <si>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</si>
  <si>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</si>
  <si>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ZL949</t>
  </si>
  <si>
    <t>Rukavice nitril promedica bez p. L bílé 6N á 100 ks 9399W4</t>
  </si>
  <si>
    <t>ZM051</t>
  </si>
  <si>
    <t>Rukavice nitril promedica bez p. S bílé 6N á 100 ks 9399W2</t>
  </si>
  <si>
    <t>ZK094</t>
  </si>
  <si>
    <t>Rukavice latex s p. M kartón 2000 ks 8955565 - povoleno pouze pro ÚČOCH a KZL</t>
  </si>
  <si>
    <t>ZA444</t>
  </si>
  <si>
    <t>Tampon nesterilní stáčený 20 x 19 cm 1320300404</t>
  </si>
  <si>
    <t>ZA554</t>
  </si>
  <si>
    <t>Krytí hypro-sorb R 10 x 10 x 10 mm bal. á 10 ks 006</t>
  </si>
  <si>
    <t>ZA593</t>
  </si>
  <si>
    <t>Tampon stáčený sterilní 20 x 20 cm / 5 ks 28003</t>
  </si>
  <si>
    <t>ZB084</t>
  </si>
  <si>
    <t>Náplast transpore 2,50 cm x 9,14 m 1527-1</t>
  </si>
  <si>
    <t>ZA613</t>
  </si>
  <si>
    <t>Drenáž ústní sterilní 1 x 8 cm 0368</t>
  </si>
  <si>
    <t>ZA616</t>
  </si>
  <si>
    <t>Drenáž zubní sterilní 1 x 6 cm 0360</t>
  </si>
  <si>
    <t>ZA798</t>
  </si>
  <si>
    <t>Krytí traumacel P 2g ks bal. 1 ks 80521</t>
  </si>
  <si>
    <t>ZA690</t>
  </si>
  <si>
    <t>Čepelka skalpelová 10 BB510</t>
  </si>
  <si>
    <t>ZA727</t>
  </si>
  <si>
    <t>Kontejner 30 ml sterilní 331690251750</t>
  </si>
  <si>
    <t>ZA728</t>
  </si>
  <si>
    <t>Lopatka lékařská nesterilní 1320100655</t>
  </si>
  <si>
    <t>ZA749</t>
  </si>
  <si>
    <t>Stříkačka injekční 3-dílná 50 ml LL Omnifix Solo 4617509F</t>
  </si>
  <si>
    <t>ZB351</t>
  </si>
  <si>
    <t>Miska petri UH pr. 60 mm á 20 ks 400927</t>
  </si>
  <si>
    <t>ZI436</t>
  </si>
  <si>
    <t>Brýle kyslíkové americký typ upevnění svorkou SOFT H-103106</t>
  </si>
  <si>
    <t>ZK884</t>
  </si>
  <si>
    <t>Kohout trojcestný discofix modrý 4095111</t>
  </si>
  <si>
    <t>ZB681</t>
  </si>
  <si>
    <t xml:space="preserve">Návlek na fix.tyčinku k OPG bal. á 200 ks 6644-IMG                              </t>
  </si>
  <si>
    <t>ZE428</t>
  </si>
  <si>
    <t>Kanyla introcan safety G14 4251717-01</t>
  </si>
  <si>
    <t>ZD082</t>
  </si>
  <si>
    <t>Výplň ve stříkačce R.T.R. 530334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</si>
  <si>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</si>
  <si>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</si>
  <si>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</si>
  <si>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</si>
  <si>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</si>
  <si>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</si>
  <si>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</si>
  <si>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</si>
  <si>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</si>
  <si>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</si>
  <si>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</si>
  <si>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</si>
  <si>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ZC301</t>
  </si>
  <si>
    <t>Ypeen 800g dóza 100066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</si>
  <si>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</si>
  <si>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</si>
  <si>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</si>
  <si>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</si>
  <si>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</si>
  <si>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</si>
  <si>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ZC441</t>
  </si>
  <si>
    <t>Sádra marmodent 0208/25 á 25 kg</t>
  </si>
  <si>
    <t>ZC928</t>
  </si>
  <si>
    <t>Protahováček Hedstrém 073025015</t>
  </si>
  <si>
    <t>ZD767</t>
  </si>
  <si>
    <t>Aquasil soft Putty01</t>
  </si>
  <si>
    <t>ZD933</t>
  </si>
  <si>
    <t>Listerine 1,0 l 450669</t>
  </si>
  <si>
    <t>ZE584</t>
  </si>
  <si>
    <t>Aquasil ultra XLV/regular set 678781</t>
  </si>
  <si>
    <t>ZE730</t>
  </si>
  <si>
    <t>Implantát D4.4 BIO-ACCEL/L10 0221:3</t>
  </si>
  <si>
    <t>ZB881</t>
  </si>
  <si>
    <t>Implantát D2.9 SB/L12 02101:3</t>
  </si>
  <si>
    <t>ZC232</t>
  </si>
  <si>
    <t>Implantát D3.7 BIO/L10 0251:3</t>
  </si>
  <si>
    <t>ZC851</t>
  </si>
  <si>
    <t>Fréza křížová břit HM161RX0181045F</t>
  </si>
  <si>
    <t>ZD288</t>
  </si>
  <si>
    <t>Fólie Erkoflex 4 mm/120 mm ER581240</t>
  </si>
  <si>
    <t>ZD470</t>
  </si>
  <si>
    <t>Premacryl prášek transparent 500 g 4342400</t>
  </si>
  <si>
    <t>ZG144</t>
  </si>
  <si>
    <t>Materiál výplňový do kořenových kanálků AH Plus 530225</t>
  </si>
  <si>
    <t>ZJ177</t>
  </si>
  <si>
    <t>Implantát D3.7 BIO/L8 0151:3</t>
  </si>
  <si>
    <t>ZL294</t>
  </si>
  <si>
    <t>Implantát D4.4 BIO-ACCEL/L8 0121:3</t>
  </si>
  <si>
    <t>ZB638</t>
  </si>
  <si>
    <t>Protahováček Hedstrém 073025010</t>
  </si>
  <si>
    <t>ZC408</t>
  </si>
  <si>
    <t>Protahováček Hedstrém 073025020</t>
  </si>
  <si>
    <t>ZA222</t>
  </si>
  <si>
    <t>Membrána bio-gide 30 x 40 mm DGD460308034</t>
  </si>
  <si>
    <t>ZG442</t>
  </si>
  <si>
    <t>Fréza křížová břit HM166RX0212055F</t>
  </si>
  <si>
    <t>ZG440</t>
  </si>
  <si>
    <t>Tokuso rebaze fast 0998930</t>
  </si>
  <si>
    <t>ZA934</t>
  </si>
  <si>
    <t>Granulát BOI-OSS 0,25-1 mm DGD460306107E</t>
  </si>
  <si>
    <t>ZC193</t>
  </si>
  <si>
    <t>Poresorb-TCP 1.0 g/1.2 ml 1,0-2,0 m 41:2</t>
  </si>
  <si>
    <t>ZF614</t>
  </si>
  <si>
    <t>Protahováček Hedstrém 073 025 008 B 1421709</t>
  </si>
  <si>
    <t>ZC555</t>
  </si>
  <si>
    <t>Vosk měkký modelovací ceradent 4411115</t>
  </si>
  <si>
    <t>ZD497</t>
  </si>
  <si>
    <t>Váleček vhojovací D3.7/d5.2/L4 822.3</t>
  </si>
  <si>
    <t>ZL146</t>
  </si>
  <si>
    <t>Membrána bio-gide 25 x 25 mm DGD460308033E</t>
  </si>
  <si>
    <t>ZL108</t>
  </si>
  <si>
    <t>Implantát šroubový I.CON pr. 3,8 mm délka 14 mm 3814 I.CON</t>
  </si>
  <si>
    <t>ZA029</t>
  </si>
  <si>
    <t>Implantát šroubový I.CON pr.4,3 mm, délka 12 mm 4312 I.CON</t>
  </si>
  <si>
    <t>ZB752</t>
  </si>
  <si>
    <t>Váleček vhojovací D3.7/d4.0/L4 422.3</t>
  </si>
  <si>
    <t>ZL109</t>
  </si>
  <si>
    <t>Implantát šroubový I.CON pr. 5,2 mm délka 12 mm 5212 I.CON</t>
  </si>
  <si>
    <t>ZB518</t>
  </si>
  <si>
    <t>Membrána kolegenová Parasorb Resodont forte 64 x 25 mm RDF0703</t>
  </si>
  <si>
    <t>ZE245</t>
  </si>
  <si>
    <t>Váleček vhojovací D3.7/d4.0/L6 3822.3</t>
  </si>
  <si>
    <t>ZC358</t>
  </si>
  <si>
    <t>Superacryl plus  liq. 250 ml 4328902</t>
  </si>
  <si>
    <t>ZC328</t>
  </si>
  <si>
    <t>Calxyd ve stříkačce 4142120</t>
  </si>
  <si>
    <t>ZE360</t>
  </si>
  <si>
    <t>Implantát BioniQ T4,0 L12 2012.12</t>
  </si>
  <si>
    <t>ZC382</t>
  </si>
  <si>
    <t>Opticor flow barva A2 1008A2</t>
  </si>
  <si>
    <t>ZB405</t>
  </si>
  <si>
    <t>Implantát BioniQ T4,0 L10 2012.10</t>
  </si>
  <si>
    <t>ZE058</t>
  </si>
  <si>
    <t>Membrána kolegenová Parasorb Resodont 22 x 25 mm RD2502</t>
  </si>
  <si>
    <t>ZE410</t>
  </si>
  <si>
    <t>Implantát BioniQ T5,0 L10 2020.10</t>
  </si>
  <si>
    <t>ZH314</t>
  </si>
  <si>
    <t>Pryskyřice acrylátová vertex self curing bezbarvá á 500 g SC00500P04</t>
  </si>
  <si>
    <t>ZH313</t>
  </si>
  <si>
    <t>Pryskyřice acrylátová vertex self curing bezbarvá á 250 ml SC00250V</t>
  </si>
  <si>
    <t>ZI727</t>
  </si>
  <si>
    <t>Duracryl plus liq. á 250 ml DE4316902</t>
  </si>
  <si>
    <t>ZF616</t>
  </si>
  <si>
    <t>Pronikač 053 025 010 B 1401941</t>
  </si>
  <si>
    <t>ZF615</t>
  </si>
  <si>
    <t>Pronikač Hedstrém 053025008B</t>
  </si>
  <si>
    <t>ZK416</t>
  </si>
  <si>
    <t>Pryskyřice duracryl plus-pulvis á 500g DE4316416</t>
  </si>
  <si>
    <t>ZF935</t>
  </si>
  <si>
    <t>Pronikač 053025015</t>
  </si>
  <si>
    <t>ZD419</t>
  </si>
  <si>
    <t>Optitemp apl. kanyly  DE4122990</t>
  </si>
  <si>
    <t>ZC178</t>
  </si>
  <si>
    <t>Implantát D2.9 SB/L14 03101:3</t>
  </si>
  <si>
    <t>ZE631</t>
  </si>
  <si>
    <t>Kanyla míchací M+W 1:1/2:1 zelené bal. á 50 ks 0000288</t>
  </si>
  <si>
    <t>ZM318</t>
  </si>
  <si>
    <t>Návlek na 3D skusový blok k přístroji KODAK bal. á 2 x 40 ks 5302880</t>
  </si>
  <si>
    <t>ZG986</t>
  </si>
  <si>
    <t>Páka extrakční Bein 123500020</t>
  </si>
  <si>
    <t>ZM319</t>
  </si>
  <si>
    <t>Implantát šroubový I.CON pr. 4,3 mm délka 10 mm 4310 I.CON</t>
  </si>
  <si>
    <t>ZM343</t>
  </si>
  <si>
    <t>Implantát BioniQ S3,5/L12 2006.12</t>
  </si>
  <si>
    <t>ZE587</t>
  </si>
  <si>
    <t>Relyx temp NE 56660</t>
  </si>
  <si>
    <t>ZJ021</t>
  </si>
  <si>
    <t>Šití chirlac braided violet 3/0 bal. á 24ks PG 0262</t>
  </si>
  <si>
    <t>ZK093</t>
  </si>
  <si>
    <t>Rukavice latex s p. S kartón 2000 ks 8958864 - povoleno pouze pro ÚČOCH a KZL</t>
  </si>
  <si>
    <t>ZD517</t>
  </si>
  <si>
    <t>Rukavice latex pudrem XS bal. á 100 ks 01010 - povoleno pouze pro ÚČOCH a KZL</t>
  </si>
  <si>
    <t>ZM291</t>
  </si>
  <si>
    <t>Rukavice nitril sempercare bez p. S bal. á 200 ks 30 802</t>
  </si>
  <si>
    <t>ZA518</t>
  </si>
  <si>
    <t>Kompresa NT 7,5 x 7,5 cm nesterilní 06102</t>
  </si>
  <si>
    <t>ZA539</t>
  </si>
  <si>
    <t>Kompresa NT 10 x 10 cm nesterilní 06103</t>
  </si>
  <si>
    <t>ZA604</t>
  </si>
  <si>
    <t>Tyčinka vatová sterilní á 1000 ks 5100/SG/CS</t>
  </si>
  <si>
    <t>ZB404</t>
  </si>
  <si>
    <t>Náplast cosmos 8 cm x 1m 5403353</t>
  </si>
  <si>
    <t>ZL683</t>
  </si>
  <si>
    <t>Drenáž zubní sterilní s pevným okrajem 1 x 8 cm 0358</t>
  </si>
  <si>
    <t>ZM331</t>
  </si>
  <si>
    <t xml:space="preserve">Kompresa NT 7,5 x 7,5 cm / 5 ks sterilní bal. 2400 ks 26511 </t>
  </si>
  <si>
    <t>ZC307</t>
  </si>
  <si>
    <t>Adhesor orig. 80g N-2</t>
  </si>
  <si>
    <t>ZC373</t>
  </si>
  <si>
    <t>Sprej cognoscin orig. 120 g 1IX1140</t>
  </si>
  <si>
    <t>ZC456</t>
  </si>
  <si>
    <t>Savka UH 709, á 100 ks, 00709</t>
  </si>
  <si>
    <t>ZF508</t>
  </si>
  <si>
    <t>Cement výplňový provizorní 40 g 5304520</t>
  </si>
  <si>
    <t>ZL696</t>
  </si>
  <si>
    <t>Brousek diamantový 848H018314CC</t>
  </si>
  <si>
    <t>ZC003</t>
  </si>
  <si>
    <t>Rozřezávač korunek a můstků  HM31C012314</t>
  </si>
  <si>
    <t>ZJ702</t>
  </si>
  <si>
    <t>Vrtáček diamantový 848G016314C</t>
  </si>
  <si>
    <t>ZL695</t>
  </si>
  <si>
    <t>Brousek diamantový 848H016314CC</t>
  </si>
  <si>
    <t>ZC429</t>
  </si>
  <si>
    <t>Caryosan 60G 4212110</t>
  </si>
  <si>
    <t>ZB978</t>
  </si>
  <si>
    <t>Šití dafilon modrý 5/0 bal. á 36 ks C0932124</t>
  </si>
  <si>
    <t>ZB979</t>
  </si>
  <si>
    <t>Šití dafilon modrý 4/0 bal. á 36 ks C0932205</t>
  </si>
  <si>
    <t>ZD246</t>
  </si>
  <si>
    <t>Šití dafilon modrý 2/0 bal. á 36 ks C0932361</t>
  </si>
  <si>
    <t>ZA911</t>
  </si>
  <si>
    <t>Šití dafilon modrý 2/0 bal. á 36 ks C0932477</t>
  </si>
  <si>
    <t>ZI634</t>
  </si>
  <si>
    <t>Šití chirlac braided violet 5/0 bal. á 24ks PG 0252</t>
  </si>
  <si>
    <t>ZD981</t>
  </si>
  <si>
    <t>Šití silkam 5/0 HS21 75cm bal. á 36 ks C0764876</t>
  </si>
  <si>
    <t>ZD984</t>
  </si>
  <si>
    <t>Šití silkam 2/0 HS21 75cm bal. á 36 ks C0764175</t>
  </si>
  <si>
    <t>ZD982</t>
  </si>
  <si>
    <t>Šití silkam 4/0 HS21 75cm bal. á 36 ks C0764825</t>
  </si>
  <si>
    <t>ZJ020</t>
  </si>
  <si>
    <t>Šití chirlac braided violet 4/0 bal. á 24ks PG 0261</t>
  </si>
  <si>
    <t>ZC305</t>
  </si>
  <si>
    <t>Jehla injekční 0,4 x   20 mm šedá 4657705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</si>
  <si>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</si>
  <si>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</si>
  <si>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</si>
  <si>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</si>
  <si>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ZD652</t>
  </si>
  <si>
    <t>Rukavice latex bez p. S 9421605 - povoleno pouze pro ÚČOCH a KZL</t>
  </si>
  <si>
    <t>ZM292</t>
  </si>
  <si>
    <t>Rukavice nitril sempercare bez p. M bal. á 200 ks 30 803</t>
  </si>
  <si>
    <t>ZM293</t>
  </si>
  <si>
    <t>Rukavice nitril sempercare bez p. L bal. á 200 ks 30 804</t>
  </si>
  <si>
    <t>ZD802</t>
  </si>
  <si>
    <t>Tampon špičatý s vláknem 6 cm á 250 ks nesterilní 50170</t>
  </si>
  <si>
    <t>ZE074</t>
  </si>
  <si>
    <t>Tampon sterilní stáčený 9 x   9 cm / 5 ks 0435</t>
  </si>
  <si>
    <t>ZA759</t>
  </si>
  <si>
    <t>Drén redon CH10 50 cm U2111000</t>
  </si>
  <si>
    <t>ZA788</t>
  </si>
  <si>
    <t>Stříkačka injekční 2-dílná 20 ml L Inject Solo 4606205V</t>
  </si>
  <si>
    <t>ZB780</t>
  </si>
  <si>
    <t>Kontejner 120 ml sterilní 331690250350</t>
  </si>
  <si>
    <t>ZB869</t>
  </si>
  <si>
    <t>Vak k odsávačce monokit jednoraz.na sekret bal. á 50 ks 000-035-020</t>
  </si>
  <si>
    <t>ZC059</t>
  </si>
  <si>
    <t>Láhev redon drenofast 400 ml-kompletní bal. á 40 ks 28 400</t>
  </si>
  <si>
    <t>ZD650</t>
  </si>
  <si>
    <t>Aquapak - sterilní voda  340 ml s adaptérem bal. á 20 ks 400340</t>
  </si>
  <si>
    <t>ZG916</t>
  </si>
  <si>
    <t>Elektroda neutrální bipolární pro dospělé á 100 ks 2510</t>
  </si>
  <si>
    <t>ZH845</t>
  </si>
  <si>
    <t>Tyčinka vatová medcomfort + glyc. citónová příchuť bal. á 75 ks 09157-100</t>
  </si>
  <si>
    <t>ZA695</t>
  </si>
  <si>
    <t>Držák skalpelových čepelek 4 135 mm BB084R</t>
  </si>
  <si>
    <t>ZB631</t>
  </si>
  <si>
    <t>Fólie PDS Plates 30 x 40 x 0,25 mm, bal. á 3 ks, ZX3</t>
  </si>
  <si>
    <t>ZB747</t>
  </si>
  <si>
    <t>Souprava odsávací orthopedic 07.049.08.620</t>
  </si>
  <si>
    <t>ZD131</t>
  </si>
  <si>
    <t>Čepelka skalpelová 12 BB512</t>
  </si>
  <si>
    <t>ZM096</t>
  </si>
  <si>
    <t>Poduška adhezivní samolepící na čištění koncovek nástrojů bal. á 100 ks sterilní AL-40</t>
  </si>
  <si>
    <t>ZH760</t>
  </si>
  <si>
    <t>Popisovač chirurgický - na kůži + sterilní pravítko  RQ-01</t>
  </si>
  <si>
    <t>ZF723</t>
  </si>
  <si>
    <t>Splitter linquální pravý 1101252R20</t>
  </si>
  <si>
    <t>ZF797</t>
  </si>
  <si>
    <t>Retraktor Channel 1205242I23</t>
  </si>
  <si>
    <t>ZF779</t>
  </si>
  <si>
    <t>Splitter linquální levý 1101252L21</t>
  </si>
  <si>
    <t>ZD714</t>
  </si>
  <si>
    <t>Dlaha mini přímá 16 otv. /1,0 mm 20-ST-016</t>
  </si>
  <si>
    <t>ZD715</t>
  </si>
  <si>
    <t>Šroub mini 2,0 x 6 mm 20-MN-006</t>
  </si>
  <si>
    <t>ZD776</t>
  </si>
  <si>
    <t>Dlaha mini přímá 18 otv. /1,0 mm 20-ST-018R</t>
  </si>
  <si>
    <t>ZD777</t>
  </si>
  <si>
    <t>Šroub mini 2,0 x 8 mm 20-MN-008</t>
  </si>
  <si>
    <t>ZD845</t>
  </si>
  <si>
    <t>Dlaha mini přímá 4 otv. /1,0 mm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</si>
  <si>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</si>
  <si>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</si>
  <si>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</si>
  <si>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</si>
  <si>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</si>
  <si>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</si>
  <si>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</si>
  <si>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 /0,8 mm 20-ST-018M</t>
  </si>
  <si>
    <t>ZI323</t>
  </si>
  <si>
    <t>Šroub maxi 2,4 x 8 mm 24-MX-008</t>
  </si>
  <si>
    <t>ZK420</t>
  </si>
  <si>
    <t>Šroub maxi 2,4 x 10 mm 24-MX-010</t>
  </si>
  <si>
    <t>ZL889</t>
  </si>
  <si>
    <t>Dlaha maxi rekonstrukční přímá 25 otv. 24-RS-025</t>
  </si>
  <si>
    <t>ZK327</t>
  </si>
  <si>
    <t>Šroub maxi 2,4 x 14 mm 24-MX-014</t>
  </si>
  <si>
    <t>ZK421</t>
  </si>
  <si>
    <t>Šroub maxi 2,4 x 12 mm 24-MX-012</t>
  </si>
  <si>
    <t>ZH331</t>
  </si>
  <si>
    <t>Vrták krátký mini 12 mm 112-MN-301</t>
  </si>
  <si>
    <t>ZM117</t>
  </si>
  <si>
    <t>Střihač dlah mini 111-021</t>
  </si>
  <si>
    <t>ZM116</t>
  </si>
  <si>
    <t>Tělo šroubováku 111-010</t>
  </si>
  <si>
    <t>ZM115</t>
  </si>
  <si>
    <t>Šroub mini 2,0 x 4 mm 20-MN-004</t>
  </si>
  <si>
    <t>ZK419</t>
  </si>
  <si>
    <t>Dlaha maxi rekonstrukční levá 15 otv. 24-AL-015</t>
  </si>
  <si>
    <t>ZB134</t>
  </si>
  <si>
    <t>Šití dafilon modrý 3/0 bal. á 36 ks C0932213</t>
  </si>
  <si>
    <t>ZF699</t>
  </si>
  <si>
    <t xml:space="preserve">Šití premicron 3/0, 2,5 m bal. á 12 ks G0120060 </t>
  </si>
  <si>
    <t>ZG849</t>
  </si>
  <si>
    <t>Šití premicron 2/0 2,5 m bal. á 12 ks G0120061</t>
  </si>
  <si>
    <t>ZJ018</t>
  </si>
  <si>
    <t>Šití chirlac braided violet 3/0 bal. á 24ks  PG 0257</t>
  </si>
  <si>
    <t>ZK194</t>
  </si>
  <si>
    <t>Jehla redon mírně zahnutá CH 10 BN903R</t>
  </si>
  <si>
    <t>ZE993</t>
  </si>
  <si>
    <t>Rukavice operační ansell sensi - touch vel. 6,5 bal. á 40 párů 8050152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</si>
  <si>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</si>
  <si>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</si>
  <si>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</si>
  <si>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</si>
  <si>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</si>
  <si>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</si>
  <si>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</si>
  <si>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</si>
  <si>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</si>
  <si>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</si>
  <si>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</si>
  <si>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</si>
  <si>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910093</t>
  </si>
  <si>
    <t>-CHLOROFORM P.A. UN 1888    1000 ML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</si>
  <si>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</si>
  <si>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</si>
  <si>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</si>
  <si>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</si>
  <si>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</si>
  <si>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</si>
  <si>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</si>
  <si>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</si>
  <si>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</si>
  <si>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</si>
  <si>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</si>
  <si>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</si>
  <si>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50115010</t>
  </si>
  <si>
    <t>504 SZM rentgenový (112 02 010)</t>
  </si>
  <si>
    <t>50115090</t>
  </si>
  <si>
    <t>509 SZM zubolékařský (112 02 110)</t>
  </si>
  <si>
    <t>50115004</t>
  </si>
  <si>
    <t>506 SZM umělé tělní náhrady kovové (112 02 030)</t>
  </si>
  <si>
    <t>50115020</t>
  </si>
  <si>
    <t>Diagnostika (132 03 001)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</si>
  <si>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</si>
  <si>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</si>
  <si>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</si>
  <si>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</si>
  <si>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</si>
  <si>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</si>
  <si>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</si>
  <si>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</si>
  <si>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</si>
  <si>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</si>
  <si>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</si>
  <si>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</si>
  <si>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</si>
  <si>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</si>
  <si>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</si>
  <si>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</si>
  <si>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</si>
  <si>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0081042</t>
  </si>
  <si>
    <t>0081052</t>
  </si>
  <si>
    <t>0081124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</si>
  <si>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</si>
  <si>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</si>
  <si>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</si>
  <si>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</si>
  <si>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</si>
  <si>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</si>
  <si>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</si>
  <si>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</si>
  <si>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</si>
  <si>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</si>
  <si>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</si>
  <si>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</si>
  <si>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</si>
  <si>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</si>
  <si>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0083003</t>
  </si>
  <si>
    <t>0084011</t>
  </si>
  <si>
    <t>0084021</t>
  </si>
  <si>
    <t>0081211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</si>
  <si>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</si>
  <si>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</si>
  <si>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</si>
  <si>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</si>
  <si>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</si>
  <si>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</si>
  <si>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</si>
  <si>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</si>
  <si>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</si>
  <si>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</si>
  <si>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</si>
  <si>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</si>
  <si>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</si>
  <si>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</si>
  <si>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</si>
  <si>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</si>
  <si>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</si>
  <si>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</si>
  <si>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</si>
  <si>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</si>
  <si>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</si>
  <si>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</si>
  <si>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</si>
  <si>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</si>
  <si>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</si>
  <si>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</si>
  <si>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</si>
  <si>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</si>
  <si>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</si>
  <si>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</si>
  <si>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</si>
  <si>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</si>
  <si>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</si>
  <si>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</si>
  <si>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</si>
  <si>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</si>
  <si>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</si>
  <si>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</si>
  <si>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</si>
  <si>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</si>
  <si>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</si>
  <si>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</si>
  <si>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</si>
  <si>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</si>
  <si>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</si>
  <si>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</si>
  <si>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</si>
  <si>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</si>
  <si>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</si>
  <si>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</si>
  <si>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</si>
  <si>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</si>
  <si>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</si>
  <si>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</si>
  <si>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</si>
  <si>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</si>
  <si>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</si>
  <si>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</si>
  <si>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</si>
  <si>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</si>
  <si>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</si>
  <si>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</si>
  <si>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</si>
  <si>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</si>
  <si>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</si>
  <si>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</si>
  <si>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</si>
  <si>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</si>
  <si>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</si>
  <si>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00947</t>
  </si>
  <si>
    <t>PÉČE O REGISTROVANÉHO POJIŠTĚNCE NAD 18 LET VĚKU I</t>
  </si>
  <si>
    <t>00967</t>
  </si>
  <si>
    <t>SIGNÁLNÍ KÓD - INFORMACE O VYDÁNÍ ROZHODNUTÍ  O UK</t>
  </si>
  <si>
    <t>00912</t>
  </si>
  <si>
    <t>NÁPLŇ SLINNÉ ŽLÁZY KONTRASTNÍ LÁTKOU</t>
  </si>
  <si>
    <t>00903</t>
  </si>
  <si>
    <t>VYŽÁDANÉ VYŠETŘENí ODBORNÍKEM NEBO SPECIALISTOU</t>
  </si>
  <si>
    <t>019</t>
  </si>
  <si>
    <t>00935</t>
  </si>
  <si>
    <t>SUBGINGIVÁLNÍ OŠETŘENÍ</t>
  </si>
  <si>
    <t>605</t>
  </si>
  <si>
    <t>1</t>
  </si>
  <si>
    <t>0002439</t>
  </si>
  <si>
    <t>MARCAINE 0,5%</t>
  </si>
  <si>
    <t>0090044</t>
  </si>
  <si>
    <t>0093109</t>
  </si>
  <si>
    <t>04410</t>
  </si>
  <si>
    <t>INJEKČNÍ  ANESTESIE</t>
  </si>
  <si>
    <t>04740</t>
  </si>
  <si>
    <t>ODSTRANĚNÍ SEKVESTRU</t>
  </si>
  <si>
    <t>04800</t>
  </si>
  <si>
    <t>04817</t>
  </si>
  <si>
    <t>EXSTIRPACE  ODONTOGENNÍ CYSTY VĚTŠÍ NEŽ 1 CM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</si>
  <si>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</si>
  <si>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</si>
  <si>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</si>
  <si>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</si>
  <si>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</si>
  <si>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</si>
  <si>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</si>
  <si>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</si>
  <si>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</si>
  <si>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</si>
  <si>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</si>
  <si>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</si>
  <si>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66949</t>
  </si>
  <si>
    <t>PUNKCE KLOUBNÍ S APLIKACÍ LÉČIVA</t>
  </si>
  <si>
    <t>71213</t>
  </si>
  <si>
    <t>ENDOSKOPIE PARANASÁLNÍ DUTINY</t>
  </si>
  <si>
    <t>71661</t>
  </si>
  <si>
    <t>VÝPLACH ČELISTNÍ DUTINY</t>
  </si>
  <si>
    <t>71781</t>
  </si>
  <si>
    <t>SONDÁŽ, DILATACE, VÝPLACH SLINNÉ ŽLÁZY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</si>
  <si>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</si>
  <si>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</si>
  <si>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</si>
  <si>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</si>
  <si>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</si>
  <si>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</si>
  <si>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</si>
  <si>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</si>
  <si>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</si>
  <si>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</si>
  <si>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</si>
  <si>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</si>
  <si>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</si>
  <si>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</si>
  <si>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</si>
  <si>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</si>
  <si>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Zdravotní výkony + ZUM + ZULP vykázané na pracovišti v rámci ambulantní péče - orientační přehled</t>
  </si>
  <si>
    <t>25 - Klinika ústní,čelistní a obličejové chirurgie</t>
  </si>
  <si>
    <t>04130</t>
  </si>
  <si>
    <t>04131</t>
  </si>
  <si>
    <t>6F1</t>
  </si>
  <si>
    <t>56419</t>
  </si>
  <si>
    <t>POUŽITÍ OPERAČNÍHO MIKROSKOPU Á 15 MINUT</t>
  </si>
  <si>
    <t>61175</t>
  </si>
  <si>
    <t>VOLNÝ PŘENOS VASKULARIZOVANÉ KOSTI, PŘENOS PRSTU Z</t>
  </si>
  <si>
    <t>62710</t>
  </si>
  <si>
    <t>SÍŤOVÁNÍ (MESHOVÁNÍ) ŠTĚPU DO ROZSAHU 5 % Z POVRCH</t>
  </si>
  <si>
    <t>61165</t>
  </si>
  <si>
    <t>ROZPROSTŘENÍ NEBO MODELACE LALOKU</t>
  </si>
  <si>
    <t>61121</t>
  </si>
  <si>
    <t>CÉVNÍ ANASTOMOSA MIKROCHIRURGICKOU TECHNIKOU</t>
  </si>
  <si>
    <t>62510</t>
  </si>
  <si>
    <t>XENOTRANSPLANTACE DO 1% POVRCHU TĚLA</t>
  </si>
  <si>
    <t>6F5</t>
  </si>
  <si>
    <t>0003952</t>
  </si>
  <si>
    <t>AMIKIN 500 MG</t>
  </si>
  <si>
    <t>0008807</t>
  </si>
  <si>
    <t>0008808</t>
  </si>
  <si>
    <t>0016600</t>
  </si>
  <si>
    <t>UNASYN</t>
  </si>
  <si>
    <t>0020605</t>
  </si>
  <si>
    <t>0025746</t>
  </si>
  <si>
    <t>INVANZ 1 G</t>
  </si>
  <si>
    <t>0053922</t>
  </si>
  <si>
    <t>CIPHIN PRO INFUSIONE 200 MG/100 ML</t>
  </si>
  <si>
    <t>0065989</t>
  </si>
  <si>
    <t>0072972</t>
  </si>
  <si>
    <t>0076204</t>
  </si>
  <si>
    <t>TAXOL PRO INJ.</t>
  </si>
  <si>
    <t>0076360</t>
  </si>
  <si>
    <t>ZINACEF 1,5 G</t>
  </si>
  <si>
    <t>0087239</t>
  </si>
  <si>
    <t>FANHDI 50 I.U./ML</t>
  </si>
  <si>
    <t>0087240</t>
  </si>
  <si>
    <t>FANHDI 100 I.U./ML</t>
  </si>
  <si>
    <t>0089028</t>
  </si>
  <si>
    <t>IMMUNATE STIM PLUS 500</t>
  </si>
  <si>
    <t>0089029</t>
  </si>
  <si>
    <t>IMMUNATE STIM PLUS 1000</t>
  </si>
  <si>
    <t>0096414</t>
  </si>
  <si>
    <t>0097000</t>
  </si>
  <si>
    <t>METRONIDAZOLE 0.5%-POLPHARMA</t>
  </si>
  <si>
    <t>0127717</t>
  </si>
  <si>
    <t>IMMUNINE BAXTER 600 IU</t>
  </si>
  <si>
    <t>0131656</t>
  </si>
  <si>
    <t>CEFTAZIDIM KABI 2 GM</t>
  </si>
  <si>
    <t>0162187</t>
  </si>
  <si>
    <t>CIPROFLOXACIN KABI 400 MG/200 ML INFUZNÍ ROZTOK</t>
  </si>
  <si>
    <t>0164350</t>
  </si>
  <si>
    <t>TAZOCIN 4 G/0,5 G</t>
  </si>
  <si>
    <t>2</t>
  </si>
  <si>
    <t>0007917</t>
  </si>
  <si>
    <t>0107959</t>
  </si>
  <si>
    <t>0207921</t>
  </si>
  <si>
    <t>3</t>
  </si>
  <si>
    <t>0012726</t>
  </si>
  <si>
    <t>IMPLANTÁT MAXILLOFACIÁLNÍ</t>
  </si>
  <si>
    <t>0012727</t>
  </si>
  <si>
    <t>0059979</t>
  </si>
  <si>
    <t>KLIPY EXTRA TITAN LT300,LT400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</si>
  <si>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</si>
  <si>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</si>
  <si>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</si>
  <si>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</si>
  <si>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</si>
  <si>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</si>
  <si>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</si>
  <si>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</si>
  <si>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</si>
  <si>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0163200</t>
  </si>
  <si>
    <t>IMPLANTÁT KRANIOFACIÁLNÍ LA FÓRTE SYSTÉM</t>
  </si>
  <si>
    <t>0163219</t>
  </si>
  <si>
    <t>0163241</t>
  </si>
  <si>
    <t xml:space="preserve">IMPLANTÁT MAXILLOFACIÁLNÍ STŘEDNÍ OBLIČEJOVÁ ETÁŽ </t>
  </si>
  <si>
    <t>0163243</t>
  </si>
  <si>
    <t>0163244</t>
  </si>
  <si>
    <t>0163248</t>
  </si>
  <si>
    <t>0163249</t>
  </si>
  <si>
    <t>0163251</t>
  </si>
  <si>
    <t>0163258</t>
  </si>
  <si>
    <t>0163261</t>
  </si>
  <si>
    <t>0163266</t>
  </si>
  <si>
    <t>0163267</t>
  </si>
  <si>
    <t>0163276</t>
  </si>
  <si>
    <t>IMPLANTÁT MANDIBULÁRNÍ LA FÓRTE SYSTÉM</t>
  </si>
  <si>
    <t>0163278</t>
  </si>
  <si>
    <t>0163289</t>
  </si>
  <si>
    <t>0163442</t>
  </si>
  <si>
    <t>IMPLANTÁT MANDIBULÁRNÍ DOLNÍ ČELIST FIXAČNÍ MATRIX</t>
  </si>
  <si>
    <t>0163459</t>
  </si>
  <si>
    <t xml:space="preserve">IMPLANTÁT MANDIBULÁRNÍ DOLNÍ ČELIST REKONSTRUKČNÍ </t>
  </si>
  <si>
    <t>0163647</t>
  </si>
  <si>
    <t xml:space="preserve">IMPLANTÁT MANDIBULÁRNÍ KONDYLÁRNÍ NÁHRADA KLOUBU  </t>
  </si>
  <si>
    <t>0163648</t>
  </si>
  <si>
    <t>IMPLANTÁT MANDIBULÁRNÍ KONDYLÁRNÍ MATRIX MANDIBLE</t>
  </si>
  <si>
    <t>0163649</t>
  </si>
  <si>
    <t>0163292</t>
  </si>
  <si>
    <t>0163201</t>
  </si>
  <si>
    <t>0163210</t>
  </si>
  <si>
    <t>0163521</t>
  </si>
  <si>
    <t>IMPLANTÁT KRANIOFACIÁLNÍ VSTŘEBATELNÝ RESORB-X</t>
  </si>
  <si>
    <t>0084031</t>
  </si>
  <si>
    <t>04110</t>
  </si>
  <si>
    <t>INTRAORÁLNÍ RTG</t>
  </si>
  <si>
    <t>04120</t>
  </si>
  <si>
    <t>EXTRAORÁLNÍ RTG SNÍMEK ČELISTI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</si>
  <si>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</si>
  <si>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</si>
  <si>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</si>
  <si>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</si>
  <si>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</si>
  <si>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</si>
  <si>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</si>
  <si>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</si>
  <si>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</si>
  <si>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</si>
  <si>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</si>
  <si>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</si>
  <si>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</si>
  <si>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</si>
  <si>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</si>
  <si>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</si>
  <si>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</si>
  <si>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</si>
  <si>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</si>
  <si>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</si>
  <si>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</si>
  <si>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</si>
  <si>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</si>
  <si>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</si>
  <si>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</si>
  <si>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</si>
  <si>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</si>
  <si>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</si>
  <si>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</si>
  <si>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</si>
  <si>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</si>
  <si>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</si>
  <si>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</si>
  <si>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</si>
  <si>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</si>
  <si>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</si>
  <si>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</si>
  <si>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</si>
  <si>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</si>
  <si>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</si>
  <si>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</si>
  <si>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</si>
  <si>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</si>
  <si>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</si>
  <si>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61129</t>
  </si>
  <si>
    <t>EXCIZE KOŽNÍ LÉZE, SUTURA OD 2 DO 10 CM</t>
  </si>
  <si>
    <t>61149</t>
  </si>
  <si>
    <t xml:space="preserve">UZAVŘENÍ DEFEKTU  KOŽNÍM LALOKEM MÍSTNÍM OD 10 DO </t>
  </si>
  <si>
    <t>61423</t>
  </si>
  <si>
    <t>RINOPLASTIKA - SEDLOVITÝ NOS (L-ŠTĚP, VČETNĚ ODBĚR</t>
  </si>
  <si>
    <t>65022</t>
  </si>
  <si>
    <t>CÍLENÉ VYŠETŘENÍ MAXILOFACIÁLNÍM CHIRURGEM</t>
  </si>
  <si>
    <t>65213</t>
  </si>
  <si>
    <t>OŠETŘENÍ ZLOMENIN ČELISTI KOSTNÍM STEHEM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</si>
  <si>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</si>
  <si>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</si>
  <si>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</si>
  <si>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</si>
  <si>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</si>
  <si>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</si>
  <si>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65419</t>
  </si>
  <si>
    <t>RESEKCE KLOUBNÍHO VÝBĚŽKU DOLNÍ ČELISTI</t>
  </si>
  <si>
    <t>65423</t>
  </si>
  <si>
    <t>RESEKCE DOLNÍ ČELISTI BEZ PŘERUŠENÍ KONTINUITY - J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</si>
  <si>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</si>
  <si>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</si>
  <si>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</si>
  <si>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</si>
  <si>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</si>
  <si>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</si>
  <si>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65913</t>
  </si>
  <si>
    <t>ALVEOLOTOMIE DOLNÍ ČELISTI 1 SEGMENT</t>
  </si>
  <si>
    <t>65923</t>
  </si>
  <si>
    <t>EGALIZACE ALVEOLÁRNÍHO VÝBĚŽKU ČELISTI NAD JEDEN S</t>
  </si>
  <si>
    <t>65939</t>
  </si>
  <si>
    <t>HEMIMANDIBULEKTOMIE S EXARTIKULACÍ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</si>
  <si>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</si>
  <si>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</si>
  <si>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</si>
  <si>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</si>
  <si>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</si>
  <si>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</si>
  <si>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66813</t>
  </si>
  <si>
    <t>ODSTRANĚNÍ OSTEOSYNTETICKÉHO MATERIÁLU</t>
  </si>
  <si>
    <t>66839</t>
  </si>
  <si>
    <t>EXSTIRPACE NÁDORU MĚKKÝCH TKÁNÍ - POVRCHOVĚ ULOŽEN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</si>
  <si>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</si>
  <si>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</si>
  <si>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</si>
  <si>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</si>
  <si>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</si>
  <si>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</si>
  <si>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</si>
  <si>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</si>
  <si>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71751</t>
  </si>
  <si>
    <t>EXENTERACE KRČNÍCH UZLIN JEDNOSTRANNÁ</t>
  </si>
  <si>
    <t>71753</t>
  </si>
  <si>
    <t>UZÁVĚR OROANTRÁLNÍ KOMUNIKACE</t>
  </si>
  <si>
    <t>71767</t>
  </si>
  <si>
    <t>SIALOLITEKTOMIE</t>
  </si>
  <si>
    <t>71777</t>
  </si>
  <si>
    <t>PŘÍUŠNÍ ŽLÁZA - EXCIZE MALÉHO TUMORU, EVENT. BIOPS</t>
  </si>
  <si>
    <t>71811</t>
  </si>
  <si>
    <t>LIGATURA A. CAROTIS EXT.</t>
  </si>
  <si>
    <t>71813</t>
  </si>
  <si>
    <t>LIGATURA A. MAXILLARIS INT.</t>
  </si>
  <si>
    <t>04730</t>
  </si>
  <si>
    <t>REVIZE EXTRAKČNÍ RÁNY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</si>
  <si>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</si>
  <si>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</si>
  <si>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</si>
  <si>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</si>
  <si>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</si>
  <si>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</si>
  <si>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</si>
  <si>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</si>
  <si>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</si>
  <si>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</si>
  <si>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</si>
  <si>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</si>
  <si>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42520</t>
  </si>
  <si>
    <t>APLIKACE PROTINÁDOROVÉ CHEMOTERAPIE</t>
  </si>
  <si>
    <t>09544</t>
  </si>
  <si>
    <t>REGULAČNÍ POPLATEK ZA KAŽDÝ DEN LŮŽKOVÉ PÉČE -- PO</t>
  </si>
  <si>
    <t>00602</t>
  </si>
  <si>
    <t>OD TYPU 02 - PRO NEMOCNICE TYPU 3, (KATEGORIE 6)</t>
  </si>
  <si>
    <t>66841</t>
  </si>
  <si>
    <t>EXSTIRPACE NÁDORU MĚKKÝCH TKÁNÍ - HLUBOKO ULOŽENÝC</t>
  </si>
  <si>
    <t>65920</t>
  </si>
  <si>
    <t>ODBĚR KOSTNÍHO ŠTĚPU Z PÁNVE</t>
  </si>
  <si>
    <t>71749</t>
  </si>
  <si>
    <t>BLOKOVÁ DISEKCE KRČNÍCH UZLIN</t>
  </si>
  <si>
    <t>61125</t>
  </si>
  <si>
    <t>EXCIZE KOŽNÍ LÉZE NAD 10 CM^2, BEZ UZAVŘENÍ VZNIKL</t>
  </si>
  <si>
    <t>71815</t>
  </si>
  <si>
    <t>EXSTIRPACE LYMFANGIOMU, HEMANGIOMU HLAVY A KRKU DO</t>
  </si>
  <si>
    <t>71625</t>
  </si>
  <si>
    <t>PŘEDNÍ TAMPONÁDA  NOSNÍ PROVEDENÁ OTORINOLARYNGOLO</t>
  </si>
  <si>
    <t>61151</t>
  </si>
  <si>
    <t>UZAVŘENÍ DEFEKTU KOŽNÍM LALOKEM MÍSTNÍM NAD 20 CM^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</si>
  <si>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</si>
  <si>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</si>
  <si>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</si>
  <si>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</si>
  <si>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</si>
  <si>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</si>
  <si>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42510</t>
  </si>
  <si>
    <t xml:space="preserve">NÁROČNÁ APLIKACE REŽIMŮ LÉČBY CYTOSTATIKY (1 DEN, 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</si>
  <si>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</si>
  <si>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</si>
  <si>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</si>
  <si>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</si>
  <si>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</si>
  <si>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</si>
  <si>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</si>
  <si>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</si>
  <si>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</si>
  <si>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</si>
  <si>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</si>
  <si>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</si>
  <si>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</si>
  <si>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</si>
  <si>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</si>
  <si>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</si>
  <si>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</si>
  <si>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</si>
  <si>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61131</t>
  </si>
  <si>
    <t>EXCIZE KOŽNÍ LÉZE, SUTURA VÍCE NEŽ 10 CM</t>
  </si>
  <si>
    <t>71779</t>
  </si>
  <si>
    <t>REKONSTRUKCE DUCTUS STENONI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</si>
  <si>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</si>
  <si>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</si>
  <si>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</si>
  <si>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</si>
  <si>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</si>
  <si>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</si>
  <si>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</si>
  <si>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</si>
  <si>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</si>
  <si>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</si>
  <si>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</si>
  <si>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</si>
  <si>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</si>
  <si>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</si>
  <si>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</si>
  <si>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</si>
  <si>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65515</t>
  </si>
  <si>
    <t>REKONSTRUKCE MANDIBULY SE ŠTĚPEM A EVENT. IMPLANTÁ</t>
  </si>
  <si>
    <t>04842</t>
  </si>
  <si>
    <t>EXCISE VLAJÍCÍHO HŘEBENE - SEXTANT</t>
  </si>
  <si>
    <t>65937</t>
  </si>
  <si>
    <t xml:space="preserve">KATETRIZACE A. CAROTIS EXTERNA PRO PROTINÁDOROVOU </t>
  </si>
  <si>
    <t>04844</t>
  </si>
  <si>
    <t>ODSTRANĚNÍ RUŠIVÝCH VLIVŮ VAZIVOVÝCH PRUHŮ</t>
  </si>
  <si>
    <t>65221</t>
  </si>
  <si>
    <t>ZÁVĚSY STŘEDNÍ OBLIČEJOVÉ ETÁŽE DRÁTĚNÉ PŘI ZLOMEN</t>
  </si>
  <si>
    <t>65317</t>
  </si>
  <si>
    <t>OSTEOTOMIE HORNÍCH ČELISTÍ - 1 SEGMENT</t>
  </si>
  <si>
    <t>04813</t>
  </si>
  <si>
    <t>PEROPERAČNÍ PLNĚNÍ</t>
  </si>
  <si>
    <t>65527</t>
  </si>
  <si>
    <t>REKONSTRUKCE TEMPOROMANDIBULÁRNÍHO KLOUBU</t>
  </si>
  <si>
    <t>65427</t>
  </si>
  <si>
    <t>RESEKCE HORNÍ ČELISTI SUBTOTÁLNÍ (JEDNOSTRANNÁ)</t>
  </si>
  <si>
    <t>7F1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</si>
  <si>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</si>
  <si>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</si>
  <si>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</si>
  <si>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</si>
  <si>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</si>
  <si>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</si>
  <si>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00121</t>
  </si>
  <si>
    <t xml:space="preserve">DLOUHODOBÁ MECHANICKÁ VENTILACE &gt; 240 HODIN (11-21 DNÍ) S EKONOMICKY NÁROČNÝM VÝKONEM BEZ CC        </t>
  </si>
  <si>
    <t>00131</t>
  </si>
  <si>
    <t xml:space="preserve">DLOUHODOBÁ MECHANICKÁ VENTILACE &gt; 96 HODIN (5-10 DNÍ) S EKONOMICKY NÁROČNÝM VÝKONEM BEZ CC          </t>
  </si>
  <si>
    <t>00133</t>
  </si>
  <si>
    <t xml:space="preserve">DLOUHODOBÁ MECHANICKÁ VENTILACE &gt; 96 HODIN (5-10 DNÍ) S EKONOMICKY NÁROČNÝM VÝKONEM S MCC           </t>
  </si>
  <si>
    <t>01061</t>
  </si>
  <si>
    <t xml:space="preserve">JINÉ VÝKONY PŘI ONEMOCNĚNÍCH A PORUCHÁCH NERVOVÉHO SYSTÉMU BEZ CC                                   </t>
  </si>
  <si>
    <t>01371</t>
  </si>
  <si>
    <t xml:space="preserve">PORUCHY KRANIÁLNÍCH A PERIFERNÍCH NERVŮ BEZ CC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</si>
  <si>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</si>
  <si>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</si>
  <si>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</si>
  <si>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</si>
  <si>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</si>
  <si>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</si>
  <si>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</si>
  <si>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</si>
  <si>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</si>
  <si>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</si>
  <si>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</si>
  <si>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</si>
  <si>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</si>
  <si>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</si>
  <si>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</si>
  <si>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</si>
  <si>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</si>
  <si>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</si>
  <si>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</si>
  <si>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</si>
  <si>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03033</t>
  </si>
  <si>
    <t xml:space="preserve">VÝKONY NA OBLIČEJOVÝCH KOSTECH. KROMĚ VELKÝCH VÝKONŮ NA HLAVĚ A KRKU S MCC                          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</si>
  <si>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</si>
  <si>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</si>
  <si>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</si>
  <si>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</si>
  <si>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</si>
  <si>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</si>
  <si>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</si>
  <si>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</si>
  <si>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</si>
  <si>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</si>
  <si>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</si>
  <si>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</si>
  <si>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</si>
  <si>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</si>
  <si>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</si>
  <si>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</si>
  <si>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</si>
  <si>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UŠÍ. NOSU. ÚST A HRDLA BEZ CC                              </t>
  </si>
  <si>
    <t>03092</t>
  </si>
  <si>
    <t xml:space="preserve">JINÉ VÝKONY PŘI PORUCHÁCH A ONEMOCNĚNÍCH UŠÍ. NOSU. ÚST A HRDLA S CC                                </t>
  </si>
  <si>
    <t>03093</t>
  </si>
  <si>
    <t xml:space="preserve">JINÉ VÝKONY PŘI PORUCHÁCH A ONEMOCNĚNÍCH UŠÍ. NOSU. ÚST A HRDLA S MCC                               </t>
  </si>
  <si>
    <t>03301</t>
  </si>
  <si>
    <t xml:space="preserve">MALIGNÍ ONEMOCNĚNÍ UCHA. NOSU. ÚST A HRDLA BEZ CC                                                   </t>
  </si>
  <si>
    <t>03302</t>
  </si>
  <si>
    <t xml:space="preserve">MALIGNÍ ONEMOCNĚNÍ UCHA. NOSU. ÚST A HRDLA S CC                                                     </t>
  </si>
  <si>
    <t>03331</t>
  </si>
  <si>
    <t xml:space="preserve">EPIGLOTITIS. OTITIS MEDIA. INFEKCE HORNÍCH CEST DÝCHACÍCH. LARYNGOTRACHEITIS BEZ CC                 </t>
  </si>
  <si>
    <t>03332</t>
  </si>
  <si>
    <t xml:space="preserve">EPIGLOTITIS. OTITIS MEDIA. INFEKCE HORNÍCH CEST DÝCHACÍCH. LARYNGOTRACHEITIS S CC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</si>
  <si>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</si>
  <si>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</si>
  <si>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</si>
  <si>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</si>
  <si>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</si>
  <si>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</si>
  <si>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</si>
  <si>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UŠÍ. NOSU. ÚST A HRDLA BEZ CC                                                          </t>
  </si>
  <si>
    <t>03352</t>
  </si>
  <si>
    <t xml:space="preserve">JINÉ PORUCHY UŠÍ. NOSU.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</si>
  <si>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</si>
  <si>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</si>
  <si>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</si>
  <si>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</si>
  <si>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</si>
  <si>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</si>
  <si>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</si>
  <si>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</si>
  <si>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</si>
  <si>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</si>
  <si>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08091</t>
  </si>
  <si>
    <t>TRANSPLANTACE KŮŽE NEBO TKÁNĚ PRO PORUCHY MUSKULOSKELETÁLNÍHO SYSTÉMU NEBO POJIVOVÉ TKÁNĚ KROMĚ RUKY</t>
  </si>
  <si>
    <t>08122</t>
  </si>
  <si>
    <t xml:space="preserve">VYJMUTÍ VNITŘNÍHO FIXAČNÍHO ZAŘÍZENÍ S CC              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</si>
  <si>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</si>
  <si>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</si>
  <si>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</si>
  <si>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SYSTÉMU A POJIVOVÉ TKÁNĚ BEZ CC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</si>
  <si>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</si>
  <si>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</si>
  <si>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</si>
  <si>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PŘÍZNAKY. SYMPTOMY. VÝRONY A MÉNĚ VÝZNAMNÉ ZÁNĚTLIVÉ CHOROBY BEZ CC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</si>
  <si>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</si>
  <si>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</si>
  <si>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</si>
  <si>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</si>
  <si>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</si>
  <si>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</si>
  <si>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</si>
  <si>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</si>
  <si>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</si>
  <si>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</si>
  <si>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09331</t>
  </si>
  <si>
    <t xml:space="preserve">PORANĚNÍ KŮŽE.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</si>
  <si>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</si>
  <si>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</si>
  <si>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</si>
  <si>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BEZ CC                                 </t>
  </si>
  <si>
    <t>17041</t>
  </si>
  <si>
    <t xml:space="preserve">MYELOPROLIFERATIVNÍ PORUCHY A ŠPATNĚ DIFERENCOVANÉ NÁDORY S JINÝM VÝKONEM BEZ CC                    </t>
  </si>
  <si>
    <t>17341</t>
  </si>
  <si>
    <t xml:space="preserve">JINÉ MYELOPROLIFERATIVNÍ PORUCHY A DIAGNÓZA NEDIFERENCOVANÝCH NÁDORŮ BEZ CC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</si>
  <si>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</si>
  <si>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</si>
  <si>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</si>
  <si>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</si>
  <si>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21333</t>
  </si>
  <si>
    <t xml:space="preserve">KOMPLIKACE PŘI LÉČENÍ S MCC                                                                         </t>
  </si>
  <si>
    <t>23011</t>
  </si>
  <si>
    <t xml:space="preserve">OPERAČNÍ VÝKON S DIAGNÓZOU JINÉHO KONTAKTU SE ZDRAVOTNICKÝMI SLUŽBAMI BEZ CC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</si>
  <si>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</si>
  <si>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</si>
  <si>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</si>
  <si>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</si>
  <si>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</si>
  <si>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</si>
  <si>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</si>
  <si>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</si>
  <si>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88871</t>
  </si>
  <si>
    <t xml:space="preserve">ROZSÁHLÉ VÝKONY. KTERÉ SE NETÝKAJÍ HLAVNÍ DIAGNÓZY BEZ CC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</si>
  <si>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</si>
  <si>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</si>
  <si>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</si>
  <si>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</si>
  <si>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</si>
  <si>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</si>
  <si>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</si>
  <si>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</si>
  <si>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</si>
  <si>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</si>
  <si>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40 - Ústav mikrobiologie</t>
  </si>
  <si>
    <t>41 - Ústav imunologie</t>
  </si>
  <si>
    <t>37 - Ústav klinické a molekulární patologie</t>
  </si>
  <si>
    <t>35 - Transfuzní oddělení</t>
  </si>
  <si>
    <t>34 - Radiologická klinika</t>
  </si>
  <si>
    <t>22</t>
  </si>
  <si>
    <t>0093625</t>
  </si>
  <si>
    <t>ULTRAVIST 370</t>
  </si>
  <si>
    <t>0093626</t>
  </si>
  <si>
    <t>0095609</t>
  </si>
  <si>
    <t>MICROPAQUE CT</t>
  </si>
  <si>
    <t>0002087</t>
  </si>
  <si>
    <t>0110740</t>
  </si>
  <si>
    <t>VÁLCE (DVA) STERILNÍ, JEDNORÁZOVÉ DO INJEKTORU, CE</t>
  </si>
  <si>
    <t>47355</t>
  </si>
  <si>
    <t>HYBRIDNÍ VÝPOČETNÍ A POZITRONOVÁ EMISNÍ TOMOGRAFIE</t>
  </si>
  <si>
    <t>32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</si>
  <si>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</si>
  <si>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</si>
  <si>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</si>
  <si>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</si>
  <si>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</si>
  <si>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</si>
  <si>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</si>
  <si>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</si>
  <si>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</si>
  <si>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</si>
  <si>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</si>
  <si>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</si>
  <si>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</si>
  <si>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</si>
  <si>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</si>
  <si>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</si>
  <si>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</si>
  <si>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</si>
  <si>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</si>
  <si>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</si>
  <si>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96315</t>
  </si>
  <si>
    <t>ANALÝZA KREVNÍHO NÁTĚRU PANOPTICKY OBARVENÉHO. IND</t>
  </si>
  <si>
    <t>96813</t>
  </si>
  <si>
    <t>ANTITROMBIN III, CHROMOGENNÍ METODOU (SÉRIE)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</si>
  <si>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</si>
  <si>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</si>
  <si>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</si>
  <si>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</si>
  <si>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</si>
  <si>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</si>
  <si>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</si>
  <si>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</si>
  <si>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</si>
  <si>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</si>
  <si>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</si>
  <si>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</si>
  <si>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</si>
  <si>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</si>
  <si>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</si>
  <si>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</si>
  <si>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</si>
  <si>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</si>
  <si>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</si>
  <si>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</si>
  <si>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</si>
  <si>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</si>
  <si>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</si>
  <si>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</si>
  <si>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81167</t>
  </si>
  <si>
    <t>KREATINKINÁZA IZOENZYMY (CK-MB)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</si>
  <si>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</si>
  <si>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</si>
  <si>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</si>
  <si>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</si>
  <si>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</si>
  <si>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</si>
  <si>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81527</t>
  </si>
  <si>
    <t>CHOLESTEROL LDL</t>
  </si>
  <si>
    <t>81641</t>
  </si>
  <si>
    <t>ŽELEZO CELKOVÉ</t>
  </si>
  <si>
    <t>81717</t>
  </si>
  <si>
    <t>STANOVENÍ KONCENTRACE PROTEINU S-100B (S-100BB, S-</t>
  </si>
  <si>
    <t>81731</t>
  </si>
  <si>
    <t>STANOVENÍ NATRIURETICKÝCH PEPTIDŮ V SÉRU A V PLAZM</t>
  </si>
  <si>
    <t>91481</t>
  </si>
  <si>
    <t>STANOVENÍ KONCENTRACE PROCALCITONINU</t>
  </si>
  <si>
    <t>93131</t>
  </si>
  <si>
    <t>KORTISOL</t>
  </si>
  <si>
    <t>93171</t>
  </si>
  <si>
    <t>PARATHORMON</t>
  </si>
  <si>
    <t>93187</t>
  </si>
  <si>
    <t>TYROXIN CELKOVÝ (TT4)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</si>
  <si>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</si>
  <si>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</si>
  <si>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</si>
  <si>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</si>
  <si>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</si>
  <si>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</si>
  <si>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</si>
  <si>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</si>
  <si>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</si>
  <si>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</si>
  <si>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</si>
  <si>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</si>
  <si>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</si>
  <si>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</si>
  <si>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</si>
  <si>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</si>
  <si>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</si>
  <si>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</si>
  <si>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</si>
  <si>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</si>
  <si>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</si>
  <si>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</si>
  <si>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</si>
  <si>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</si>
  <si>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</si>
  <si>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</si>
  <si>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</si>
  <si>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</si>
  <si>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</si>
  <si>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</si>
  <si>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</si>
  <si>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</si>
  <si>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</si>
  <si>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</si>
  <si>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</si>
  <si>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</si>
  <si>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</si>
  <si>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</si>
  <si>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</si>
  <si>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</si>
  <si>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81625</t>
  </si>
  <si>
    <t>VÁPNÍK CELKOVÝ</t>
  </si>
  <si>
    <t>81465</t>
  </si>
  <si>
    <t>HOŘČÍK</t>
  </si>
  <si>
    <t>81533</t>
  </si>
  <si>
    <t>LIPÁZA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</si>
  <si>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</si>
  <si>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</si>
  <si>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</si>
  <si>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</si>
  <si>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</si>
  <si>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</si>
  <si>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94195</t>
  </si>
  <si>
    <t>SYNTÉZA cDNA REVERZNÍ TRANSKRIPCÍ</t>
  </si>
  <si>
    <t>81165</t>
  </si>
  <si>
    <t>KREATINKINÁZA (CK) STATIM</t>
  </si>
  <si>
    <t>813</t>
  </si>
  <si>
    <t>34</t>
  </si>
  <si>
    <t>809</t>
  </si>
  <si>
    <t>0022075</t>
  </si>
  <si>
    <t>IOMERON 400</t>
  </si>
  <si>
    <t>0042433</t>
  </si>
  <si>
    <t>VISIPAQUE 320 MG I/ML</t>
  </si>
  <si>
    <t>0077019</t>
  </si>
  <si>
    <t>0095607</t>
  </si>
  <si>
    <t>MICROPAQUE</t>
  </si>
  <si>
    <t>0038482</t>
  </si>
  <si>
    <t>DRÁT VODÍCÍ GUIDE WIRE M</t>
  </si>
  <si>
    <t>0038503</t>
  </si>
  <si>
    <t>SOUPRAVA ZAVÁDĚCÍ INTRODUCER</t>
  </si>
  <si>
    <t>0052140</t>
  </si>
  <si>
    <t>KATETR DILATAČNÍ PTA WANDA, SMASH</t>
  </si>
  <si>
    <t>0059345</t>
  </si>
  <si>
    <t>INDEFLÁTOR 622510</t>
  </si>
  <si>
    <t>0092559</t>
  </si>
  <si>
    <t>SADA AG - SYSTÉM PRO UZAVÍRÁNÍ CÉV - FEMORÁLNÍ - S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</si>
  <si>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</si>
  <si>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</si>
  <si>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</si>
  <si>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</si>
  <si>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</si>
  <si>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</si>
  <si>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</si>
  <si>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</si>
  <si>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</si>
  <si>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</si>
  <si>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</si>
  <si>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</si>
  <si>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</si>
  <si>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</si>
  <si>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</si>
  <si>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</si>
  <si>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</si>
  <si>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</si>
  <si>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</si>
  <si>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</si>
  <si>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</si>
  <si>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</si>
  <si>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</si>
  <si>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</si>
  <si>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</si>
  <si>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</si>
  <si>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</si>
  <si>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</si>
  <si>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</si>
  <si>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</si>
  <si>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</si>
  <si>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</si>
  <si>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</si>
  <si>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</si>
  <si>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</si>
  <si>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</si>
  <si>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</si>
  <si>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</si>
  <si>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</si>
  <si>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</si>
  <si>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</si>
  <si>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</si>
  <si>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</si>
  <si>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</si>
  <si>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</si>
  <si>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</si>
  <si>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</si>
  <si>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</si>
  <si>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</si>
  <si>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</si>
  <si>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</si>
  <si>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</si>
  <si>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</si>
  <si>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</si>
  <si>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</si>
  <si>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</si>
  <si>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</si>
  <si>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</si>
  <si>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</si>
  <si>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</si>
  <si>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</si>
  <si>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</si>
  <si>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</si>
  <si>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</si>
  <si>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</si>
  <si>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</si>
  <si>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</si>
  <si>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</si>
  <si>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</si>
  <si>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</si>
  <si>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</si>
  <si>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</si>
  <si>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</si>
  <si>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</si>
  <si>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</si>
  <si>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</si>
  <si>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</si>
  <si>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</si>
  <si>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</si>
  <si>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</si>
  <si>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</si>
  <si>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</si>
  <si>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</si>
  <si>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</si>
  <si>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</si>
  <si>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</si>
  <si>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</si>
  <si>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</si>
  <si>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</si>
  <si>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</si>
  <si>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</si>
  <si>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</si>
  <si>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</si>
  <si>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</si>
  <si>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</si>
  <si>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</si>
  <si>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</si>
  <si>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</si>
  <si>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</si>
  <si>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</si>
  <si>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</si>
  <si>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</si>
  <si>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</si>
  <si>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</si>
  <si>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</si>
  <si>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</si>
  <si>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</si>
  <si>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</si>
  <si>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</si>
  <si>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94123</t>
  </si>
  <si>
    <t>PCR ANALÝZA LIDSKÉ DNA</t>
  </si>
  <si>
    <t>87411</t>
  </si>
  <si>
    <t>PEROPERAČNÍ CYTOLOGIE (TECHNICKÁ KOMPONENTA ZA KAŽ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</si>
  <si>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</si>
  <si>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</si>
  <si>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</si>
  <si>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</si>
  <si>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</si>
  <si>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</si>
  <si>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</si>
  <si>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</si>
  <si>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</si>
  <si>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</si>
  <si>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</si>
  <si>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</si>
  <si>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</si>
  <si>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</si>
  <si>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</si>
  <si>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</si>
  <si>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</si>
  <si>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</si>
  <si>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</si>
  <si>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</si>
  <si>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</si>
  <si>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</si>
  <si>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</si>
  <si>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</si>
  <si>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</si>
  <si>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</si>
  <si>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</si>
  <si>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</si>
  <si>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</si>
  <si>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</si>
  <si>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</si>
  <si>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41</t>
  </si>
  <si>
    <t>86213</t>
  </si>
  <si>
    <t>URČOVÁNÍ HLA ANTIGENŮ I. TŘÍDY - KOMBINOVANÝ SET</t>
  </si>
  <si>
    <t>86323</t>
  </si>
  <si>
    <t>CROSS - MATCH DÁRCŮ JEDNODUCHÝ A PRODLOUŽENÝ</t>
  </si>
  <si>
    <t>91427</t>
  </si>
  <si>
    <t>IZOLACE MONONUKLEÁRŮ Z PERIFERNÍ KRVE GRADIENTOVOU</t>
  </si>
  <si>
    <t>94191</t>
  </si>
  <si>
    <t>FOTOGRAFIE GELU</t>
  </si>
  <si>
    <t>94193</t>
  </si>
  <si>
    <t>ELEKTROFORÉZA NUKLEOVÝCH KYSELIN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</si>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</sst>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84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3" fontId="38" fillId="0" borderId="131" xfId="0" applyNumberFormat="1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1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1" xfId="0" applyNumberFormat="1" applyFont="1" applyBorder="1"/>
    <xf numFmtId="174" fontId="35" fillId="0" borderId="114" xfId="0" applyNumberFormat="1" applyFont="1" applyBorder="1"/>
    <xf numFmtId="174" fontId="42" fillId="4" borderId="162" xfId="0" applyNumberFormat="1" applyFont="1" applyFill="1" applyBorder="1" applyAlignment="1">
      <alignment horizontal="center"/>
    </xf>
    <xf numFmtId="174" fontId="35" fillId="0" borderId="163" xfId="0" applyNumberFormat="1" applyFont="1" applyBorder="1" applyAlignment="1">
      <alignment horizontal="right"/>
    </xf>
    <xf numFmtId="176" fontId="35" fillId="0" borderId="163" xfId="0" applyNumberFormat="1" applyFont="1" applyBorder="1" applyAlignment="1">
      <alignment horizontal="right"/>
    </xf>
    <xf numFmtId="174" fontId="35" fillId="0" borderId="164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5" xfId="0" applyNumberFormat="1" applyFont="1" applyBorder="1" applyAlignment="1">
      <alignment horizontal="right"/>
    </xf>
    <xf numFmtId="176" fontId="35" fillId="0" borderId="165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60" xfId="0" applyNumberFormat="1" applyFont="1" applyFill="1" applyBorder="1"/>
    <xf numFmtId="0" fontId="35" fillId="0" borderId="160" xfId="0" applyFont="1" applyFill="1" applyBorder="1"/>
    <xf numFmtId="9" fontId="35" fillId="0" borderId="160" xfId="0" applyNumberFormat="1" applyFont="1" applyFill="1" applyBorder="1"/>
    <xf numFmtId="9" fontId="35" fillId="0" borderId="167" xfId="0" applyNumberFormat="1" applyFont="1" applyFill="1" applyBorder="1"/>
    <xf numFmtId="0" fontId="42" fillId="0" borderId="166" xfId="0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8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right"/>
    </xf>
    <xf numFmtId="167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02" xfId="0" applyNumberFormat="1" applyFont="1" applyBorder="1" applyAlignment="1">
      <alignment horizontal="right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1" fillId="0" borderId="18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1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68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6" xfId="76" applyFont="1" applyFill="1" applyBorder="1"/>
    <xf numFmtId="0" fontId="32" fillId="0" borderId="169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0" xfId="76" applyNumberFormat="1" applyFont="1" applyFill="1" applyBorder="1" applyAlignment="1">
      <alignment horizontal="left"/>
    </xf>
    <xf numFmtId="3" fontId="32" fillId="0" borderId="166" xfId="76" applyNumberFormat="1" applyFont="1" applyFill="1" applyBorder="1"/>
    <xf numFmtId="3" fontId="32" fillId="0" borderId="160" xfId="76" applyNumberFormat="1" applyFont="1" applyFill="1" applyBorder="1"/>
    <xf numFmtId="9" fontId="32" fillId="0" borderId="169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6" xfId="76" applyNumberFormat="1" applyFont="1" applyFill="1" applyBorder="1"/>
    <xf numFmtId="170" fontId="32" fillId="0" borderId="160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6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1.0082861731928798</c:v>
                </c:pt>
                <c:pt idx="1">
                  <c:v>1.004610183142191</c:v>
                </c:pt>
                <c:pt idx="2">
                  <c:v>1.1243187744877017</c:v>
                </c:pt>
                <c:pt idx="3">
                  <c:v>1.1655096231633777</c:v>
                </c:pt>
                <c:pt idx="4">
                  <c:v>1.1825275223558982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78944"/>
        <c:axId val="9730178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1.2740529774236142</c:v>
                </c:pt>
                <c:pt idx="1">
                  <c:v>1.2740529774236142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19776"/>
        <c:axId val="974530048"/>
      </c:scatterChart>
      <c:catAx>
        <c:axId val="97217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0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01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2178944"/>
        <c:crosses val="autoZero"/>
        <c:crossBetween val="between"/>
      </c:valAx>
      <c:valAx>
        <c:axId val="973019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4530048"/>
        <c:crosses val="max"/>
        <c:crossBetween val="midCat"/>
      </c:valAx>
      <c:valAx>
        <c:axId val="974530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3019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1.0084248149093695</c:v>
                </c:pt>
                <c:pt idx="1">
                  <c:v>1.0097357038494366</c:v>
                </c:pt>
                <c:pt idx="2">
                  <c:v>0.98501984550381971</c:v>
                </c:pt>
                <c:pt idx="3">
                  <c:v>0.96709682517491014</c:v>
                </c:pt>
                <c:pt idx="4">
                  <c:v>0.99520401682344883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06176"/>
        <c:axId val="99470809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5361536"/>
        <c:axId val="1029763072"/>
      </c:scatterChart>
      <c:catAx>
        <c:axId val="99470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470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470809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94706176"/>
        <c:crosses val="autoZero"/>
        <c:crossBetween val="between"/>
      </c:valAx>
      <c:valAx>
        <c:axId val="9953615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29763072"/>
        <c:crosses val="max"/>
        <c:crossBetween val="midCat"/>
      </c:valAx>
      <c:valAx>
        <c:axId val="102976307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953615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102.21875" style="257" bestFit="1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1306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1727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1728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1747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2222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2231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2389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2704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2848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3172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1306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272.95000000000005</v>
      </c>
      <c r="H3" s="48">
        <f>IF(M3=0,0,G3/M3)</f>
        <v>3.0941244020329002E-3</v>
      </c>
      <c r="I3" s="47">
        <f>SUBTOTAL(9,I6:I1048576)</f>
        <v>827.2</v>
      </c>
      <c r="J3" s="47">
        <f>SUBTOTAL(9,J6:J1048576)</f>
        <v>87942.636878364225</v>
      </c>
      <c r="K3" s="48">
        <f>IF(M3=0,0,J3/M3)</f>
        <v>0.99690587559796717</v>
      </c>
      <c r="L3" s="47">
        <f>SUBTOTAL(9,L6:L1048576)</f>
        <v>829.2</v>
      </c>
      <c r="M3" s="49">
        <f>SUBTOTAL(9,M6:M1048576)</f>
        <v>88215.586878364222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163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549</v>
      </c>
      <c r="B6" s="624" t="s">
        <v>1256</v>
      </c>
      <c r="C6" s="624" t="s">
        <v>985</v>
      </c>
      <c r="D6" s="624" t="s">
        <v>986</v>
      </c>
      <c r="E6" s="624" t="s">
        <v>987</v>
      </c>
      <c r="F6" s="627"/>
      <c r="G6" s="627"/>
      <c r="H6" s="645">
        <v>0</v>
      </c>
      <c r="I6" s="627">
        <v>1</v>
      </c>
      <c r="J6" s="627">
        <v>112.75000000000006</v>
      </c>
      <c r="K6" s="645">
        <v>1</v>
      </c>
      <c r="L6" s="627">
        <v>1</v>
      </c>
      <c r="M6" s="628">
        <v>112.75000000000006</v>
      </c>
    </row>
    <row r="7" spans="1:13" ht="14.4" customHeight="1" x14ac:dyDescent="0.3">
      <c r="A7" s="629" t="s">
        <v>549</v>
      </c>
      <c r="B7" s="630" t="s">
        <v>1257</v>
      </c>
      <c r="C7" s="630" t="s">
        <v>1017</v>
      </c>
      <c r="D7" s="630" t="s">
        <v>1258</v>
      </c>
      <c r="E7" s="630" t="s">
        <v>1019</v>
      </c>
      <c r="F7" s="633"/>
      <c r="G7" s="633"/>
      <c r="H7" s="646">
        <v>0</v>
      </c>
      <c r="I7" s="633">
        <v>1</v>
      </c>
      <c r="J7" s="633">
        <v>658.28</v>
      </c>
      <c r="K7" s="646">
        <v>1</v>
      </c>
      <c r="L7" s="633">
        <v>1</v>
      </c>
      <c r="M7" s="634">
        <v>658.28</v>
      </c>
    </row>
    <row r="8" spans="1:13" ht="14.4" customHeight="1" x14ac:dyDescent="0.3">
      <c r="A8" s="629" t="s">
        <v>549</v>
      </c>
      <c r="B8" s="630" t="s">
        <v>1259</v>
      </c>
      <c r="C8" s="630" t="s">
        <v>1021</v>
      </c>
      <c r="D8" s="630" t="s">
        <v>978</v>
      </c>
      <c r="E8" s="630" t="s">
        <v>1022</v>
      </c>
      <c r="F8" s="633"/>
      <c r="G8" s="633"/>
      <c r="H8" s="646">
        <v>0</v>
      </c>
      <c r="I8" s="633">
        <v>10</v>
      </c>
      <c r="J8" s="633">
        <v>4140</v>
      </c>
      <c r="K8" s="646">
        <v>1</v>
      </c>
      <c r="L8" s="633">
        <v>10</v>
      </c>
      <c r="M8" s="634">
        <v>4140</v>
      </c>
    </row>
    <row r="9" spans="1:13" ht="14.4" customHeight="1" x14ac:dyDescent="0.3">
      <c r="A9" s="629" t="s">
        <v>549</v>
      </c>
      <c r="B9" s="630" t="s">
        <v>1259</v>
      </c>
      <c r="C9" s="630" t="s">
        <v>977</v>
      </c>
      <c r="D9" s="630" t="s">
        <v>978</v>
      </c>
      <c r="E9" s="630" t="s">
        <v>979</v>
      </c>
      <c r="F9" s="633"/>
      <c r="G9" s="633"/>
      <c r="H9" s="646">
        <v>0</v>
      </c>
      <c r="I9" s="633">
        <v>2</v>
      </c>
      <c r="J9" s="633">
        <v>984.40000000000009</v>
      </c>
      <c r="K9" s="646">
        <v>1</v>
      </c>
      <c r="L9" s="633">
        <v>2</v>
      </c>
      <c r="M9" s="634">
        <v>984.40000000000009</v>
      </c>
    </row>
    <row r="10" spans="1:13" ht="14.4" customHeight="1" x14ac:dyDescent="0.3">
      <c r="A10" s="629" t="s">
        <v>549</v>
      </c>
      <c r="B10" s="630" t="s">
        <v>1260</v>
      </c>
      <c r="C10" s="630" t="s">
        <v>567</v>
      </c>
      <c r="D10" s="630" t="s">
        <v>568</v>
      </c>
      <c r="E10" s="630" t="s">
        <v>569</v>
      </c>
      <c r="F10" s="633">
        <v>1</v>
      </c>
      <c r="G10" s="633">
        <v>100.88000000000002</v>
      </c>
      <c r="H10" s="646">
        <v>1</v>
      </c>
      <c r="I10" s="633"/>
      <c r="J10" s="633"/>
      <c r="K10" s="646">
        <v>0</v>
      </c>
      <c r="L10" s="633">
        <v>1</v>
      </c>
      <c r="M10" s="634">
        <v>100.88000000000002</v>
      </c>
    </row>
    <row r="11" spans="1:13" ht="14.4" customHeight="1" x14ac:dyDescent="0.3">
      <c r="A11" s="629" t="s">
        <v>549</v>
      </c>
      <c r="B11" s="630" t="s">
        <v>1261</v>
      </c>
      <c r="C11" s="630" t="s">
        <v>1005</v>
      </c>
      <c r="D11" s="630" t="s">
        <v>1006</v>
      </c>
      <c r="E11" s="630" t="s">
        <v>1007</v>
      </c>
      <c r="F11" s="633"/>
      <c r="G11" s="633"/>
      <c r="H11" s="646">
        <v>0</v>
      </c>
      <c r="I11" s="633">
        <v>1</v>
      </c>
      <c r="J11" s="633">
        <v>135.21000000000004</v>
      </c>
      <c r="K11" s="646">
        <v>1</v>
      </c>
      <c r="L11" s="633">
        <v>1</v>
      </c>
      <c r="M11" s="634">
        <v>135.21000000000004</v>
      </c>
    </row>
    <row r="12" spans="1:13" ht="14.4" customHeight="1" x14ac:dyDescent="0.3">
      <c r="A12" s="629" t="s">
        <v>549</v>
      </c>
      <c r="B12" s="630" t="s">
        <v>1262</v>
      </c>
      <c r="C12" s="630" t="s">
        <v>1009</v>
      </c>
      <c r="D12" s="630" t="s">
        <v>1010</v>
      </c>
      <c r="E12" s="630" t="s">
        <v>1011</v>
      </c>
      <c r="F12" s="633"/>
      <c r="G12" s="633"/>
      <c r="H12" s="646">
        <v>0</v>
      </c>
      <c r="I12" s="633">
        <v>1</v>
      </c>
      <c r="J12" s="633">
        <v>46.219624648662901</v>
      </c>
      <c r="K12" s="646">
        <v>1</v>
      </c>
      <c r="L12" s="633">
        <v>1</v>
      </c>
      <c r="M12" s="634">
        <v>46.219624648662901</v>
      </c>
    </row>
    <row r="13" spans="1:13" ht="14.4" customHeight="1" x14ac:dyDescent="0.3">
      <c r="A13" s="629" t="s">
        <v>549</v>
      </c>
      <c r="B13" s="630" t="s">
        <v>1263</v>
      </c>
      <c r="C13" s="630" t="s">
        <v>706</v>
      </c>
      <c r="D13" s="630" t="s">
        <v>707</v>
      </c>
      <c r="E13" s="630" t="s">
        <v>708</v>
      </c>
      <c r="F13" s="633"/>
      <c r="G13" s="633"/>
      <c r="H13" s="646">
        <v>0</v>
      </c>
      <c r="I13" s="633">
        <v>1</v>
      </c>
      <c r="J13" s="633">
        <v>151.12</v>
      </c>
      <c r="K13" s="646">
        <v>1</v>
      </c>
      <c r="L13" s="633">
        <v>1</v>
      </c>
      <c r="M13" s="634">
        <v>151.12</v>
      </c>
    </row>
    <row r="14" spans="1:13" ht="14.4" customHeight="1" x14ac:dyDescent="0.3">
      <c r="A14" s="629" t="s">
        <v>549</v>
      </c>
      <c r="B14" s="630" t="s">
        <v>1264</v>
      </c>
      <c r="C14" s="630" t="s">
        <v>969</v>
      </c>
      <c r="D14" s="630" t="s">
        <v>1265</v>
      </c>
      <c r="E14" s="630" t="s">
        <v>971</v>
      </c>
      <c r="F14" s="633"/>
      <c r="G14" s="633"/>
      <c r="H14" s="646">
        <v>0</v>
      </c>
      <c r="I14" s="633">
        <v>1</v>
      </c>
      <c r="J14" s="633">
        <v>101.27</v>
      </c>
      <c r="K14" s="646">
        <v>1</v>
      </c>
      <c r="L14" s="633">
        <v>1</v>
      </c>
      <c r="M14" s="634">
        <v>101.27</v>
      </c>
    </row>
    <row r="15" spans="1:13" ht="14.4" customHeight="1" x14ac:dyDescent="0.3">
      <c r="A15" s="629" t="s">
        <v>549</v>
      </c>
      <c r="B15" s="630" t="s">
        <v>1266</v>
      </c>
      <c r="C15" s="630" t="s">
        <v>1001</v>
      </c>
      <c r="D15" s="630" t="s">
        <v>1002</v>
      </c>
      <c r="E15" s="630" t="s">
        <v>1003</v>
      </c>
      <c r="F15" s="633"/>
      <c r="G15" s="633"/>
      <c r="H15" s="646">
        <v>0</v>
      </c>
      <c r="I15" s="633">
        <v>1</v>
      </c>
      <c r="J15" s="633">
        <v>82.09999999999998</v>
      </c>
      <c r="K15" s="646">
        <v>1</v>
      </c>
      <c r="L15" s="633">
        <v>1</v>
      </c>
      <c r="M15" s="634">
        <v>82.09999999999998</v>
      </c>
    </row>
    <row r="16" spans="1:13" ht="14.4" customHeight="1" x14ac:dyDescent="0.3">
      <c r="A16" s="629" t="s">
        <v>549</v>
      </c>
      <c r="B16" s="630" t="s">
        <v>1267</v>
      </c>
      <c r="C16" s="630" t="s">
        <v>989</v>
      </c>
      <c r="D16" s="630" t="s">
        <v>990</v>
      </c>
      <c r="E16" s="630" t="s">
        <v>1268</v>
      </c>
      <c r="F16" s="633"/>
      <c r="G16" s="633"/>
      <c r="H16" s="646">
        <v>0</v>
      </c>
      <c r="I16" s="633">
        <v>1</v>
      </c>
      <c r="J16" s="633">
        <v>171.96</v>
      </c>
      <c r="K16" s="646">
        <v>1</v>
      </c>
      <c r="L16" s="633">
        <v>1</v>
      </c>
      <c r="M16" s="634">
        <v>171.96</v>
      </c>
    </row>
    <row r="17" spans="1:13" ht="14.4" customHeight="1" x14ac:dyDescent="0.3">
      <c r="A17" s="629" t="s">
        <v>549</v>
      </c>
      <c r="B17" s="630" t="s">
        <v>1269</v>
      </c>
      <c r="C17" s="630" t="s">
        <v>981</v>
      </c>
      <c r="D17" s="630" t="s">
        <v>982</v>
      </c>
      <c r="E17" s="630" t="s">
        <v>1270</v>
      </c>
      <c r="F17" s="633"/>
      <c r="G17" s="633"/>
      <c r="H17" s="646">
        <v>0</v>
      </c>
      <c r="I17" s="633">
        <v>1</v>
      </c>
      <c r="J17" s="633">
        <v>218.52000000000004</v>
      </c>
      <c r="K17" s="646">
        <v>1</v>
      </c>
      <c r="L17" s="633">
        <v>1</v>
      </c>
      <c r="M17" s="634">
        <v>218.52000000000004</v>
      </c>
    </row>
    <row r="18" spans="1:13" ht="14.4" customHeight="1" x14ac:dyDescent="0.3">
      <c r="A18" s="629" t="s">
        <v>549</v>
      </c>
      <c r="B18" s="630" t="s">
        <v>1269</v>
      </c>
      <c r="C18" s="630" t="s">
        <v>962</v>
      </c>
      <c r="D18" s="630" t="s">
        <v>1271</v>
      </c>
      <c r="E18" s="630" t="s">
        <v>1272</v>
      </c>
      <c r="F18" s="633"/>
      <c r="G18" s="633"/>
      <c r="H18" s="646">
        <v>0</v>
      </c>
      <c r="I18" s="633">
        <v>181</v>
      </c>
      <c r="J18" s="633">
        <v>6582.6968273252151</v>
      </c>
      <c r="K18" s="646">
        <v>1</v>
      </c>
      <c r="L18" s="633">
        <v>181</v>
      </c>
      <c r="M18" s="634">
        <v>6582.6968273252151</v>
      </c>
    </row>
    <row r="19" spans="1:13" ht="14.4" customHeight="1" x14ac:dyDescent="0.3">
      <c r="A19" s="629" t="s">
        <v>549</v>
      </c>
      <c r="B19" s="630" t="s">
        <v>1273</v>
      </c>
      <c r="C19" s="630" t="s">
        <v>1097</v>
      </c>
      <c r="D19" s="630" t="s">
        <v>1274</v>
      </c>
      <c r="E19" s="630" t="s">
        <v>1275</v>
      </c>
      <c r="F19" s="633"/>
      <c r="G19" s="633"/>
      <c r="H19" s="646">
        <v>0</v>
      </c>
      <c r="I19" s="633">
        <v>91</v>
      </c>
      <c r="J19" s="633">
        <v>13759.625057323448</v>
      </c>
      <c r="K19" s="646">
        <v>1</v>
      </c>
      <c r="L19" s="633">
        <v>91</v>
      </c>
      <c r="M19" s="634">
        <v>13759.625057323448</v>
      </c>
    </row>
    <row r="20" spans="1:13" ht="14.4" customHeight="1" x14ac:dyDescent="0.3">
      <c r="A20" s="629" t="s">
        <v>549</v>
      </c>
      <c r="B20" s="630" t="s">
        <v>1273</v>
      </c>
      <c r="C20" s="630" t="s">
        <v>1109</v>
      </c>
      <c r="D20" s="630" t="s">
        <v>1276</v>
      </c>
      <c r="E20" s="630" t="s">
        <v>1277</v>
      </c>
      <c r="F20" s="633"/>
      <c r="G20" s="633"/>
      <c r="H20" s="646">
        <v>0</v>
      </c>
      <c r="I20" s="633">
        <v>95.199999999999989</v>
      </c>
      <c r="J20" s="633">
        <v>9816.0038388213252</v>
      </c>
      <c r="K20" s="646">
        <v>1</v>
      </c>
      <c r="L20" s="633">
        <v>95.199999999999989</v>
      </c>
      <c r="M20" s="634">
        <v>9816.0038388213252</v>
      </c>
    </row>
    <row r="21" spans="1:13" ht="14.4" customHeight="1" x14ac:dyDescent="0.3">
      <c r="A21" s="629" t="s">
        <v>549</v>
      </c>
      <c r="B21" s="630" t="s">
        <v>1278</v>
      </c>
      <c r="C21" s="630" t="s">
        <v>1105</v>
      </c>
      <c r="D21" s="630" t="s">
        <v>1106</v>
      </c>
      <c r="E21" s="630" t="s">
        <v>1279</v>
      </c>
      <c r="F21" s="633"/>
      <c r="G21" s="633"/>
      <c r="H21" s="646">
        <v>0</v>
      </c>
      <c r="I21" s="633">
        <v>6</v>
      </c>
      <c r="J21" s="633">
        <v>830.15987316737403</v>
      </c>
      <c r="K21" s="646">
        <v>1</v>
      </c>
      <c r="L21" s="633">
        <v>6</v>
      </c>
      <c r="M21" s="634">
        <v>830.15987316737403</v>
      </c>
    </row>
    <row r="22" spans="1:13" ht="14.4" customHeight="1" x14ac:dyDescent="0.3">
      <c r="A22" s="629" t="s">
        <v>549</v>
      </c>
      <c r="B22" s="630" t="s">
        <v>1280</v>
      </c>
      <c r="C22" s="630" t="s">
        <v>1113</v>
      </c>
      <c r="D22" s="630" t="s">
        <v>1114</v>
      </c>
      <c r="E22" s="630" t="s">
        <v>1115</v>
      </c>
      <c r="F22" s="633"/>
      <c r="G22" s="633"/>
      <c r="H22" s="646">
        <v>0</v>
      </c>
      <c r="I22" s="633">
        <v>16</v>
      </c>
      <c r="J22" s="633">
        <v>1670.7199414233755</v>
      </c>
      <c r="K22" s="646">
        <v>1</v>
      </c>
      <c r="L22" s="633">
        <v>16</v>
      </c>
      <c r="M22" s="634">
        <v>1670.7199414233755</v>
      </c>
    </row>
    <row r="23" spans="1:13" ht="14.4" customHeight="1" x14ac:dyDescent="0.3">
      <c r="A23" s="629" t="s">
        <v>549</v>
      </c>
      <c r="B23" s="630" t="s">
        <v>1280</v>
      </c>
      <c r="C23" s="630" t="s">
        <v>1101</v>
      </c>
      <c r="D23" s="630" t="s">
        <v>1281</v>
      </c>
      <c r="E23" s="630" t="s">
        <v>1282</v>
      </c>
      <c r="F23" s="633"/>
      <c r="G23" s="633"/>
      <c r="H23" s="646">
        <v>0</v>
      </c>
      <c r="I23" s="633">
        <v>125</v>
      </c>
      <c r="J23" s="633">
        <v>11074.996152490316</v>
      </c>
      <c r="K23" s="646">
        <v>1</v>
      </c>
      <c r="L23" s="633">
        <v>125</v>
      </c>
      <c r="M23" s="634">
        <v>11074.996152490316</v>
      </c>
    </row>
    <row r="24" spans="1:13" ht="14.4" customHeight="1" x14ac:dyDescent="0.3">
      <c r="A24" s="629" t="s">
        <v>549</v>
      </c>
      <c r="B24" s="630" t="s">
        <v>1283</v>
      </c>
      <c r="C24" s="630" t="s">
        <v>1118</v>
      </c>
      <c r="D24" s="630" t="s">
        <v>1284</v>
      </c>
      <c r="E24" s="630" t="s">
        <v>1285</v>
      </c>
      <c r="F24" s="633"/>
      <c r="G24" s="633"/>
      <c r="H24" s="646">
        <v>0</v>
      </c>
      <c r="I24" s="633">
        <v>43</v>
      </c>
      <c r="J24" s="633">
        <v>1358.37</v>
      </c>
      <c r="K24" s="646">
        <v>1</v>
      </c>
      <c r="L24" s="633">
        <v>43</v>
      </c>
      <c r="M24" s="634">
        <v>1358.37</v>
      </c>
    </row>
    <row r="25" spans="1:13" ht="14.4" customHeight="1" x14ac:dyDescent="0.3">
      <c r="A25" s="629" t="s">
        <v>549</v>
      </c>
      <c r="B25" s="630" t="s">
        <v>1286</v>
      </c>
      <c r="C25" s="630" t="s">
        <v>966</v>
      </c>
      <c r="D25" s="630" t="s">
        <v>619</v>
      </c>
      <c r="E25" s="630" t="s">
        <v>1287</v>
      </c>
      <c r="F25" s="633"/>
      <c r="G25" s="633"/>
      <c r="H25" s="646">
        <v>0</v>
      </c>
      <c r="I25" s="633">
        <v>8</v>
      </c>
      <c r="J25" s="633">
        <v>1021.1192902726203</v>
      </c>
      <c r="K25" s="646">
        <v>1</v>
      </c>
      <c r="L25" s="633">
        <v>8</v>
      </c>
      <c r="M25" s="634">
        <v>1021.1192902726203</v>
      </c>
    </row>
    <row r="26" spans="1:13" ht="14.4" customHeight="1" x14ac:dyDescent="0.3">
      <c r="A26" s="629" t="s">
        <v>549</v>
      </c>
      <c r="B26" s="630" t="s">
        <v>1288</v>
      </c>
      <c r="C26" s="630" t="s">
        <v>993</v>
      </c>
      <c r="D26" s="630" t="s">
        <v>994</v>
      </c>
      <c r="E26" s="630" t="s">
        <v>1289</v>
      </c>
      <c r="F26" s="633"/>
      <c r="G26" s="633"/>
      <c r="H26" s="646">
        <v>0</v>
      </c>
      <c r="I26" s="633">
        <v>1</v>
      </c>
      <c r="J26" s="633">
        <v>99.21</v>
      </c>
      <c r="K26" s="646">
        <v>1</v>
      </c>
      <c r="L26" s="633">
        <v>1</v>
      </c>
      <c r="M26" s="634">
        <v>99.21</v>
      </c>
    </row>
    <row r="27" spans="1:13" ht="14.4" customHeight="1" x14ac:dyDescent="0.3">
      <c r="A27" s="629" t="s">
        <v>549</v>
      </c>
      <c r="B27" s="630" t="s">
        <v>1290</v>
      </c>
      <c r="C27" s="630" t="s">
        <v>1028</v>
      </c>
      <c r="D27" s="630" t="s">
        <v>1291</v>
      </c>
      <c r="E27" s="630" t="s">
        <v>1292</v>
      </c>
      <c r="F27" s="633"/>
      <c r="G27" s="633"/>
      <c r="H27" s="646">
        <v>0</v>
      </c>
      <c r="I27" s="633">
        <v>1</v>
      </c>
      <c r="J27" s="633">
        <v>84.180106113386984</v>
      </c>
      <c r="K27" s="646">
        <v>1</v>
      </c>
      <c r="L27" s="633">
        <v>1</v>
      </c>
      <c r="M27" s="634">
        <v>84.180106113386984</v>
      </c>
    </row>
    <row r="28" spans="1:13" ht="14.4" customHeight="1" x14ac:dyDescent="0.3">
      <c r="A28" s="629" t="s">
        <v>549</v>
      </c>
      <c r="B28" s="630" t="s">
        <v>1293</v>
      </c>
      <c r="C28" s="630" t="s">
        <v>973</v>
      </c>
      <c r="D28" s="630" t="s">
        <v>974</v>
      </c>
      <c r="E28" s="630" t="s">
        <v>975</v>
      </c>
      <c r="F28" s="633"/>
      <c r="G28" s="633"/>
      <c r="H28" s="646">
        <v>0</v>
      </c>
      <c r="I28" s="633">
        <v>1</v>
      </c>
      <c r="J28" s="633">
        <v>144.52989959291401</v>
      </c>
      <c r="K28" s="646">
        <v>1</v>
      </c>
      <c r="L28" s="633">
        <v>1</v>
      </c>
      <c r="M28" s="634">
        <v>144.52989959291401</v>
      </c>
    </row>
    <row r="29" spans="1:13" ht="14.4" customHeight="1" x14ac:dyDescent="0.3">
      <c r="A29" s="629" t="s">
        <v>549</v>
      </c>
      <c r="B29" s="630" t="s">
        <v>1294</v>
      </c>
      <c r="C29" s="630" t="s">
        <v>1024</v>
      </c>
      <c r="D29" s="630" t="s">
        <v>1025</v>
      </c>
      <c r="E29" s="630" t="s">
        <v>1295</v>
      </c>
      <c r="F29" s="633"/>
      <c r="G29" s="633"/>
      <c r="H29" s="646">
        <v>0</v>
      </c>
      <c r="I29" s="633">
        <v>1</v>
      </c>
      <c r="J29" s="633">
        <v>162.35999999999999</v>
      </c>
      <c r="K29" s="646">
        <v>1</v>
      </c>
      <c r="L29" s="633">
        <v>1</v>
      </c>
      <c r="M29" s="634">
        <v>162.35999999999999</v>
      </c>
    </row>
    <row r="30" spans="1:13" ht="14.4" customHeight="1" x14ac:dyDescent="0.3">
      <c r="A30" s="629" t="s">
        <v>549</v>
      </c>
      <c r="B30" s="630" t="s">
        <v>1296</v>
      </c>
      <c r="C30" s="630" t="s">
        <v>563</v>
      </c>
      <c r="D30" s="630" t="s">
        <v>564</v>
      </c>
      <c r="E30" s="630" t="s">
        <v>565</v>
      </c>
      <c r="F30" s="633">
        <v>1</v>
      </c>
      <c r="G30" s="633">
        <v>172.07</v>
      </c>
      <c r="H30" s="646">
        <v>1</v>
      </c>
      <c r="I30" s="633"/>
      <c r="J30" s="633"/>
      <c r="K30" s="646">
        <v>0</v>
      </c>
      <c r="L30" s="633">
        <v>1</v>
      </c>
      <c r="M30" s="634">
        <v>172.07</v>
      </c>
    </row>
    <row r="31" spans="1:13" ht="14.4" customHeight="1" x14ac:dyDescent="0.3">
      <c r="A31" s="629" t="s">
        <v>549</v>
      </c>
      <c r="B31" s="630" t="s">
        <v>1297</v>
      </c>
      <c r="C31" s="630" t="s">
        <v>1013</v>
      </c>
      <c r="D31" s="630" t="s">
        <v>1014</v>
      </c>
      <c r="E31" s="630" t="s">
        <v>1015</v>
      </c>
      <c r="F31" s="633"/>
      <c r="G31" s="633"/>
      <c r="H31" s="646">
        <v>0</v>
      </c>
      <c r="I31" s="633">
        <v>1</v>
      </c>
      <c r="J31" s="633">
        <v>174.23962756958173</v>
      </c>
      <c r="K31" s="646">
        <v>1</v>
      </c>
      <c r="L31" s="633">
        <v>1</v>
      </c>
      <c r="M31" s="634">
        <v>174.23962756958173</v>
      </c>
    </row>
    <row r="32" spans="1:13" ht="14.4" customHeight="1" x14ac:dyDescent="0.3">
      <c r="A32" s="629" t="s">
        <v>549</v>
      </c>
      <c r="B32" s="630" t="s">
        <v>1298</v>
      </c>
      <c r="C32" s="630" t="s">
        <v>1032</v>
      </c>
      <c r="D32" s="630" t="s">
        <v>1299</v>
      </c>
      <c r="E32" s="630" t="s">
        <v>1034</v>
      </c>
      <c r="F32" s="633"/>
      <c r="G32" s="633"/>
      <c r="H32" s="646">
        <v>0</v>
      </c>
      <c r="I32" s="633">
        <v>1</v>
      </c>
      <c r="J32" s="633">
        <v>135.68999999999994</v>
      </c>
      <c r="K32" s="646">
        <v>1</v>
      </c>
      <c r="L32" s="633">
        <v>1</v>
      </c>
      <c r="M32" s="634">
        <v>135.68999999999994</v>
      </c>
    </row>
    <row r="33" spans="1:13" ht="14.4" customHeight="1" x14ac:dyDescent="0.3">
      <c r="A33" s="629" t="s">
        <v>549</v>
      </c>
      <c r="B33" s="630" t="s">
        <v>1300</v>
      </c>
      <c r="C33" s="630" t="s">
        <v>997</v>
      </c>
      <c r="D33" s="630" t="s">
        <v>998</v>
      </c>
      <c r="E33" s="630" t="s">
        <v>1015</v>
      </c>
      <c r="F33" s="633"/>
      <c r="G33" s="633"/>
      <c r="H33" s="646">
        <v>0</v>
      </c>
      <c r="I33" s="633">
        <v>1</v>
      </c>
      <c r="J33" s="633">
        <v>103.32124817387864</v>
      </c>
      <c r="K33" s="646">
        <v>1</v>
      </c>
      <c r="L33" s="633">
        <v>1</v>
      </c>
      <c r="M33" s="634">
        <v>103.32124817387864</v>
      </c>
    </row>
    <row r="34" spans="1:13" ht="14.4" customHeight="1" x14ac:dyDescent="0.3">
      <c r="A34" s="629" t="s">
        <v>549</v>
      </c>
      <c r="B34" s="630" t="s">
        <v>1301</v>
      </c>
      <c r="C34" s="630" t="s">
        <v>1050</v>
      </c>
      <c r="D34" s="630" t="s">
        <v>1051</v>
      </c>
      <c r="E34" s="630" t="s">
        <v>1052</v>
      </c>
      <c r="F34" s="633"/>
      <c r="G34" s="633"/>
      <c r="H34" s="646">
        <v>0</v>
      </c>
      <c r="I34" s="633">
        <v>2</v>
      </c>
      <c r="J34" s="633">
        <v>396.52</v>
      </c>
      <c r="K34" s="646">
        <v>1</v>
      </c>
      <c r="L34" s="633">
        <v>2</v>
      </c>
      <c r="M34" s="634">
        <v>396.52</v>
      </c>
    </row>
    <row r="35" spans="1:13" ht="14.4" customHeight="1" x14ac:dyDescent="0.3">
      <c r="A35" s="629" t="s">
        <v>549</v>
      </c>
      <c r="B35" s="630" t="s">
        <v>1301</v>
      </c>
      <c r="C35" s="630" t="s">
        <v>1053</v>
      </c>
      <c r="D35" s="630" t="s">
        <v>1054</v>
      </c>
      <c r="E35" s="630" t="s">
        <v>1044</v>
      </c>
      <c r="F35" s="633"/>
      <c r="G35" s="633"/>
      <c r="H35" s="646">
        <v>0</v>
      </c>
      <c r="I35" s="633">
        <v>103</v>
      </c>
      <c r="J35" s="633">
        <v>18887.10940275258</v>
      </c>
      <c r="K35" s="646">
        <v>1</v>
      </c>
      <c r="L35" s="633">
        <v>103</v>
      </c>
      <c r="M35" s="634">
        <v>18887.10940275258</v>
      </c>
    </row>
    <row r="36" spans="1:13" ht="14.4" customHeight="1" x14ac:dyDescent="0.3">
      <c r="A36" s="629" t="s">
        <v>549</v>
      </c>
      <c r="B36" s="630" t="s">
        <v>1301</v>
      </c>
      <c r="C36" s="630" t="s">
        <v>1046</v>
      </c>
      <c r="D36" s="630" t="s">
        <v>1047</v>
      </c>
      <c r="E36" s="630" t="s">
        <v>1044</v>
      </c>
      <c r="F36" s="633"/>
      <c r="G36" s="633"/>
      <c r="H36" s="646">
        <v>0</v>
      </c>
      <c r="I36" s="633">
        <v>13</v>
      </c>
      <c r="J36" s="633">
        <v>2691.0000000000009</v>
      </c>
      <c r="K36" s="646">
        <v>1</v>
      </c>
      <c r="L36" s="633">
        <v>13</v>
      </c>
      <c r="M36" s="634">
        <v>2691.0000000000009</v>
      </c>
    </row>
    <row r="37" spans="1:13" ht="14.4" customHeight="1" x14ac:dyDescent="0.3">
      <c r="A37" s="629" t="s">
        <v>549</v>
      </c>
      <c r="B37" s="630" t="s">
        <v>1301</v>
      </c>
      <c r="C37" s="630" t="s">
        <v>1042</v>
      </c>
      <c r="D37" s="630" t="s">
        <v>1043</v>
      </c>
      <c r="E37" s="630" t="s">
        <v>1044</v>
      </c>
      <c r="F37" s="633"/>
      <c r="G37" s="633"/>
      <c r="H37" s="646">
        <v>0</v>
      </c>
      <c r="I37" s="633">
        <v>21</v>
      </c>
      <c r="J37" s="633">
        <v>5312.3684337629493</v>
      </c>
      <c r="K37" s="646">
        <v>1</v>
      </c>
      <c r="L37" s="633">
        <v>21</v>
      </c>
      <c r="M37" s="634">
        <v>5312.3684337629493</v>
      </c>
    </row>
    <row r="38" spans="1:13" ht="14.4" customHeight="1" x14ac:dyDescent="0.3">
      <c r="A38" s="629" t="s">
        <v>552</v>
      </c>
      <c r="B38" s="630" t="s">
        <v>1269</v>
      </c>
      <c r="C38" s="630" t="s">
        <v>1174</v>
      </c>
      <c r="D38" s="630" t="s">
        <v>1302</v>
      </c>
      <c r="E38" s="630" t="s">
        <v>1303</v>
      </c>
      <c r="F38" s="633"/>
      <c r="G38" s="633"/>
      <c r="H38" s="646">
        <v>0</v>
      </c>
      <c r="I38" s="633">
        <v>22</v>
      </c>
      <c r="J38" s="633">
        <v>862.17965216682364</v>
      </c>
      <c r="K38" s="646">
        <v>1</v>
      </c>
      <c r="L38" s="633">
        <v>22</v>
      </c>
      <c r="M38" s="634">
        <v>862.17965216682364</v>
      </c>
    </row>
    <row r="39" spans="1:13" ht="14.4" customHeight="1" x14ac:dyDescent="0.3">
      <c r="A39" s="629" t="s">
        <v>552</v>
      </c>
      <c r="B39" s="630" t="s">
        <v>1273</v>
      </c>
      <c r="C39" s="630" t="s">
        <v>1097</v>
      </c>
      <c r="D39" s="630" t="s">
        <v>1274</v>
      </c>
      <c r="E39" s="630" t="s">
        <v>1275</v>
      </c>
      <c r="F39" s="633"/>
      <c r="G39" s="633"/>
      <c r="H39" s="646">
        <v>0</v>
      </c>
      <c r="I39" s="633">
        <v>6</v>
      </c>
      <c r="J39" s="633">
        <v>862.32000000000016</v>
      </c>
      <c r="K39" s="646">
        <v>1</v>
      </c>
      <c r="L39" s="633">
        <v>6</v>
      </c>
      <c r="M39" s="634">
        <v>862.32000000000016</v>
      </c>
    </row>
    <row r="40" spans="1:13" ht="14.4" customHeight="1" x14ac:dyDescent="0.3">
      <c r="A40" s="629" t="s">
        <v>552</v>
      </c>
      <c r="B40" s="630" t="s">
        <v>1273</v>
      </c>
      <c r="C40" s="630" t="s">
        <v>1178</v>
      </c>
      <c r="D40" s="630" t="s">
        <v>1304</v>
      </c>
      <c r="E40" s="630" t="s">
        <v>1305</v>
      </c>
      <c r="F40" s="633"/>
      <c r="G40" s="633"/>
      <c r="H40" s="646">
        <v>0</v>
      </c>
      <c r="I40" s="633">
        <v>1</v>
      </c>
      <c r="J40" s="633">
        <v>113.87</v>
      </c>
      <c r="K40" s="646">
        <v>1</v>
      </c>
      <c r="L40" s="633">
        <v>1</v>
      </c>
      <c r="M40" s="634">
        <v>113.87</v>
      </c>
    </row>
    <row r="41" spans="1:13" ht="14.4" customHeight="1" x14ac:dyDescent="0.3">
      <c r="A41" s="629" t="s">
        <v>552</v>
      </c>
      <c r="B41" s="630" t="s">
        <v>1280</v>
      </c>
      <c r="C41" s="630" t="s">
        <v>1113</v>
      </c>
      <c r="D41" s="630" t="s">
        <v>1114</v>
      </c>
      <c r="E41" s="630" t="s">
        <v>1115</v>
      </c>
      <c r="F41" s="633"/>
      <c r="G41" s="633"/>
      <c r="H41" s="646">
        <v>0</v>
      </c>
      <c r="I41" s="633">
        <v>1</v>
      </c>
      <c r="J41" s="633">
        <v>104.42000000000003</v>
      </c>
      <c r="K41" s="646">
        <v>1</v>
      </c>
      <c r="L41" s="633">
        <v>1</v>
      </c>
      <c r="M41" s="634">
        <v>104.42000000000003</v>
      </c>
    </row>
    <row r="42" spans="1:13" ht="14.4" customHeight="1" x14ac:dyDescent="0.3">
      <c r="A42" s="629" t="s">
        <v>555</v>
      </c>
      <c r="B42" s="630" t="s">
        <v>1273</v>
      </c>
      <c r="C42" s="630" t="s">
        <v>1097</v>
      </c>
      <c r="D42" s="630" t="s">
        <v>1274</v>
      </c>
      <c r="E42" s="630" t="s">
        <v>1275</v>
      </c>
      <c r="F42" s="633"/>
      <c r="G42" s="633"/>
      <c r="H42" s="646">
        <v>0</v>
      </c>
      <c r="I42" s="633">
        <v>15</v>
      </c>
      <c r="J42" s="633">
        <v>2234.09</v>
      </c>
      <c r="K42" s="646">
        <v>1</v>
      </c>
      <c r="L42" s="633">
        <v>15</v>
      </c>
      <c r="M42" s="634">
        <v>2234.09</v>
      </c>
    </row>
    <row r="43" spans="1:13" ht="14.4" customHeight="1" x14ac:dyDescent="0.3">
      <c r="A43" s="629" t="s">
        <v>555</v>
      </c>
      <c r="B43" s="630" t="s">
        <v>1273</v>
      </c>
      <c r="C43" s="630" t="s">
        <v>1178</v>
      </c>
      <c r="D43" s="630" t="s">
        <v>1304</v>
      </c>
      <c r="E43" s="630" t="s">
        <v>1305</v>
      </c>
      <c r="F43" s="633"/>
      <c r="G43" s="633"/>
      <c r="H43" s="646">
        <v>0</v>
      </c>
      <c r="I43" s="633">
        <v>2</v>
      </c>
      <c r="J43" s="633">
        <v>240.39904404729782</v>
      </c>
      <c r="K43" s="646">
        <v>1</v>
      </c>
      <c r="L43" s="633">
        <v>2</v>
      </c>
      <c r="M43" s="634">
        <v>240.39904404729782</v>
      </c>
    </row>
    <row r="44" spans="1:13" ht="14.4" customHeight="1" x14ac:dyDescent="0.3">
      <c r="A44" s="629" t="s">
        <v>555</v>
      </c>
      <c r="B44" s="630" t="s">
        <v>1280</v>
      </c>
      <c r="C44" s="630" t="s">
        <v>1113</v>
      </c>
      <c r="D44" s="630" t="s">
        <v>1114</v>
      </c>
      <c r="E44" s="630" t="s">
        <v>1115</v>
      </c>
      <c r="F44" s="633"/>
      <c r="G44" s="633"/>
      <c r="H44" s="646">
        <v>0</v>
      </c>
      <c r="I44" s="633">
        <v>5</v>
      </c>
      <c r="J44" s="633">
        <v>522.0999069759564</v>
      </c>
      <c r="K44" s="646">
        <v>1</v>
      </c>
      <c r="L44" s="633">
        <v>5</v>
      </c>
      <c r="M44" s="634">
        <v>522.0999069759564</v>
      </c>
    </row>
    <row r="45" spans="1:13" ht="14.4" customHeight="1" x14ac:dyDescent="0.3">
      <c r="A45" s="629" t="s">
        <v>558</v>
      </c>
      <c r="B45" s="630" t="s">
        <v>1269</v>
      </c>
      <c r="C45" s="630" t="s">
        <v>962</v>
      </c>
      <c r="D45" s="630" t="s">
        <v>1271</v>
      </c>
      <c r="E45" s="630" t="s">
        <v>1272</v>
      </c>
      <c r="F45" s="633"/>
      <c r="G45" s="633"/>
      <c r="H45" s="646">
        <v>0</v>
      </c>
      <c r="I45" s="633">
        <v>40</v>
      </c>
      <c r="J45" s="633">
        <v>1453.1989517365191</v>
      </c>
      <c r="K45" s="646">
        <v>1</v>
      </c>
      <c r="L45" s="633">
        <v>40</v>
      </c>
      <c r="M45" s="634">
        <v>1453.1989517365191</v>
      </c>
    </row>
    <row r="46" spans="1:13" ht="14.4" customHeight="1" x14ac:dyDescent="0.3">
      <c r="A46" s="629" t="s">
        <v>558</v>
      </c>
      <c r="B46" s="630" t="s">
        <v>1273</v>
      </c>
      <c r="C46" s="630" t="s">
        <v>1097</v>
      </c>
      <c r="D46" s="630" t="s">
        <v>1274</v>
      </c>
      <c r="E46" s="630" t="s">
        <v>1275</v>
      </c>
      <c r="F46" s="633"/>
      <c r="G46" s="633"/>
      <c r="H46" s="646">
        <v>0</v>
      </c>
      <c r="I46" s="633">
        <v>2</v>
      </c>
      <c r="J46" s="633">
        <v>339.59</v>
      </c>
      <c r="K46" s="646">
        <v>1</v>
      </c>
      <c r="L46" s="633">
        <v>2</v>
      </c>
      <c r="M46" s="634">
        <v>339.59</v>
      </c>
    </row>
    <row r="47" spans="1:13" ht="14.4" customHeight="1" thickBot="1" x14ac:dyDescent="0.35">
      <c r="A47" s="635" t="s">
        <v>558</v>
      </c>
      <c r="B47" s="636" t="s">
        <v>1280</v>
      </c>
      <c r="C47" s="636" t="s">
        <v>1113</v>
      </c>
      <c r="D47" s="636" t="s">
        <v>1114</v>
      </c>
      <c r="E47" s="636" t="s">
        <v>1115</v>
      </c>
      <c r="F47" s="639"/>
      <c r="G47" s="639"/>
      <c r="H47" s="647">
        <v>0</v>
      </c>
      <c r="I47" s="639">
        <v>1</v>
      </c>
      <c r="J47" s="639">
        <v>104.42000000000002</v>
      </c>
      <c r="K47" s="647">
        <v>1</v>
      </c>
      <c r="L47" s="639">
        <v>1</v>
      </c>
      <c r="M47" s="640">
        <v>104.42000000000002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3">
        <v>25</v>
      </c>
      <c r="B5" s="614" t="s">
        <v>1217</v>
      </c>
      <c r="C5" s="617">
        <v>236100.89999999985</v>
      </c>
      <c r="D5" s="617">
        <v>1037</v>
      </c>
      <c r="E5" s="617">
        <v>94607.259999999966</v>
      </c>
      <c r="F5" s="662">
        <v>0.40070690115963142</v>
      </c>
      <c r="G5" s="617">
        <v>412</v>
      </c>
      <c r="H5" s="662">
        <v>0.39729990356798456</v>
      </c>
      <c r="I5" s="617">
        <v>141493.63999999987</v>
      </c>
      <c r="J5" s="662">
        <v>0.59929309884036852</v>
      </c>
      <c r="K5" s="617">
        <v>625</v>
      </c>
      <c r="L5" s="662">
        <v>0.60270009643201539</v>
      </c>
      <c r="M5" s="617" t="s">
        <v>74</v>
      </c>
      <c r="N5" s="280"/>
    </row>
    <row r="6" spans="1:14" ht="14.4" customHeight="1" x14ac:dyDescent="0.3">
      <c r="A6" s="613">
        <v>25</v>
      </c>
      <c r="B6" s="614" t="s">
        <v>1307</v>
      </c>
      <c r="C6" s="617">
        <v>236100.89999999985</v>
      </c>
      <c r="D6" s="617">
        <v>1033</v>
      </c>
      <c r="E6" s="617">
        <v>94607.259999999966</v>
      </c>
      <c r="F6" s="662">
        <v>0.40070690115963142</v>
      </c>
      <c r="G6" s="617">
        <v>410</v>
      </c>
      <c r="H6" s="662">
        <v>0.39690222652468538</v>
      </c>
      <c r="I6" s="617">
        <v>141493.63999999987</v>
      </c>
      <c r="J6" s="662">
        <v>0.59929309884036852</v>
      </c>
      <c r="K6" s="617">
        <v>623</v>
      </c>
      <c r="L6" s="662">
        <v>0.60309777347531457</v>
      </c>
      <c r="M6" s="617" t="s">
        <v>1</v>
      </c>
      <c r="N6" s="280"/>
    </row>
    <row r="7" spans="1:14" ht="14.4" customHeight="1" x14ac:dyDescent="0.3">
      <c r="A7" s="613">
        <v>25</v>
      </c>
      <c r="B7" s="614" t="s">
        <v>1308</v>
      </c>
      <c r="C7" s="617">
        <v>0</v>
      </c>
      <c r="D7" s="617">
        <v>4</v>
      </c>
      <c r="E7" s="617">
        <v>0</v>
      </c>
      <c r="F7" s="662" t="s">
        <v>540</v>
      </c>
      <c r="G7" s="617">
        <v>2</v>
      </c>
      <c r="H7" s="662">
        <v>0.5</v>
      </c>
      <c r="I7" s="617">
        <v>0</v>
      </c>
      <c r="J7" s="662" t="s">
        <v>540</v>
      </c>
      <c r="K7" s="617">
        <v>2</v>
      </c>
      <c r="L7" s="662">
        <v>0.5</v>
      </c>
      <c r="M7" s="617" t="s">
        <v>1</v>
      </c>
      <c r="N7" s="280"/>
    </row>
    <row r="8" spans="1:14" ht="14.4" customHeight="1" x14ac:dyDescent="0.3">
      <c r="A8" s="613" t="s">
        <v>538</v>
      </c>
      <c r="B8" s="614" t="s">
        <v>3</v>
      </c>
      <c r="C8" s="617">
        <v>236100.89999999985</v>
      </c>
      <c r="D8" s="617">
        <v>1037</v>
      </c>
      <c r="E8" s="617">
        <v>94607.259999999966</v>
      </c>
      <c r="F8" s="662">
        <v>0.40070690115963142</v>
      </c>
      <c r="G8" s="617">
        <v>412</v>
      </c>
      <c r="H8" s="662">
        <v>0.39729990356798456</v>
      </c>
      <c r="I8" s="617">
        <v>141493.63999999987</v>
      </c>
      <c r="J8" s="662">
        <v>0.59929309884036852</v>
      </c>
      <c r="K8" s="617">
        <v>625</v>
      </c>
      <c r="L8" s="662">
        <v>0.60270009643201539</v>
      </c>
      <c r="M8" s="617" t="s">
        <v>543</v>
      </c>
      <c r="N8" s="280"/>
    </row>
    <row r="10" spans="1:14" ht="14.4" customHeight="1" x14ac:dyDescent="0.3">
      <c r="A10" s="613">
        <v>25</v>
      </c>
      <c r="B10" s="614" t="s">
        <v>1217</v>
      </c>
      <c r="C10" s="617" t="s">
        <v>540</v>
      </c>
      <c r="D10" s="617" t="s">
        <v>540</v>
      </c>
      <c r="E10" s="617" t="s">
        <v>540</v>
      </c>
      <c r="F10" s="662" t="s">
        <v>540</v>
      </c>
      <c r="G10" s="617" t="s">
        <v>540</v>
      </c>
      <c r="H10" s="662" t="s">
        <v>540</v>
      </c>
      <c r="I10" s="617" t="s">
        <v>540</v>
      </c>
      <c r="J10" s="662" t="s">
        <v>540</v>
      </c>
      <c r="K10" s="617" t="s">
        <v>540</v>
      </c>
      <c r="L10" s="662" t="s">
        <v>540</v>
      </c>
      <c r="M10" s="617" t="s">
        <v>74</v>
      </c>
      <c r="N10" s="280"/>
    </row>
    <row r="11" spans="1:14" ht="14.4" customHeight="1" x14ac:dyDescent="0.3">
      <c r="A11" s="613">
        <v>89301251</v>
      </c>
      <c r="B11" s="614" t="s">
        <v>1307</v>
      </c>
      <c r="C11" s="617">
        <v>19881.210000000003</v>
      </c>
      <c r="D11" s="617">
        <v>90</v>
      </c>
      <c r="E11" s="617">
        <v>4831.71</v>
      </c>
      <c r="F11" s="662">
        <v>0.24302897057070466</v>
      </c>
      <c r="G11" s="617">
        <v>23</v>
      </c>
      <c r="H11" s="662">
        <v>0.25555555555555554</v>
      </c>
      <c r="I11" s="617">
        <v>15049.500000000002</v>
      </c>
      <c r="J11" s="662">
        <v>0.75697102942929528</v>
      </c>
      <c r="K11" s="617">
        <v>67</v>
      </c>
      <c r="L11" s="662">
        <v>0.74444444444444446</v>
      </c>
      <c r="M11" s="617" t="s">
        <v>1</v>
      </c>
      <c r="N11" s="280"/>
    </row>
    <row r="12" spans="1:14" ht="14.4" customHeight="1" x14ac:dyDescent="0.3">
      <c r="A12" s="613" t="s">
        <v>1309</v>
      </c>
      <c r="B12" s="614" t="s">
        <v>1310</v>
      </c>
      <c r="C12" s="617">
        <v>19881.210000000003</v>
      </c>
      <c r="D12" s="617">
        <v>90</v>
      </c>
      <c r="E12" s="617">
        <v>4831.71</v>
      </c>
      <c r="F12" s="662">
        <v>0.24302897057070466</v>
      </c>
      <c r="G12" s="617">
        <v>23</v>
      </c>
      <c r="H12" s="662">
        <v>0.25555555555555554</v>
      </c>
      <c r="I12" s="617">
        <v>15049.500000000002</v>
      </c>
      <c r="J12" s="662">
        <v>0.75697102942929528</v>
      </c>
      <c r="K12" s="617">
        <v>67</v>
      </c>
      <c r="L12" s="662">
        <v>0.74444444444444446</v>
      </c>
      <c r="M12" s="617" t="s">
        <v>547</v>
      </c>
      <c r="N12" s="280"/>
    </row>
    <row r="13" spans="1:14" ht="14.4" customHeight="1" x14ac:dyDescent="0.3">
      <c r="A13" s="613" t="s">
        <v>540</v>
      </c>
      <c r="B13" s="614" t="s">
        <v>540</v>
      </c>
      <c r="C13" s="617" t="s">
        <v>540</v>
      </c>
      <c r="D13" s="617" t="s">
        <v>540</v>
      </c>
      <c r="E13" s="617" t="s">
        <v>540</v>
      </c>
      <c r="F13" s="662" t="s">
        <v>540</v>
      </c>
      <c r="G13" s="617" t="s">
        <v>540</v>
      </c>
      <c r="H13" s="662" t="s">
        <v>540</v>
      </c>
      <c r="I13" s="617" t="s">
        <v>540</v>
      </c>
      <c r="J13" s="662" t="s">
        <v>540</v>
      </c>
      <c r="K13" s="617" t="s">
        <v>540</v>
      </c>
      <c r="L13" s="662" t="s">
        <v>540</v>
      </c>
      <c r="M13" s="617" t="s">
        <v>548</v>
      </c>
      <c r="N13" s="280"/>
    </row>
    <row r="14" spans="1:14" ht="14.4" customHeight="1" x14ac:dyDescent="0.3">
      <c r="A14" s="613">
        <v>89301252</v>
      </c>
      <c r="B14" s="614" t="s">
        <v>1307</v>
      </c>
      <c r="C14" s="617">
        <v>138234.52000000002</v>
      </c>
      <c r="D14" s="617">
        <v>655</v>
      </c>
      <c r="E14" s="617">
        <v>79583.61</v>
      </c>
      <c r="F14" s="662">
        <v>0.57571444527748927</v>
      </c>
      <c r="G14" s="617">
        <v>349</v>
      </c>
      <c r="H14" s="662">
        <v>0.53282442748091607</v>
      </c>
      <c r="I14" s="617">
        <v>58650.910000000011</v>
      </c>
      <c r="J14" s="662">
        <v>0.42428555472251073</v>
      </c>
      <c r="K14" s="617">
        <v>306</v>
      </c>
      <c r="L14" s="662">
        <v>0.46717557251908398</v>
      </c>
      <c r="M14" s="617" t="s">
        <v>1</v>
      </c>
      <c r="N14" s="280"/>
    </row>
    <row r="15" spans="1:14" ht="14.4" customHeight="1" x14ac:dyDescent="0.3">
      <c r="A15" s="613">
        <v>89301252</v>
      </c>
      <c r="B15" s="614" t="s">
        <v>1308</v>
      </c>
      <c r="C15" s="617">
        <v>0</v>
      </c>
      <c r="D15" s="617">
        <v>4</v>
      </c>
      <c r="E15" s="617">
        <v>0</v>
      </c>
      <c r="F15" s="662" t="s">
        <v>540</v>
      </c>
      <c r="G15" s="617">
        <v>2</v>
      </c>
      <c r="H15" s="662">
        <v>0.5</v>
      </c>
      <c r="I15" s="617">
        <v>0</v>
      </c>
      <c r="J15" s="662" t="s">
        <v>540</v>
      </c>
      <c r="K15" s="617">
        <v>2</v>
      </c>
      <c r="L15" s="662">
        <v>0.5</v>
      </c>
      <c r="M15" s="617" t="s">
        <v>1</v>
      </c>
      <c r="N15" s="280"/>
    </row>
    <row r="16" spans="1:14" ht="14.4" customHeight="1" x14ac:dyDescent="0.3">
      <c r="A16" s="613" t="s">
        <v>1311</v>
      </c>
      <c r="B16" s="614" t="s">
        <v>1312</v>
      </c>
      <c r="C16" s="617">
        <v>138234.52000000002</v>
      </c>
      <c r="D16" s="617">
        <v>659</v>
      </c>
      <c r="E16" s="617">
        <v>79583.61</v>
      </c>
      <c r="F16" s="662">
        <v>0.57571444527748927</v>
      </c>
      <c r="G16" s="617">
        <v>351</v>
      </c>
      <c r="H16" s="662">
        <v>0.53262518968133532</v>
      </c>
      <c r="I16" s="617">
        <v>58650.910000000011</v>
      </c>
      <c r="J16" s="662">
        <v>0.42428555472251073</v>
      </c>
      <c r="K16" s="617">
        <v>308</v>
      </c>
      <c r="L16" s="662">
        <v>0.46737481031866462</v>
      </c>
      <c r="M16" s="617" t="s">
        <v>547</v>
      </c>
      <c r="N16" s="280"/>
    </row>
    <row r="17" spans="1:14" ht="14.4" customHeight="1" x14ac:dyDescent="0.3">
      <c r="A17" s="613" t="s">
        <v>540</v>
      </c>
      <c r="B17" s="614" t="s">
        <v>540</v>
      </c>
      <c r="C17" s="617" t="s">
        <v>540</v>
      </c>
      <c r="D17" s="617" t="s">
        <v>540</v>
      </c>
      <c r="E17" s="617" t="s">
        <v>540</v>
      </c>
      <c r="F17" s="662" t="s">
        <v>540</v>
      </c>
      <c r="G17" s="617" t="s">
        <v>540</v>
      </c>
      <c r="H17" s="662" t="s">
        <v>540</v>
      </c>
      <c r="I17" s="617" t="s">
        <v>540</v>
      </c>
      <c r="J17" s="662" t="s">
        <v>540</v>
      </c>
      <c r="K17" s="617" t="s">
        <v>540</v>
      </c>
      <c r="L17" s="662" t="s">
        <v>540</v>
      </c>
      <c r="M17" s="617" t="s">
        <v>548</v>
      </c>
      <c r="N17" s="280"/>
    </row>
    <row r="18" spans="1:14" ht="14.4" customHeight="1" x14ac:dyDescent="0.3">
      <c r="A18" s="613">
        <v>89305252</v>
      </c>
      <c r="B18" s="614" t="s">
        <v>1307</v>
      </c>
      <c r="C18" s="617">
        <v>14322.600000000002</v>
      </c>
      <c r="D18" s="617">
        <v>57</v>
      </c>
      <c r="E18" s="617">
        <v>9035.1500000000015</v>
      </c>
      <c r="F18" s="662">
        <v>0.63083169256978477</v>
      </c>
      <c r="G18" s="617">
        <v>34</v>
      </c>
      <c r="H18" s="662">
        <v>0.59649122807017541</v>
      </c>
      <c r="I18" s="617">
        <v>5287.4500000000007</v>
      </c>
      <c r="J18" s="662">
        <v>0.36916830743021517</v>
      </c>
      <c r="K18" s="617">
        <v>23</v>
      </c>
      <c r="L18" s="662">
        <v>0.40350877192982454</v>
      </c>
      <c r="M18" s="617" t="s">
        <v>1</v>
      </c>
      <c r="N18" s="280"/>
    </row>
    <row r="19" spans="1:14" ht="14.4" customHeight="1" x14ac:dyDescent="0.3">
      <c r="A19" s="613" t="s">
        <v>1313</v>
      </c>
      <c r="B19" s="614" t="s">
        <v>1314</v>
      </c>
      <c r="C19" s="617">
        <v>14322.600000000002</v>
      </c>
      <c r="D19" s="617">
        <v>57</v>
      </c>
      <c r="E19" s="617">
        <v>9035.1500000000015</v>
      </c>
      <c r="F19" s="662">
        <v>0.63083169256978477</v>
      </c>
      <c r="G19" s="617">
        <v>34</v>
      </c>
      <c r="H19" s="662">
        <v>0.59649122807017541</v>
      </c>
      <c r="I19" s="617">
        <v>5287.4500000000007</v>
      </c>
      <c r="J19" s="662">
        <v>0.36916830743021517</v>
      </c>
      <c r="K19" s="617">
        <v>23</v>
      </c>
      <c r="L19" s="662">
        <v>0.40350877192982454</v>
      </c>
      <c r="M19" s="617" t="s">
        <v>547</v>
      </c>
      <c r="N19" s="280"/>
    </row>
    <row r="20" spans="1:14" ht="14.4" customHeight="1" x14ac:dyDescent="0.3">
      <c r="A20" s="613" t="s">
        <v>540</v>
      </c>
      <c r="B20" s="614" t="s">
        <v>540</v>
      </c>
      <c r="C20" s="617" t="s">
        <v>540</v>
      </c>
      <c r="D20" s="617" t="s">
        <v>540</v>
      </c>
      <c r="E20" s="617" t="s">
        <v>540</v>
      </c>
      <c r="F20" s="662" t="s">
        <v>540</v>
      </c>
      <c r="G20" s="617" t="s">
        <v>540</v>
      </c>
      <c r="H20" s="662" t="s">
        <v>540</v>
      </c>
      <c r="I20" s="617" t="s">
        <v>540</v>
      </c>
      <c r="J20" s="662" t="s">
        <v>540</v>
      </c>
      <c r="K20" s="617" t="s">
        <v>540</v>
      </c>
      <c r="L20" s="662" t="s">
        <v>540</v>
      </c>
      <c r="M20" s="617" t="s">
        <v>548</v>
      </c>
      <c r="N20" s="280"/>
    </row>
    <row r="21" spans="1:14" ht="14.4" customHeight="1" x14ac:dyDescent="0.3">
      <c r="A21" s="613">
        <v>89870255</v>
      </c>
      <c r="B21" s="614" t="s">
        <v>1307</v>
      </c>
      <c r="C21" s="617">
        <v>63662.569999999992</v>
      </c>
      <c r="D21" s="617">
        <v>231</v>
      </c>
      <c r="E21" s="617">
        <v>1156.79</v>
      </c>
      <c r="F21" s="662">
        <v>1.8170645639973379E-2</v>
      </c>
      <c r="G21" s="617">
        <v>4</v>
      </c>
      <c r="H21" s="662">
        <v>1.7316017316017316E-2</v>
      </c>
      <c r="I21" s="617">
        <v>62505.779999999992</v>
      </c>
      <c r="J21" s="662">
        <v>0.98182935436002661</v>
      </c>
      <c r="K21" s="617">
        <v>227</v>
      </c>
      <c r="L21" s="662">
        <v>0.98268398268398272</v>
      </c>
      <c r="M21" s="617" t="s">
        <v>1</v>
      </c>
      <c r="N21" s="280"/>
    </row>
    <row r="22" spans="1:14" ht="14.4" customHeight="1" x14ac:dyDescent="0.3">
      <c r="A22" s="613" t="s">
        <v>1315</v>
      </c>
      <c r="B22" s="614" t="s">
        <v>1316</v>
      </c>
      <c r="C22" s="617">
        <v>63662.569999999992</v>
      </c>
      <c r="D22" s="617">
        <v>231</v>
      </c>
      <c r="E22" s="617">
        <v>1156.79</v>
      </c>
      <c r="F22" s="662">
        <v>1.8170645639973379E-2</v>
      </c>
      <c r="G22" s="617">
        <v>4</v>
      </c>
      <c r="H22" s="662">
        <v>1.7316017316017316E-2</v>
      </c>
      <c r="I22" s="617">
        <v>62505.779999999992</v>
      </c>
      <c r="J22" s="662">
        <v>0.98182935436002661</v>
      </c>
      <c r="K22" s="617">
        <v>227</v>
      </c>
      <c r="L22" s="662">
        <v>0.98268398268398272</v>
      </c>
      <c r="M22" s="617" t="s">
        <v>547</v>
      </c>
      <c r="N22" s="280"/>
    </row>
    <row r="23" spans="1:14" ht="14.4" customHeight="1" x14ac:dyDescent="0.3">
      <c r="A23" s="613" t="s">
        <v>540</v>
      </c>
      <c r="B23" s="614" t="s">
        <v>540</v>
      </c>
      <c r="C23" s="617" t="s">
        <v>540</v>
      </c>
      <c r="D23" s="617" t="s">
        <v>540</v>
      </c>
      <c r="E23" s="617" t="s">
        <v>540</v>
      </c>
      <c r="F23" s="662" t="s">
        <v>540</v>
      </c>
      <c r="G23" s="617" t="s">
        <v>540</v>
      </c>
      <c r="H23" s="662" t="s">
        <v>540</v>
      </c>
      <c r="I23" s="617" t="s">
        <v>540</v>
      </c>
      <c r="J23" s="662" t="s">
        <v>540</v>
      </c>
      <c r="K23" s="617" t="s">
        <v>540</v>
      </c>
      <c r="L23" s="662" t="s">
        <v>540</v>
      </c>
      <c r="M23" s="617" t="s">
        <v>548</v>
      </c>
      <c r="N23" s="280"/>
    </row>
    <row r="24" spans="1:14" ht="14.4" customHeight="1" x14ac:dyDescent="0.3">
      <c r="A24" s="613" t="s">
        <v>538</v>
      </c>
      <c r="B24" s="614" t="s">
        <v>1317</v>
      </c>
      <c r="C24" s="617">
        <v>236100.90000000002</v>
      </c>
      <c r="D24" s="617">
        <v>1037</v>
      </c>
      <c r="E24" s="617">
        <v>94607.26</v>
      </c>
      <c r="F24" s="662">
        <v>0.40070690115963126</v>
      </c>
      <c r="G24" s="617">
        <v>412</v>
      </c>
      <c r="H24" s="662">
        <v>0.39729990356798456</v>
      </c>
      <c r="I24" s="617">
        <v>141493.64000000001</v>
      </c>
      <c r="J24" s="662">
        <v>0.59929309884036863</v>
      </c>
      <c r="K24" s="617">
        <v>625</v>
      </c>
      <c r="L24" s="662">
        <v>0.60270009643201539</v>
      </c>
      <c r="M24" s="617" t="s">
        <v>543</v>
      </c>
      <c r="N24" s="280"/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1" priority="15" stopIfTrue="1" operator="lessThan">
      <formula>0.6</formula>
    </cfRule>
  </conditionalFormatting>
  <conditionalFormatting sqref="B5:B8">
    <cfRule type="expression" dxfId="50" priority="10">
      <formula>AND(LEFT(M5,6)&lt;&gt;"mezera",M5&lt;&gt;"")</formula>
    </cfRule>
  </conditionalFormatting>
  <conditionalFormatting sqref="A5:A8">
    <cfRule type="expression" dxfId="49" priority="8">
      <formula>AND(M5&lt;&gt;"",M5&lt;&gt;"mezeraKL")</formula>
    </cfRule>
  </conditionalFormatting>
  <conditionalFormatting sqref="F5:F8">
    <cfRule type="cellIs" dxfId="48" priority="7" operator="lessThan">
      <formula>0.6</formula>
    </cfRule>
  </conditionalFormatting>
  <conditionalFormatting sqref="B5:L8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8">
    <cfRule type="expression" dxfId="45" priority="12">
      <formula>$M5&lt;&gt;""</formula>
    </cfRule>
  </conditionalFormatting>
  <conditionalFormatting sqref="B10:B24">
    <cfRule type="expression" dxfId="44" priority="4">
      <formula>AND(LEFT(M10,6)&lt;&gt;"mezera",M10&lt;&gt;"")</formula>
    </cfRule>
  </conditionalFormatting>
  <conditionalFormatting sqref="A10:A24">
    <cfRule type="expression" dxfId="43" priority="2">
      <formula>AND(M10&lt;&gt;"",M10&lt;&gt;"mezeraKL")</formula>
    </cfRule>
  </conditionalFormatting>
  <conditionalFormatting sqref="F10:F24">
    <cfRule type="cellIs" dxfId="42" priority="1" operator="lessThan">
      <formula>0.6</formula>
    </cfRule>
  </conditionalFormatting>
  <conditionalFormatting sqref="B10:L24">
    <cfRule type="expression" dxfId="41" priority="3">
      <formula>OR($M10="KL",$M10="SumaKL")</formula>
    </cfRule>
    <cfRule type="expression" dxfId="40" priority="5">
      <formula>$M10="SumaNS"</formula>
    </cfRule>
  </conditionalFormatting>
  <conditionalFormatting sqref="A10:L24">
    <cfRule type="expression" dxfId="39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3" t="s">
        <v>168</v>
      </c>
      <c r="B4" s="667" t="s">
        <v>19</v>
      </c>
      <c r="C4" s="668"/>
      <c r="D4" s="667" t="s">
        <v>20</v>
      </c>
      <c r="E4" s="668"/>
      <c r="F4" s="667" t="s">
        <v>19</v>
      </c>
      <c r="G4" s="675" t="s">
        <v>2</v>
      </c>
      <c r="H4" s="667" t="s">
        <v>20</v>
      </c>
      <c r="I4" s="675" t="s">
        <v>2</v>
      </c>
      <c r="J4" s="667" t="s">
        <v>19</v>
      </c>
      <c r="K4" s="675" t="s">
        <v>2</v>
      </c>
      <c r="L4" s="667" t="s">
        <v>20</v>
      </c>
      <c r="M4" s="676" t="s">
        <v>2</v>
      </c>
    </row>
    <row r="5" spans="1:13" ht="14.4" customHeight="1" x14ac:dyDescent="0.3">
      <c r="A5" s="664" t="s">
        <v>1318</v>
      </c>
      <c r="B5" s="669">
        <v>5295.64</v>
      </c>
      <c r="C5" s="624">
        <v>1</v>
      </c>
      <c r="D5" s="672">
        <v>24</v>
      </c>
      <c r="E5" s="680" t="s">
        <v>1318</v>
      </c>
      <c r="F5" s="669"/>
      <c r="G5" s="645">
        <v>0</v>
      </c>
      <c r="H5" s="627"/>
      <c r="I5" s="677">
        <v>0</v>
      </c>
      <c r="J5" s="683">
        <v>5295.64</v>
      </c>
      <c r="K5" s="645">
        <v>1</v>
      </c>
      <c r="L5" s="627">
        <v>24</v>
      </c>
      <c r="M5" s="677">
        <v>1</v>
      </c>
    </row>
    <row r="6" spans="1:13" ht="14.4" customHeight="1" x14ac:dyDescent="0.3">
      <c r="A6" s="665" t="s">
        <v>1319</v>
      </c>
      <c r="B6" s="670">
        <v>3233.91</v>
      </c>
      <c r="C6" s="630">
        <v>1</v>
      </c>
      <c r="D6" s="673">
        <v>12</v>
      </c>
      <c r="E6" s="681" t="s">
        <v>1319</v>
      </c>
      <c r="F6" s="670"/>
      <c r="G6" s="646">
        <v>0</v>
      </c>
      <c r="H6" s="633"/>
      <c r="I6" s="678">
        <v>0</v>
      </c>
      <c r="J6" s="684">
        <v>3233.91</v>
      </c>
      <c r="K6" s="646">
        <v>1</v>
      </c>
      <c r="L6" s="633">
        <v>12</v>
      </c>
      <c r="M6" s="678">
        <v>1</v>
      </c>
    </row>
    <row r="7" spans="1:13" ht="14.4" customHeight="1" x14ac:dyDescent="0.3">
      <c r="A7" s="665" t="s">
        <v>1320</v>
      </c>
      <c r="B7" s="670">
        <v>8489.970000000003</v>
      </c>
      <c r="C7" s="630">
        <v>1</v>
      </c>
      <c r="D7" s="673">
        <v>1</v>
      </c>
      <c r="E7" s="681" t="s">
        <v>1320</v>
      </c>
      <c r="F7" s="670"/>
      <c r="G7" s="646">
        <v>0</v>
      </c>
      <c r="H7" s="633"/>
      <c r="I7" s="678">
        <v>0</v>
      </c>
      <c r="J7" s="684">
        <v>8489.970000000003</v>
      </c>
      <c r="K7" s="646">
        <v>1</v>
      </c>
      <c r="L7" s="633">
        <v>1</v>
      </c>
      <c r="M7" s="678">
        <v>1</v>
      </c>
    </row>
    <row r="8" spans="1:13" ht="14.4" customHeight="1" x14ac:dyDescent="0.3">
      <c r="A8" s="665" t="s">
        <v>1321</v>
      </c>
      <c r="B8" s="670">
        <v>23187.350000000002</v>
      </c>
      <c r="C8" s="630">
        <v>1</v>
      </c>
      <c r="D8" s="673">
        <v>143</v>
      </c>
      <c r="E8" s="681" t="s">
        <v>1321</v>
      </c>
      <c r="F8" s="670">
        <v>7249.3400000000011</v>
      </c>
      <c r="G8" s="646">
        <v>0.31264202248208617</v>
      </c>
      <c r="H8" s="633">
        <v>46</v>
      </c>
      <c r="I8" s="678">
        <v>0.32167832167832167</v>
      </c>
      <c r="J8" s="684">
        <v>15938.01</v>
      </c>
      <c r="K8" s="646">
        <v>0.68735797751791383</v>
      </c>
      <c r="L8" s="633">
        <v>97</v>
      </c>
      <c r="M8" s="678">
        <v>0.67832167832167833</v>
      </c>
    </row>
    <row r="9" spans="1:13" ht="14.4" customHeight="1" x14ac:dyDescent="0.3">
      <c r="A9" s="665" t="s">
        <v>1322</v>
      </c>
      <c r="B9" s="670">
        <v>0</v>
      </c>
      <c r="C9" s="630"/>
      <c r="D9" s="673">
        <v>1</v>
      </c>
      <c r="E9" s="681" t="s">
        <v>1322</v>
      </c>
      <c r="F9" s="670"/>
      <c r="G9" s="646"/>
      <c r="H9" s="633"/>
      <c r="I9" s="678">
        <v>0</v>
      </c>
      <c r="J9" s="684">
        <v>0</v>
      </c>
      <c r="K9" s="646"/>
      <c r="L9" s="633">
        <v>1</v>
      </c>
      <c r="M9" s="678">
        <v>1</v>
      </c>
    </row>
    <row r="10" spans="1:13" ht="14.4" customHeight="1" x14ac:dyDescent="0.3">
      <c r="A10" s="665" t="s">
        <v>1323</v>
      </c>
      <c r="B10" s="670">
        <v>333.31</v>
      </c>
      <c r="C10" s="630">
        <v>1</v>
      </c>
      <c r="D10" s="673">
        <v>1</v>
      </c>
      <c r="E10" s="681" t="s">
        <v>1323</v>
      </c>
      <c r="F10" s="670"/>
      <c r="G10" s="646">
        <v>0</v>
      </c>
      <c r="H10" s="633"/>
      <c r="I10" s="678">
        <v>0</v>
      </c>
      <c r="J10" s="684">
        <v>333.31</v>
      </c>
      <c r="K10" s="646">
        <v>1</v>
      </c>
      <c r="L10" s="633">
        <v>1</v>
      </c>
      <c r="M10" s="678">
        <v>1</v>
      </c>
    </row>
    <row r="11" spans="1:13" ht="14.4" customHeight="1" x14ac:dyDescent="0.3">
      <c r="A11" s="665" t="s">
        <v>1324</v>
      </c>
      <c r="B11" s="670">
        <v>1228.1299999999999</v>
      </c>
      <c r="C11" s="630">
        <v>1</v>
      </c>
      <c r="D11" s="673">
        <v>5</v>
      </c>
      <c r="E11" s="681" t="s">
        <v>1324</v>
      </c>
      <c r="F11" s="670"/>
      <c r="G11" s="646">
        <v>0</v>
      </c>
      <c r="H11" s="633"/>
      <c r="I11" s="678">
        <v>0</v>
      </c>
      <c r="J11" s="684">
        <v>1228.1299999999999</v>
      </c>
      <c r="K11" s="646">
        <v>1</v>
      </c>
      <c r="L11" s="633">
        <v>5</v>
      </c>
      <c r="M11" s="678">
        <v>1</v>
      </c>
    </row>
    <row r="12" spans="1:13" ht="14.4" customHeight="1" x14ac:dyDescent="0.3">
      <c r="A12" s="665" t="s">
        <v>1325</v>
      </c>
      <c r="B12" s="670">
        <v>13721.529999999999</v>
      </c>
      <c r="C12" s="630">
        <v>1</v>
      </c>
      <c r="D12" s="673">
        <v>64</v>
      </c>
      <c r="E12" s="681" t="s">
        <v>1325</v>
      </c>
      <c r="F12" s="670">
        <v>4605.9399999999996</v>
      </c>
      <c r="G12" s="646">
        <v>0.33567247967245634</v>
      </c>
      <c r="H12" s="633">
        <v>19</v>
      </c>
      <c r="I12" s="678">
        <v>0.296875</v>
      </c>
      <c r="J12" s="684">
        <v>9115.59</v>
      </c>
      <c r="K12" s="646">
        <v>0.66432752032754372</v>
      </c>
      <c r="L12" s="633">
        <v>45</v>
      </c>
      <c r="M12" s="678">
        <v>0.703125</v>
      </c>
    </row>
    <row r="13" spans="1:13" ht="14.4" customHeight="1" x14ac:dyDescent="0.3">
      <c r="A13" s="665" t="s">
        <v>1326</v>
      </c>
      <c r="B13" s="670">
        <v>2406.3900000000003</v>
      </c>
      <c r="C13" s="630">
        <v>1</v>
      </c>
      <c r="D13" s="673">
        <v>19</v>
      </c>
      <c r="E13" s="681" t="s">
        <v>1326</v>
      </c>
      <c r="F13" s="670">
        <v>1222.1399999999999</v>
      </c>
      <c r="G13" s="646">
        <v>0.5078727887000859</v>
      </c>
      <c r="H13" s="633">
        <v>10</v>
      </c>
      <c r="I13" s="678">
        <v>0.52631578947368418</v>
      </c>
      <c r="J13" s="684">
        <v>1184.2500000000002</v>
      </c>
      <c r="K13" s="646">
        <v>0.49212721129991399</v>
      </c>
      <c r="L13" s="633">
        <v>9</v>
      </c>
      <c r="M13" s="678">
        <v>0.47368421052631576</v>
      </c>
    </row>
    <row r="14" spans="1:13" ht="14.4" customHeight="1" x14ac:dyDescent="0.3">
      <c r="A14" s="665" t="s">
        <v>1327</v>
      </c>
      <c r="B14" s="670">
        <v>6748.4500000000007</v>
      </c>
      <c r="C14" s="630">
        <v>1</v>
      </c>
      <c r="D14" s="673">
        <v>30</v>
      </c>
      <c r="E14" s="681" t="s">
        <v>1327</v>
      </c>
      <c r="F14" s="670">
        <v>4325.9600000000009</v>
      </c>
      <c r="G14" s="646">
        <v>0.64103016248175515</v>
      </c>
      <c r="H14" s="633">
        <v>18</v>
      </c>
      <c r="I14" s="678">
        <v>0.6</v>
      </c>
      <c r="J14" s="684">
        <v>2422.4899999999998</v>
      </c>
      <c r="K14" s="646">
        <v>0.35896983751824485</v>
      </c>
      <c r="L14" s="633">
        <v>12</v>
      </c>
      <c r="M14" s="678">
        <v>0.4</v>
      </c>
    </row>
    <row r="15" spans="1:13" ht="14.4" customHeight="1" x14ac:dyDescent="0.3">
      <c r="A15" s="665" t="s">
        <v>1328</v>
      </c>
      <c r="B15" s="670">
        <v>19085.190000000002</v>
      </c>
      <c r="C15" s="630">
        <v>1</v>
      </c>
      <c r="D15" s="673">
        <v>83</v>
      </c>
      <c r="E15" s="681" t="s">
        <v>1328</v>
      </c>
      <c r="F15" s="670">
        <v>6201.74</v>
      </c>
      <c r="G15" s="646">
        <v>0.32495039347263499</v>
      </c>
      <c r="H15" s="633">
        <v>28</v>
      </c>
      <c r="I15" s="678">
        <v>0.33734939759036142</v>
      </c>
      <c r="J15" s="684">
        <v>12883.45</v>
      </c>
      <c r="K15" s="646">
        <v>0.6750496065273649</v>
      </c>
      <c r="L15" s="633">
        <v>55</v>
      </c>
      <c r="M15" s="678">
        <v>0.66265060240963858</v>
      </c>
    </row>
    <row r="16" spans="1:13" ht="14.4" customHeight="1" x14ac:dyDescent="0.3">
      <c r="A16" s="665" t="s">
        <v>1329</v>
      </c>
      <c r="B16" s="670">
        <v>2748.24</v>
      </c>
      <c r="C16" s="630">
        <v>1</v>
      </c>
      <c r="D16" s="673">
        <v>10</v>
      </c>
      <c r="E16" s="681" t="s">
        <v>1329</v>
      </c>
      <c r="F16" s="670">
        <v>283.5</v>
      </c>
      <c r="G16" s="646">
        <v>0.10315692952580562</v>
      </c>
      <c r="H16" s="633">
        <v>1</v>
      </c>
      <c r="I16" s="678">
        <v>0.1</v>
      </c>
      <c r="J16" s="684">
        <v>2464.7399999999998</v>
      </c>
      <c r="K16" s="646">
        <v>0.89684307047419443</v>
      </c>
      <c r="L16" s="633">
        <v>9</v>
      </c>
      <c r="M16" s="678">
        <v>0.9</v>
      </c>
    </row>
    <row r="17" spans="1:13" ht="14.4" customHeight="1" x14ac:dyDescent="0.3">
      <c r="A17" s="665" t="s">
        <v>1330</v>
      </c>
      <c r="B17" s="670">
        <v>30000.190000000002</v>
      </c>
      <c r="C17" s="630">
        <v>1</v>
      </c>
      <c r="D17" s="673">
        <v>138</v>
      </c>
      <c r="E17" s="681" t="s">
        <v>1330</v>
      </c>
      <c r="F17" s="670">
        <v>17461.070000000003</v>
      </c>
      <c r="G17" s="646">
        <v>0.58203198046412374</v>
      </c>
      <c r="H17" s="633">
        <v>79</v>
      </c>
      <c r="I17" s="678">
        <v>0.57246376811594202</v>
      </c>
      <c r="J17" s="684">
        <v>12539.119999999999</v>
      </c>
      <c r="K17" s="646">
        <v>0.4179680195358762</v>
      </c>
      <c r="L17" s="633">
        <v>59</v>
      </c>
      <c r="M17" s="678">
        <v>0.42753623188405798</v>
      </c>
    </row>
    <row r="18" spans="1:13" ht="14.4" customHeight="1" x14ac:dyDescent="0.3">
      <c r="A18" s="665" t="s">
        <v>1331</v>
      </c>
      <c r="B18" s="670">
        <v>25975.379999999997</v>
      </c>
      <c r="C18" s="630">
        <v>1</v>
      </c>
      <c r="D18" s="673">
        <v>109</v>
      </c>
      <c r="E18" s="681" t="s">
        <v>1331</v>
      </c>
      <c r="F18" s="670">
        <v>8766.24</v>
      </c>
      <c r="G18" s="646">
        <v>0.33748264702961039</v>
      </c>
      <c r="H18" s="633">
        <v>42</v>
      </c>
      <c r="I18" s="678">
        <v>0.38532110091743121</v>
      </c>
      <c r="J18" s="684">
        <v>17209.14</v>
      </c>
      <c r="K18" s="646">
        <v>0.66251735297038972</v>
      </c>
      <c r="L18" s="633">
        <v>67</v>
      </c>
      <c r="M18" s="678">
        <v>0.61467889908256879</v>
      </c>
    </row>
    <row r="19" spans="1:13" ht="14.4" customHeight="1" x14ac:dyDescent="0.3">
      <c r="A19" s="665" t="s">
        <v>1332</v>
      </c>
      <c r="B19" s="670">
        <v>1440.99</v>
      </c>
      <c r="C19" s="630">
        <v>1</v>
      </c>
      <c r="D19" s="673">
        <v>7</v>
      </c>
      <c r="E19" s="681" t="s">
        <v>1332</v>
      </c>
      <c r="F19" s="670"/>
      <c r="G19" s="646">
        <v>0</v>
      </c>
      <c r="H19" s="633"/>
      <c r="I19" s="678">
        <v>0</v>
      </c>
      <c r="J19" s="684">
        <v>1440.99</v>
      </c>
      <c r="K19" s="646">
        <v>1</v>
      </c>
      <c r="L19" s="633">
        <v>7</v>
      </c>
      <c r="M19" s="678">
        <v>1</v>
      </c>
    </row>
    <row r="20" spans="1:13" ht="14.4" customHeight="1" x14ac:dyDescent="0.3">
      <c r="A20" s="665" t="s">
        <v>1333</v>
      </c>
      <c r="B20" s="670">
        <v>10916.510000000002</v>
      </c>
      <c r="C20" s="630">
        <v>1</v>
      </c>
      <c r="D20" s="673">
        <v>42</v>
      </c>
      <c r="E20" s="681" t="s">
        <v>1333</v>
      </c>
      <c r="F20" s="670">
        <v>8522.9600000000009</v>
      </c>
      <c r="G20" s="646">
        <v>0.78074036482355613</v>
      </c>
      <c r="H20" s="633">
        <v>22</v>
      </c>
      <c r="I20" s="678">
        <v>0.52380952380952384</v>
      </c>
      <c r="J20" s="684">
        <v>2393.5500000000002</v>
      </c>
      <c r="K20" s="646">
        <v>0.21925963517644373</v>
      </c>
      <c r="L20" s="633">
        <v>20</v>
      </c>
      <c r="M20" s="678">
        <v>0.47619047619047616</v>
      </c>
    </row>
    <row r="21" spans="1:13" ht="14.4" customHeight="1" x14ac:dyDescent="0.3">
      <c r="A21" s="665" t="s">
        <v>1334</v>
      </c>
      <c r="B21" s="670">
        <v>10967.169999999998</v>
      </c>
      <c r="C21" s="630">
        <v>1</v>
      </c>
      <c r="D21" s="673">
        <v>50</v>
      </c>
      <c r="E21" s="681" t="s">
        <v>1334</v>
      </c>
      <c r="F21" s="670">
        <v>4773.2</v>
      </c>
      <c r="G21" s="646">
        <v>0.43522622517933074</v>
      </c>
      <c r="H21" s="633">
        <v>22</v>
      </c>
      <c r="I21" s="678">
        <v>0.44</v>
      </c>
      <c r="J21" s="684">
        <v>6193.9699999999993</v>
      </c>
      <c r="K21" s="646">
        <v>0.56477377482066937</v>
      </c>
      <c r="L21" s="633">
        <v>28</v>
      </c>
      <c r="M21" s="678">
        <v>0.56000000000000005</v>
      </c>
    </row>
    <row r="22" spans="1:13" ht="14.4" customHeight="1" x14ac:dyDescent="0.3">
      <c r="A22" s="665" t="s">
        <v>1335</v>
      </c>
      <c r="B22" s="670">
        <v>2599.16</v>
      </c>
      <c r="C22" s="630">
        <v>1</v>
      </c>
      <c r="D22" s="673">
        <v>12</v>
      </c>
      <c r="E22" s="681" t="s">
        <v>1335</v>
      </c>
      <c r="F22" s="670"/>
      <c r="G22" s="646">
        <v>0</v>
      </c>
      <c r="H22" s="633"/>
      <c r="I22" s="678">
        <v>0</v>
      </c>
      <c r="J22" s="684">
        <v>2599.16</v>
      </c>
      <c r="K22" s="646">
        <v>1</v>
      </c>
      <c r="L22" s="633">
        <v>12</v>
      </c>
      <c r="M22" s="678">
        <v>1</v>
      </c>
    </row>
    <row r="23" spans="1:13" ht="14.4" customHeight="1" x14ac:dyDescent="0.3">
      <c r="A23" s="665" t="s">
        <v>1336</v>
      </c>
      <c r="B23" s="670">
        <v>12793.650000000001</v>
      </c>
      <c r="C23" s="630">
        <v>1</v>
      </c>
      <c r="D23" s="673">
        <v>49</v>
      </c>
      <c r="E23" s="681" t="s">
        <v>1336</v>
      </c>
      <c r="F23" s="670">
        <v>6919.96</v>
      </c>
      <c r="G23" s="646">
        <v>0.54089020725125347</v>
      </c>
      <c r="H23" s="633">
        <v>26</v>
      </c>
      <c r="I23" s="678">
        <v>0.53061224489795922</v>
      </c>
      <c r="J23" s="684">
        <v>5873.6900000000005</v>
      </c>
      <c r="K23" s="646">
        <v>0.45910979274874641</v>
      </c>
      <c r="L23" s="633">
        <v>23</v>
      </c>
      <c r="M23" s="678">
        <v>0.46938775510204084</v>
      </c>
    </row>
    <row r="24" spans="1:13" ht="14.4" customHeight="1" x14ac:dyDescent="0.3">
      <c r="A24" s="665" t="s">
        <v>1337</v>
      </c>
      <c r="B24" s="670">
        <v>14196.120000000003</v>
      </c>
      <c r="C24" s="630">
        <v>1</v>
      </c>
      <c r="D24" s="673">
        <v>57</v>
      </c>
      <c r="E24" s="681" t="s">
        <v>1337</v>
      </c>
      <c r="F24" s="670">
        <v>7599.21</v>
      </c>
      <c r="G24" s="646">
        <v>0.53530189939222816</v>
      </c>
      <c r="H24" s="633">
        <v>28</v>
      </c>
      <c r="I24" s="678">
        <v>0.49122807017543857</v>
      </c>
      <c r="J24" s="684">
        <v>6596.9100000000017</v>
      </c>
      <c r="K24" s="646">
        <v>0.46469810060777172</v>
      </c>
      <c r="L24" s="633">
        <v>29</v>
      </c>
      <c r="M24" s="678">
        <v>0.50877192982456143</v>
      </c>
    </row>
    <row r="25" spans="1:13" ht="14.4" customHeight="1" x14ac:dyDescent="0.3">
      <c r="A25" s="665" t="s">
        <v>1338</v>
      </c>
      <c r="B25" s="670">
        <v>23410.690000000002</v>
      </c>
      <c r="C25" s="630">
        <v>1</v>
      </c>
      <c r="D25" s="673">
        <v>97</v>
      </c>
      <c r="E25" s="681" t="s">
        <v>1338</v>
      </c>
      <c r="F25" s="670">
        <v>11851.400000000001</v>
      </c>
      <c r="G25" s="646">
        <v>0.50623881654064873</v>
      </c>
      <c r="H25" s="633">
        <v>50</v>
      </c>
      <c r="I25" s="678">
        <v>0.51546391752577314</v>
      </c>
      <c r="J25" s="684">
        <v>11559.289999999999</v>
      </c>
      <c r="K25" s="646">
        <v>0.49376118345935116</v>
      </c>
      <c r="L25" s="633">
        <v>47</v>
      </c>
      <c r="M25" s="678">
        <v>0.4845360824742268</v>
      </c>
    </row>
    <row r="26" spans="1:13" ht="14.4" customHeight="1" x14ac:dyDescent="0.3">
      <c r="A26" s="665" t="s">
        <v>1339</v>
      </c>
      <c r="B26" s="670">
        <v>48.31</v>
      </c>
      <c r="C26" s="630">
        <v>1</v>
      </c>
      <c r="D26" s="673">
        <v>12</v>
      </c>
      <c r="E26" s="681" t="s">
        <v>1339</v>
      </c>
      <c r="F26" s="670">
        <v>48.31</v>
      </c>
      <c r="G26" s="646">
        <v>1</v>
      </c>
      <c r="H26" s="633">
        <v>8</v>
      </c>
      <c r="I26" s="678">
        <v>0.66666666666666663</v>
      </c>
      <c r="J26" s="684">
        <v>0</v>
      </c>
      <c r="K26" s="646">
        <v>0</v>
      </c>
      <c r="L26" s="633">
        <v>4</v>
      </c>
      <c r="M26" s="678">
        <v>0.33333333333333331</v>
      </c>
    </row>
    <row r="27" spans="1:13" ht="14.4" customHeight="1" x14ac:dyDescent="0.3">
      <c r="A27" s="665" t="s">
        <v>1340</v>
      </c>
      <c r="B27" s="670">
        <v>2949.63</v>
      </c>
      <c r="C27" s="630">
        <v>1</v>
      </c>
      <c r="D27" s="673">
        <v>16</v>
      </c>
      <c r="E27" s="681" t="s">
        <v>1340</v>
      </c>
      <c r="F27" s="670">
        <v>706.32999999999993</v>
      </c>
      <c r="G27" s="646">
        <v>0.23946393276444838</v>
      </c>
      <c r="H27" s="633">
        <v>5</v>
      </c>
      <c r="I27" s="678">
        <v>0.3125</v>
      </c>
      <c r="J27" s="684">
        <v>2243.3000000000002</v>
      </c>
      <c r="K27" s="646">
        <v>0.76053606723555156</v>
      </c>
      <c r="L27" s="633">
        <v>11</v>
      </c>
      <c r="M27" s="678">
        <v>0.6875</v>
      </c>
    </row>
    <row r="28" spans="1:13" ht="14.4" customHeight="1" x14ac:dyDescent="0.3">
      <c r="A28" s="665" t="s">
        <v>1341</v>
      </c>
      <c r="B28" s="670">
        <v>2503.6799999999998</v>
      </c>
      <c r="C28" s="630">
        <v>1</v>
      </c>
      <c r="D28" s="673">
        <v>12</v>
      </c>
      <c r="E28" s="681" t="s">
        <v>1341</v>
      </c>
      <c r="F28" s="670">
        <v>333.31</v>
      </c>
      <c r="G28" s="646">
        <v>0.13312803553169736</v>
      </c>
      <c r="H28" s="633">
        <v>1</v>
      </c>
      <c r="I28" s="678">
        <v>8.3333333333333329E-2</v>
      </c>
      <c r="J28" s="684">
        <v>2170.37</v>
      </c>
      <c r="K28" s="646">
        <v>0.86687196446830272</v>
      </c>
      <c r="L28" s="633">
        <v>11</v>
      </c>
      <c r="M28" s="678">
        <v>0.91666666666666663</v>
      </c>
    </row>
    <row r="29" spans="1:13" ht="14.4" customHeight="1" x14ac:dyDescent="0.3">
      <c r="A29" s="665" t="s">
        <v>1342</v>
      </c>
      <c r="B29" s="670">
        <v>4438.3999999999996</v>
      </c>
      <c r="C29" s="630">
        <v>1</v>
      </c>
      <c r="D29" s="673">
        <v>10</v>
      </c>
      <c r="E29" s="681" t="s">
        <v>1342</v>
      </c>
      <c r="F29" s="670">
        <v>3736.65</v>
      </c>
      <c r="G29" s="646">
        <v>0.8418912220620044</v>
      </c>
      <c r="H29" s="633">
        <v>7</v>
      </c>
      <c r="I29" s="678">
        <v>0.7</v>
      </c>
      <c r="J29" s="684">
        <v>701.75</v>
      </c>
      <c r="K29" s="646">
        <v>0.15810877793799569</v>
      </c>
      <c r="L29" s="633">
        <v>3</v>
      </c>
      <c r="M29" s="678">
        <v>0.3</v>
      </c>
    </row>
    <row r="30" spans="1:13" ht="14.4" customHeight="1" x14ac:dyDescent="0.3">
      <c r="A30" s="665" t="s">
        <v>1343</v>
      </c>
      <c r="B30" s="670">
        <v>4768.96</v>
      </c>
      <c r="C30" s="630">
        <v>1</v>
      </c>
      <c r="D30" s="673">
        <v>23</v>
      </c>
      <c r="E30" s="681" t="s">
        <v>1343</v>
      </c>
      <c r="F30" s="670"/>
      <c r="G30" s="646">
        <v>0</v>
      </c>
      <c r="H30" s="633"/>
      <c r="I30" s="678">
        <v>0</v>
      </c>
      <c r="J30" s="684">
        <v>4768.96</v>
      </c>
      <c r="K30" s="646">
        <v>1</v>
      </c>
      <c r="L30" s="633">
        <v>23</v>
      </c>
      <c r="M30" s="678">
        <v>1</v>
      </c>
    </row>
    <row r="31" spans="1:13" ht="14.4" customHeight="1" x14ac:dyDescent="0.3">
      <c r="A31" s="665" t="s">
        <v>1344</v>
      </c>
      <c r="B31" s="670">
        <v>1153.94</v>
      </c>
      <c r="C31" s="630">
        <v>1</v>
      </c>
      <c r="D31" s="673">
        <v>4</v>
      </c>
      <c r="E31" s="681" t="s">
        <v>1344</v>
      </c>
      <c r="F31" s="670"/>
      <c r="G31" s="646">
        <v>0</v>
      </c>
      <c r="H31" s="633"/>
      <c r="I31" s="678">
        <v>0</v>
      </c>
      <c r="J31" s="684">
        <v>1153.94</v>
      </c>
      <c r="K31" s="646">
        <v>1</v>
      </c>
      <c r="L31" s="633">
        <v>4</v>
      </c>
      <c r="M31" s="678">
        <v>1</v>
      </c>
    </row>
    <row r="32" spans="1:13" ht="14.4" customHeight="1" thickBot="1" x14ac:dyDescent="0.35">
      <c r="A32" s="666" t="s">
        <v>1345</v>
      </c>
      <c r="B32" s="671">
        <v>1460.0100000000002</v>
      </c>
      <c r="C32" s="636">
        <v>1</v>
      </c>
      <c r="D32" s="674">
        <v>6</v>
      </c>
      <c r="E32" s="682" t="s">
        <v>1345</v>
      </c>
      <c r="F32" s="671"/>
      <c r="G32" s="647">
        <v>0</v>
      </c>
      <c r="H32" s="639"/>
      <c r="I32" s="679">
        <v>0</v>
      </c>
      <c r="J32" s="685">
        <v>1460.0100000000002</v>
      </c>
      <c r="K32" s="647">
        <v>1</v>
      </c>
      <c r="L32" s="639">
        <v>6</v>
      </c>
      <c r="M32" s="679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73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1727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236100.89999999994</v>
      </c>
      <c r="N3" s="70">
        <f>SUBTOTAL(9,N7:N1048576)</f>
        <v>1271</v>
      </c>
      <c r="O3" s="70">
        <f>SUBTOTAL(9,O7:O1048576)</f>
        <v>1037</v>
      </c>
      <c r="P3" s="70">
        <f>SUBTOTAL(9,P7:P1048576)</f>
        <v>94607.25999999998</v>
      </c>
      <c r="Q3" s="71">
        <f>IF(M3=0,0,P3/M3)</f>
        <v>0.40070690115963137</v>
      </c>
      <c r="R3" s="70">
        <f>SUBTOTAL(9,R7:R1048576)</f>
        <v>497</v>
      </c>
      <c r="S3" s="71">
        <f>IF(N3=0,0,R3/N3)</f>
        <v>0.39103068450039341</v>
      </c>
      <c r="T3" s="70">
        <f>SUBTOTAL(9,T7:T1048576)</f>
        <v>412</v>
      </c>
      <c r="U3" s="72">
        <f>IF(O3=0,0,T3/O3)</f>
        <v>0.39729990356798456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6" t="s">
        <v>23</v>
      </c>
      <c r="B6" s="687" t="s">
        <v>5</v>
      </c>
      <c r="C6" s="686" t="s">
        <v>24</v>
      </c>
      <c r="D6" s="687" t="s">
        <v>6</v>
      </c>
      <c r="E6" s="687" t="s">
        <v>194</v>
      </c>
      <c r="F6" s="687" t="s">
        <v>25</v>
      </c>
      <c r="G6" s="687" t="s">
        <v>26</v>
      </c>
      <c r="H6" s="687" t="s">
        <v>8</v>
      </c>
      <c r="I6" s="687" t="s">
        <v>10</v>
      </c>
      <c r="J6" s="687" t="s">
        <v>11</v>
      </c>
      <c r="K6" s="687" t="s">
        <v>12</v>
      </c>
      <c r="L6" s="687" t="s">
        <v>27</v>
      </c>
      <c r="M6" s="688" t="s">
        <v>14</v>
      </c>
      <c r="N6" s="689" t="s">
        <v>28</v>
      </c>
      <c r="O6" s="689" t="s">
        <v>28</v>
      </c>
      <c r="P6" s="689" t="s">
        <v>14</v>
      </c>
      <c r="Q6" s="689" t="s">
        <v>2</v>
      </c>
      <c r="R6" s="689" t="s">
        <v>28</v>
      </c>
      <c r="S6" s="689" t="s">
        <v>2</v>
      </c>
      <c r="T6" s="689" t="s">
        <v>28</v>
      </c>
      <c r="U6" s="690" t="s">
        <v>2</v>
      </c>
    </row>
    <row r="7" spans="1:21" ht="14.4" customHeight="1" x14ac:dyDescent="0.3">
      <c r="A7" s="623">
        <v>25</v>
      </c>
      <c r="B7" s="624" t="s">
        <v>1217</v>
      </c>
      <c r="C7" s="624">
        <v>89301251</v>
      </c>
      <c r="D7" s="691" t="s">
        <v>1723</v>
      </c>
      <c r="E7" s="692" t="s">
        <v>1325</v>
      </c>
      <c r="F7" s="624" t="s">
        <v>1307</v>
      </c>
      <c r="G7" s="624" t="s">
        <v>1346</v>
      </c>
      <c r="H7" s="624" t="s">
        <v>540</v>
      </c>
      <c r="I7" s="624" t="s">
        <v>1347</v>
      </c>
      <c r="J7" s="624" t="s">
        <v>1348</v>
      </c>
      <c r="K7" s="624" t="s">
        <v>1349</v>
      </c>
      <c r="L7" s="625">
        <v>10.73</v>
      </c>
      <c r="M7" s="625">
        <v>10.73</v>
      </c>
      <c r="N7" s="624">
        <v>1</v>
      </c>
      <c r="O7" s="693">
        <v>1</v>
      </c>
      <c r="P7" s="625"/>
      <c r="Q7" s="645">
        <v>0</v>
      </c>
      <c r="R7" s="624"/>
      <c r="S7" s="645">
        <v>0</v>
      </c>
      <c r="T7" s="693"/>
      <c r="U7" s="677">
        <v>0</v>
      </c>
    </row>
    <row r="8" spans="1:21" ht="14.4" customHeight="1" x14ac:dyDescent="0.3">
      <c r="A8" s="694">
        <v>25</v>
      </c>
      <c r="B8" s="695" t="s">
        <v>1217</v>
      </c>
      <c r="C8" s="695">
        <v>89301251</v>
      </c>
      <c r="D8" s="696" t="s">
        <v>1723</v>
      </c>
      <c r="E8" s="697" t="s">
        <v>1325</v>
      </c>
      <c r="F8" s="695" t="s">
        <v>1307</v>
      </c>
      <c r="G8" s="695" t="s">
        <v>1350</v>
      </c>
      <c r="H8" s="695" t="s">
        <v>540</v>
      </c>
      <c r="I8" s="695" t="s">
        <v>1351</v>
      </c>
      <c r="J8" s="695" t="s">
        <v>1274</v>
      </c>
      <c r="K8" s="695" t="s">
        <v>1352</v>
      </c>
      <c r="L8" s="698">
        <v>0</v>
      </c>
      <c r="M8" s="698">
        <v>0</v>
      </c>
      <c r="N8" s="695">
        <v>1</v>
      </c>
      <c r="O8" s="699">
        <v>1</v>
      </c>
      <c r="P8" s="698"/>
      <c r="Q8" s="700"/>
      <c r="R8" s="695"/>
      <c r="S8" s="700">
        <v>0</v>
      </c>
      <c r="T8" s="699"/>
      <c r="U8" s="701">
        <v>0</v>
      </c>
    </row>
    <row r="9" spans="1:21" ht="14.4" customHeight="1" x14ac:dyDescent="0.3">
      <c r="A9" s="694">
        <v>25</v>
      </c>
      <c r="B9" s="695" t="s">
        <v>1217</v>
      </c>
      <c r="C9" s="695">
        <v>89301251</v>
      </c>
      <c r="D9" s="696" t="s">
        <v>1723</v>
      </c>
      <c r="E9" s="697" t="s">
        <v>1325</v>
      </c>
      <c r="F9" s="695" t="s">
        <v>1307</v>
      </c>
      <c r="G9" s="695" t="s">
        <v>1350</v>
      </c>
      <c r="H9" s="695" t="s">
        <v>960</v>
      </c>
      <c r="I9" s="695" t="s">
        <v>1097</v>
      </c>
      <c r="J9" s="695" t="s">
        <v>1274</v>
      </c>
      <c r="K9" s="695" t="s">
        <v>1275</v>
      </c>
      <c r="L9" s="698">
        <v>333.31</v>
      </c>
      <c r="M9" s="698">
        <v>1333.24</v>
      </c>
      <c r="N9" s="695">
        <v>4</v>
      </c>
      <c r="O9" s="699">
        <v>4</v>
      </c>
      <c r="P9" s="698">
        <v>333.31</v>
      </c>
      <c r="Q9" s="700">
        <v>0.25</v>
      </c>
      <c r="R9" s="695">
        <v>1</v>
      </c>
      <c r="S9" s="700">
        <v>0.25</v>
      </c>
      <c r="T9" s="699">
        <v>1</v>
      </c>
      <c r="U9" s="701">
        <v>0.25</v>
      </c>
    </row>
    <row r="10" spans="1:21" ht="14.4" customHeight="1" x14ac:dyDescent="0.3">
      <c r="A10" s="694">
        <v>25</v>
      </c>
      <c r="B10" s="695" t="s">
        <v>1217</v>
      </c>
      <c r="C10" s="695">
        <v>89301251</v>
      </c>
      <c r="D10" s="696" t="s">
        <v>1723</v>
      </c>
      <c r="E10" s="697" t="s">
        <v>1325</v>
      </c>
      <c r="F10" s="695" t="s">
        <v>1307</v>
      </c>
      <c r="G10" s="695" t="s">
        <v>1350</v>
      </c>
      <c r="H10" s="695" t="s">
        <v>960</v>
      </c>
      <c r="I10" s="695" t="s">
        <v>1097</v>
      </c>
      <c r="J10" s="695" t="s">
        <v>1274</v>
      </c>
      <c r="K10" s="695" t="s">
        <v>1275</v>
      </c>
      <c r="L10" s="698">
        <v>156.86000000000001</v>
      </c>
      <c r="M10" s="698">
        <v>470.58000000000004</v>
      </c>
      <c r="N10" s="695">
        <v>3</v>
      </c>
      <c r="O10" s="699">
        <v>3</v>
      </c>
      <c r="P10" s="698"/>
      <c r="Q10" s="700">
        <v>0</v>
      </c>
      <c r="R10" s="695"/>
      <c r="S10" s="700">
        <v>0</v>
      </c>
      <c r="T10" s="699"/>
      <c r="U10" s="701">
        <v>0</v>
      </c>
    </row>
    <row r="11" spans="1:21" ht="14.4" customHeight="1" x14ac:dyDescent="0.3">
      <c r="A11" s="694">
        <v>25</v>
      </c>
      <c r="B11" s="695" t="s">
        <v>1217</v>
      </c>
      <c r="C11" s="695">
        <v>89301251</v>
      </c>
      <c r="D11" s="696" t="s">
        <v>1723</v>
      </c>
      <c r="E11" s="697" t="s">
        <v>1328</v>
      </c>
      <c r="F11" s="695" t="s">
        <v>1307</v>
      </c>
      <c r="G11" s="695" t="s">
        <v>1350</v>
      </c>
      <c r="H11" s="695" t="s">
        <v>960</v>
      </c>
      <c r="I11" s="695" t="s">
        <v>1097</v>
      </c>
      <c r="J11" s="695" t="s">
        <v>1274</v>
      </c>
      <c r="K11" s="695" t="s">
        <v>1275</v>
      </c>
      <c r="L11" s="698">
        <v>333.31</v>
      </c>
      <c r="M11" s="698">
        <v>1999.8600000000001</v>
      </c>
      <c r="N11" s="695">
        <v>6</v>
      </c>
      <c r="O11" s="699">
        <v>5.5</v>
      </c>
      <c r="P11" s="698">
        <v>666.62</v>
      </c>
      <c r="Q11" s="700">
        <v>0.33333333333333331</v>
      </c>
      <c r="R11" s="695">
        <v>2</v>
      </c>
      <c r="S11" s="700">
        <v>0.33333333333333331</v>
      </c>
      <c r="T11" s="699">
        <v>1.5</v>
      </c>
      <c r="U11" s="701">
        <v>0.27272727272727271</v>
      </c>
    </row>
    <row r="12" spans="1:21" ht="14.4" customHeight="1" x14ac:dyDescent="0.3">
      <c r="A12" s="694">
        <v>25</v>
      </c>
      <c r="B12" s="695" t="s">
        <v>1217</v>
      </c>
      <c r="C12" s="695">
        <v>89301251</v>
      </c>
      <c r="D12" s="696" t="s">
        <v>1723</v>
      </c>
      <c r="E12" s="697" t="s">
        <v>1328</v>
      </c>
      <c r="F12" s="695" t="s">
        <v>1307</v>
      </c>
      <c r="G12" s="695" t="s">
        <v>1350</v>
      </c>
      <c r="H12" s="695" t="s">
        <v>960</v>
      </c>
      <c r="I12" s="695" t="s">
        <v>1097</v>
      </c>
      <c r="J12" s="695" t="s">
        <v>1274</v>
      </c>
      <c r="K12" s="695" t="s">
        <v>1275</v>
      </c>
      <c r="L12" s="698">
        <v>156.86000000000001</v>
      </c>
      <c r="M12" s="698">
        <v>1568.6000000000004</v>
      </c>
      <c r="N12" s="695">
        <v>10</v>
      </c>
      <c r="O12" s="699">
        <v>10</v>
      </c>
      <c r="P12" s="698">
        <v>156.86000000000001</v>
      </c>
      <c r="Q12" s="700">
        <v>9.9999999999999992E-2</v>
      </c>
      <c r="R12" s="695">
        <v>1</v>
      </c>
      <c r="S12" s="700">
        <v>0.1</v>
      </c>
      <c r="T12" s="699">
        <v>1</v>
      </c>
      <c r="U12" s="701">
        <v>0.1</v>
      </c>
    </row>
    <row r="13" spans="1:21" ht="14.4" customHeight="1" x14ac:dyDescent="0.3">
      <c r="A13" s="694">
        <v>25</v>
      </c>
      <c r="B13" s="695" t="s">
        <v>1217</v>
      </c>
      <c r="C13" s="695">
        <v>89301251</v>
      </c>
      <c r="D13" s="696" t="s">
        <v>1723</v>
      </c>
      <c r="E13" s="697" t="s">
        <v>1328</v>
      </c>
      <c r="F13" s="695" t="s">
        <v>1307</v>
      </c>
      <c r="G13" s="695" t="s">
        <v>1353</v>
      </c>
      <c r="H13" s="695" t="s">
        <v>960</v>
      </c>
      <c r="I13" s="695" t="s">
        <v>1113</v>
      </c>
      <c r="J13" s="695" t="s">
        <v>1114</v>
      </c>
      <c r="K13" s="695" t="s">
        <v>1115</v>
      </c>
      <c r="L13" s="698">
        <v>154.01</v>
      </c>
      <c r="M13" s="698">
        <v>616.04</v>
      </c>
      <c r="N13" s="695">
        <v>4</v>
      </c>
      <c r="O13" s="699">
        <v>4</v>
      </c>
      <c r="P13" s="698">
        <v>154.01</v>
      </c>
      <c r="Q13" s="700">
        <v>0.25</v>
      </c>
      <c r="R13" s="695">
        <v>1</v>
      </c>
      <c r="S13" s="700">
        <v>0.25</v>
      </c>
      <c r="T13" s="699">
        <v>1</v>
      </c>
      <c r="U13" s="701">
        <v>0.25</v>
      </c>
    </row>
    <row r="14" spans="1:21" ht="14.4" customHeight="1" x14ac:dyDescent="0.3">
      <c r="A14" s="694">
        <v>25</v>
      </c>
      <c r="B14" s="695" t="s">
        <v>1217</v>
      </c>
      <c r="C14" s="695">
        <v>89301251</v>
      </c>
      <c r="D14" s="696" t="s">
        <v>1723</v>
      </c>
      <c r="E14" s="697" t="s">
        <v>1328</v>
      </c>
      <c r="F14" s="695" t="s">
        <v>1307</v>
      </c>
      <c r="G14" s="695" t="s">
        <v>1354</v>
      </c>
      <c r="H14" s="695" t="s">
        <v>960</v>
      </c>
      <c r="I14" s="695" t="s">
        <v>1355</v>
      </c>
      <c r="J14" s="695" t="s">
        <v>619</v>
      </c>
      <c r="K14" s="695" t="s">
        <v>1356</v>
      </c>
      <c r="L14" s="698">
        <v>48.31</v>
      </c>
      <c r="M14" s="698">
        <v>48.31</v>
      </c>
      <c r="N14" s="695">
        <v>1</v>
      </c>
      <c r="O14" s="699">
        <v>0.5</v>
      </c>
      <c r="P14" s="698">
        <v>48.31</v>
      </c>
      <c r="Q14" s="700">
        <v>1</v>
      </c>
      <c r="R14" s="695">
        <v>1</v>
      </c>
      <c r="S14" s="700">
        <v>1</v>
      </c>
      <c r="T14" s="699">
        <v>0.5</v>
      </c>
      <c r="U14" s="701">
        <v>1</v>
      </c>
    </row>
    <row r="15" spans="1:21" ht="14.4" customHeight="1" x14ac:dyDescent="0.3">
      <c r="A15" s="694">
        <v>25</v>
      </c>
      <c r="B15" s="695" t="s">
        <v>1217</v>
      </c>
      <c r="C15" s="695">
        <v>89301251</v>
      </c>
      <c r="D15" s="696" t="s">
        <v>1723</v>
      </c>
      <c r="E15" s="697" t="s">
        <v>1331</v>
      </c>
      <c r="F15" s="695" t="s">
        <v>1307</v>
      </c>
      <c r="G15" s="695" t="s">
        <v>1350</v>
      </c>
      <c r="H15" s="695" t="s">
        <v>960</v>
      </c>
      <c r="I15" s="695" t="s">
        <v>1097</v>
      </c>
      <c r="J15" s="695" t="s">
        <v>1274</v>
      </c>
      <c r="K15" s="695" t="s">
        <v>1275</v>
      </c>
      <c r="L15" s="698">
        <v>333.31</v>
      </c>
      <c r="M15" s="698">
        <v>4999.6499999999996</v>
      </c>
      <c r="N15" s="695">
        <v>15</v>
      </c>
      <c r="O15" s="699">
        <v>14</v>
      </c>
      <c r="P15" s="698">
        <v>1666.55</v>
      </c>
      <c r="Q15" s="700">
        <v>0.33333333333333337</v>
      </c>
      <c r="R15" s="695">
        <v>5</v>
      </c>
      <c r="S15" s="700">
        <v>0.33333333333333331</v>
      </c>
      <c r="T15" s="699">
        <v>4.5</v>
      </c>
      <c r="U15" s="701">
        <v>0.32142857142857145</v>
      </c>
    </row>
    <row r="16" spans="1:21" ht="14.4" customHeight="1" x14ac:dyDescent="0.3">
      <c r="A16" s="694">
        <v>25</v>
      </c>
      <c r="B16" s="695" t="s">
        <v>1217</v>
      </c>
      <c r="C16" s="695">
        <v>89301251</v>
      </c>
      <c r="D16" s="696" t="s">
        <v>1723</v>
      </c>
      <c r="E16" s="697" t="s">
        <v>1331</v>
      </c>
      <c r="F16" s="695" t="s">
        <v>1307</v>
      </c>
      <c r="G16" s="695" t="s">
        <v>1357</v>
      </c>
      <c r="H16" s="695" t="s">
        <v>540</v>
      </c>
      <c r="I16" s="695" t="s">
        <v>1358</v>
      </c>
      <c r="J16" s="695" t="s">
        <v>1359</v>
      </c>
      <c r="K16" s="695" t="s">
        <v>1360</v>
      </c>
      <c r="L16" s="698">
        <v>0</v>
      </c>
      <c r="M16" s="698">
        <v>0</v>
      </c>
      <c r="N16" s="695">
        <v>1</v>
      </c>
      <c r="O16" s="699">
        <v>0.5</v>
      </c>
      <c r="P16" s="698"/>
      <c r="Q16" s="700"/>
      <c r="R16" s="695"/>
      <c r="S16" s="700">
        <v>0</v>
      </c>
      <c r="T16" s="699"/>
      <c r="U16" s="701">
        <v>0</v>
      </c>
    </row>
    <row r="17" spans="1:21" ht="14.4" customHeight="1" x14ac:dyDescent="0.3">
      <c r="A17" s="694">
        <v>25</v>
      </c>
      <c r="B17" s="695" t="s">
        <v>1217</v>
      </c>
      <c r="C17" s="695">
        <v>89301251</v>
      </c>
      <c r="D17" s="696" t="s">
        <v>1723</v>
      </c>
      <c r="E17" s="697" t="s">
        <v>1331</v>
      </c>
      <c r="F17" s="695" t="s">
        <v>1307</v>
      </c>
      <c r="G17" s="695" t="s">
        <v>1353</v>
      </c>
      <c r="H17" s="695" t="s">
        <v>960</v>
      </c>
      <c r="I17" s="695" t="s">
        <v>1113</v>
      </c>
      <c r="J17" s="695" t="s">
        <v>1114</v>
      </c>
      <c r="K17" s="695" t="s">
        <v>1115</v>
      </c>
      <c r="L17" s="698">
        <v>154.01</v>
      </c>
      <c r="M17" s="698">
        <v>1694.11</v>
      </c>
      <c r="N17" s="695">
        <v>11</v>
      </c>
      <c r="O17" s="699">
        <v>8.5</v>
      </c>
      <c r="P17" s="698">
        <v>462.03</v>
      </c>
      <c r="Q17" s="700">
        <v>0.27272727272727271</v>
      </c>
      <c r="R17" s="695">
        <v>3</v>
      </c>
      <c r="S17" s="700">
        <v>0.27272727272727271</v>
      </c>
      <c r="T17" s="699">
        <v>3</v>
      </c>
      <c r="U17" s="701">
        <v>0.35294117647058826</v>
      </c>
    </row>
    <row r="18" spans="1:21" ht="14.4" customHeight="1" x14ac:dyDescent="0.3">
      <c r="A18" s="694">
        <v>25</v>
      </c>
      <c r="B18" s="695" t="s">
        <v>1217</v>
      </c>
      <c r="C18" s="695">
        <v>89301251</v>
      </c>
      <c r="D18" s="696" t="s">
        <v>1723</v>
      </c>
      <c r="E18" s="697" t="s">
        <v>1331</v>
      </c>
      <c r="F18" s="695" t="s">
        <v>1307</v>
      </c>
      <c r="G18" s="695" t="s">
        <v>1361</v>
      </c>
      <c r="H18" s="695" t="s">
        <v>540</v>
      </c>
      <c r="I18" s="695" t="s">
        <v>1067</v>
      </c>
      <c r="J18" s="695" t="s">
        <v>1068</v>
      </c>
      <c r="K18" s="695" t="s">
        <v>1362</v>
      </c>
      <c r="L18" s="698">
        <v>31.54</v>
      </c>
      <c r="M18" s="698">
        <v>63.08</v>
      </c>
      <c r="N18" s="695">
        <v>2</v>
      </c>
      <c r="O18" s="699">
        <v>1</v>
      </c>
      <c r="P18" s="698">
        <v>31.54</v>
      </c>
      <c r="Q18" s="700">
        <v>0.5</v>
      </c>
      <c r="R18" s="695">
        <v>1</v>
      </c>
      <c r="S18" s="700">
        <v>0.5</v>
      </c>
      <c r="T18" s="699">
        <v>0.5</v>
      </c>
      <c r="U18" s="701">
        <v>0.5</v>
      </c>
    </row>
    <row r="19" spans="1:21" ht="14.4" customHeight="1" x14ac:dyDescent="0.3">
      <c r="A19" s="694">
        <v>25</v>
      </c>
      <c r="B19" s="695" t="s">
        <v>1217</v>
      </c>
      <c r="C19" s="695">
        <v>89301251</v>
      </c>
      <c r="D19" s="696" t="s">
        <v>1723</v>
      </c>
      <c r="E19" s="697" t="s">
        <v>1333</v>
      </c>
      <c r="F19" s="695" t="s">
        <v>1307</v>
      </c>
      <c r="G19" s="695" t="s">
        <v>1350</v>
      </c>
      <c r="H19" s="695" t="s">
        <v>960</v>
      </c>
      <c r="I19" s="695" t="s">
        <v>1097</v>
      </c>
      <c r="J19" s="695" t="s">
        <v>1274</v>
      </c>
      <c r="K19" s="695" t="s">
        <v>1275</v>
      </c>
      <c r="L19" s="698">
        <v>333.31</v>
      </c>
      <c r="M19" s="698">
        <v>333.31</v>
      </c>
      <c r="N19" s="695">
        <v>1</v>
      </c>
      <c r="O19" s="699"/>
      <c r="P19" s="698"/>
      <c r="Q19" s="700">
        <v>0</v>
      </c>
      <c r="R19" s="695"/>
      <c r="S19" s="700">
        <v>0</v>
      </c>
      <c r="T19" s="699"/>
      <c r="U19" s="701"/>
    </row>
    <row r="20" spans="1:21" ht="14.4" customHeight="1" x14ac:dyDescent="0.3">
      <c r="A20" s="694">
        <v>25</v>
      </c>
      <c r="B20" s="695" t="s">
        <v>1217</v>
      </c>
      <c r="C20" s="695">
        <v>89301251</v>
      </c>
      <c r="D20" s="696" t="s">
        <v>1723</v>
      </c>
      <c r="E20" s="697" t="s">
        <v>1333</v>
      </c>
      <c r="F20" s="695" t="s">
        <v>1307</v>
      </c>
      <c r="G20" s="695" t="s">
        <v>1363</v>
      </c>
      <c r="H20" s="695" t="s">
        <v>960</v>
      </c>
      <c r="I20" s="695" t="s">
        <v>1105</v>
      </c>
      <c r="J20" s="695" t="s">
        <v>1106</v>
      </c>
      <c r="K20" s="695" t="s">
        <v>1279</v>
      </c>
      <c r="L20" s="698">
        <v>184.22</v>
      </c>
      <c r="M20" s="698">
        <v>368.44</v>
      </c>
      <c r="N20" s="695">
        <v>2</v>
      </c>
      <c r="O20" s="699">
        <v>1</v>
      </c>
      <c r="P20" s="698"/>
      <c r="Q20" s="700">
        <v>0</v>
      </c>
      <c r="R20" s="695"/>
      <c r="S20" s="700">
        <v>0</v>
      </c>
      <c r="T20" s="699"/>
      <c r="U20" s="701">
        <v>0</v>
      </c>
    </row>
    <row r="21" spans="1:21" ht="14.4" customHeight="1" x14ac:dyDescent="0.3">
      <c r="A21" s="694">
        <v>25</v>
      </c>
      <c r="B21" s="695" t="s">
        <v>1217</v>
      </c>
      <c r="C21" s="695">
        <v>89301251</v>
      </c>
      <c r="D21" s="696" t="s">
        <v>1723</v>
      </c>
      <c r="E21" s="697" t="s">
        <v>1333</v>
      </c>
      <c r="F21" s="695" t="s">
        <v>1307</v>
      </c>
      <c r="G21" s="695" t="s">
        <v>1364</v>
      </c>
      <c r="H21" s="695" t="s">
        <v>540</v>
      </c>
      <c r="I21" s="695" t="s">
        <v>589</v>
      </c>
      <c r="J21" s="695" t="s">
        <v>590</v>
      </c>
      <c r="K21" s="695" t="s">
        <v>1365</v>
      </c>
      <c r="L21" s="698">
        <v>0</v>
      </c>
      <c r="M21" s="698">
        <v>0</v>
      </c>
      <c r="N21" s="695">
        <v>2</v>
      </c>
      <c r="O21" s="699">
        <v>0.5</v>
      </c>
      <c r="P21" s="698"/>
      <c r="Q21" s="700"/>
      <c r="R21" s="695"/>
      <c r="S21" s="700">
        <v>0</v>
      </c>
      <c r="T21" s="699"/>
      <c r="U21" s="701">
        <v>0</v>
      </c>
    </row>
    <row r="22" spans="1:21" ht="14.4" customHeight="1" x14ac:dyDescent="0.3">
      <c r="A22" s="694">
        <v>25</v>
      </c>
      <c r="B22" s="695" t="s">
        <v>1217</v>
      </c>
      <c r="C22" s="695">
        <v>89301251</v>
      </c>
      <c r="D22" s="696" t="s">
        <v>1723</v>
      </c>
      <c r="E22" s="697" t="s">
        <v>1333</v>
      </c>
      <c r="F22" s="695" t="s">
        <v>1307</v>
      </c>
      <c r="G22" s="695" t="s">
        <v>1364</v>
      </c>
      <c r="H22" s="695" t="s">
        <v>540</v>
      </c>
      <c r="I22" s="695" t="s">
        <v>597</v>
      </c>
      <c r="J22" s="695" t="s">
        <v>590</v>
      </c>
      <c r="K22" s="695" t="s">
        <v>1366</v>
      </c>
      <c r="L22" s="698">
        <v>0</v>
      </c>
      <c r="M22" s="698">
        <v>0</v>
      </c>
      <c r="N22" s="695">
        <v>2</v>
      </c>
      <c r="O22" s="699">
        <v>0.5</v>
      </c>
      <c r="P22" s="698"/>
      <c r="Q22" s="700"/>
      <c r="R22" s="695"/>
      <c r="S22" s="700">
        <v>0</v>
      </c>
      <c r="T22" s="699"/>
      <c r="U22" s="701">
        <v>0</v>
      </c>
    </row>
    <row r="23" spans="1:21" ht="14.4" customHeight="1" x14ac:dyDescent="0.3">
      <c r="A23" s="694">
        <v>25</v>
      </c>
      <c r="B23" s="695" t="s">
        <v>1217</v>
      </c>
      <c r="C23" s="695">
        <v>89301251</v>
      </c>
      <c r="D23" s="696" t="s">
        <v>1723</v>
      </c>
      <c r="E23" s="697" t="s">
        <v>1333</v>
      </c>
      <c r="F23" s="695" t="s">
        <v>1307</v>
      </c>
      <c r="G23" s="695" t="s">
        <v>1353</v>
      </c>
      <c r="H23" s="695" t="s">
        <v>960</v>
      </c>
      <c r="I23" s="695" t="s">
        <v>1113</v>
      </c>
      <c r="J23" s="695" t="s">
        <v>1114</v>
      </c>
      <c r="K23" s="695" t="s">
        <v>1115</v>
      </c>
      <c r="L23" s="698">
        <v>154.01</v>
      </c>
      <c r="M23" s="698">
        <v>154.01</v>
      </c>
      <c r="N23" s="695">
        <v>1</v>
      </c>
      <c r="O23" s="699">
        <v>1</v>
      </c>
      <c r="P23" s="698">
        <v>154.01</v>
      </c>
      <c r="Q23" s="700">
        <v>1</v>
      </c>
      <c r="R23" s="695">
        <v>1</v>
      </c>
      <c r="S23" s="700">
        <v>1</v>
      </c>
      <c r="T23" s="699">
        <v>1</v>
      </c>
      <c r="U23" s="701">
        <v>1</v>
      </c>
    </row>
    <row r="24" spans="1:21" ht="14.4" customHeight="1" x14ac:dyDescent="0.3">
      <c r="A24" s="694">
        <v>25</v>
      </c>
      <c r="B24" s="695" t="s">
        <v>1217</v>
      </c>
      <c r="C24" s="695">
        <v>89301251</v>
      </c>
      <c r="D24" s="696" t="s">
        <v>1723</v>
      </c>
      <c r="E24" s="697" t="s">
        <v>1333</v>
      </c>
      <c r="F24" s="695" t="s">
        <v>1307</v>
      </c>
      <c r="G24" s="695" t="s">
        <v>1354</v>
      </c>
      <c r="H24" s="695" t="s">
        <v>960</v>
      </c>
      <c r="I24" s="695" t="s">
        <v>1355</v>
      </c>
      <c r="J24" s="695" t="s">
        <v>619</v>
      </c>
      <c r="K24" s="695" t="s">
        <v>1356</v>
      </c>
      <c r="L24" s="698">
        <v>48.31</v>
      </c>
      <c r="M24" s="698">
        <v>48.31</v>
      </c>
      <c r="N24" s="695">
        <v>1</v>
      </c>
      <c r="O24" s="699">
        <v>0.5</v>
      </c>
      <c r="P24" s="698">
        <v>48.31</v>
      </c>
      <c r="Q24" s="700">
        <v>1</v>
      </c>
      <c r="R24" s="695">
        <v>1</v>
      </c>
      <c r="S24" s="700">
        <v>1</v>
      </c>
      <c r="T24" s="699">
        <v>0.5</v>
      </c>
      <c r="U24" s="701">
        <v>1</v>
      </c>
    </row>
    <row r="25" spans="1:21" ht="14.4" customHeight="1" x14ac:dyDescent="0.3">
      <c r="A25" s="694">
        <v>25</v>
      </c>
      <c r="B25" s="695" t="s">
        <v>1217</v>
      </c>
      <c r="C25" s="695">
        <v>89301251</v>
      </c>
      <c r="D25" s="696" t="s">
        <v>1723</v>
      </c>
      <c r="E25" s="697" t="s">
        <v>1333</v>
      </c>
      <c r="F25" s="695" t="s">
        <v>1307</v>
      </c>
      <c r="G25" s="695" t="s">
        <v>1367</v>
      </c>
      <c r="H25" s="695" t="s">
        <v>540</v>
      </c>
      <c r="I25" s="695" t="s">
        <v>1368</v>
      </c>
      <c r="J25" s="695" t="s">
        <v>946</v>
      </c>
      <c r="K25" s="695" t="s">
        <v>1369</v>
      </c>
      <c r="L25" s="698">
        <v>22.68</v>
      </c>
      <c r="M25" s="698">
        <v>22.68</v>
      </c>
      <c r="N25" s="695">
        <v>1</v>
      </c>
      <c r="O25" s="699">
        <v>0.5</v>
      </c>
      <c r="P25" s="698">
        <v>22.68</v>
      </c>
      <c r="Q25" s="700">
        <v>1</v>
      </c>
      <c r="R25" s="695">
        <v>1</v>
      </c>
      <c r="S25" s="700">
        <v>1</v>
      </c>
      <c r="T25" s="699">
        <v>0.5</v>
      </c>
      <c r="U25" s="701">
        <v>1</v>
      </c>
    </row>
    <row r="26" spans="1:21" ht="14.4" customHeight="1" x14ac:dyDescent="0.3">
      <c r="A26" s="694">
        <v>25</v>
      </c>
      <c r="B26" s="695" t="s">
        <v>1217</v>
      </c>
      <c r="C26" s="695">
        <v>89301251</v>
      </c>
      <c r="D26" s="696" t="s">
        <v>1723</v>
      </c>
      <c r="E26" s="697" t="s">
        <v>1334</v>
      </c>
      <c r="F26" s="695" t="s">
        <v>1307</v>
      </c>
      <c r="G26" s="695" t="s">
        <v>1350</v>
      </c>
      <c r="H26" s="695" t="s">
        <v>960</v>
      </c>
      <c r="I26" s="695" t="s">
        <v>1097</v>
      </c>
      <c r="J26" s="695" t="s">
        <v>1274</v>
      </c>
      <c r="K26" s="695" t="s">
        <v>1275</v>
      </c>
      <c r="L26" s="698">
        <v>333.31</v>
      </c>
      <c r="M26" s="698">
        <v>666.62</v>
      </c>
      <c r="N26" s="695">
        <v>2</v>
      </c>
      <c r="O26" s="699">
        <v>2</v>
      </c>
      <c r="P26" s="698"/>
      <c r="Q26" s="700">
        <v>0</v>
      </c>
      <c r="R26" s="695"/>
      <c r="S26" s="700">
        <v>0</v>
      </c>
      <c r="T26" s="699"/>
      <c r="U26" s="701">
        <v>0</v>
      </c>
    </row>
    <row r="27" spans="1:21" ht="14.4" customHeight="1" x14ac:dyDescent="0.3">
      <c r="A27" s="694">
        <v>25</v>
      </c>
      <c r="B27" s="695" t="s">
        <v>1217</v>
      </c>
      <c r="C27" s="695">
        <v>89301251</v>
      </c>
      <c r="D27" s="696" t="s">
        <v>1723</v>
      </c>
      <c r="E27" s="697" t="s">
        <v>1334</v>
      </c>
      <c r="F27" s="695" t="s">
        <v>1307</v>
      </c>
      <c r="G27" s="695" t="s">
        <v>1350</v>
      </c>
      <c r="H27" s="695" t="s">
        <v>960</v>
      </c>
      <c r="I27" s="695" t="s">
        <v>1097</v>
      </c>
      <c r="J27" s="695" t="s">
        <v>1274</v>
      </c>
      <c r="K27" s="695" t="s">
        <v>1275</v>
      </c>
      <c r="L27" s="698">
        <v>156.86000000000001</v>
      </c>
      <c r="M27" s="698">
        <v>627.44000000000005</v>
      </c>
      <c r="N27" s="695">
        <v>4</v>
      </c>
      <c r="O27" s="699">
        <v>4</v>
      </c>
      <c r="P27" s="698"/>
      <c r="Q27" s="700">
        <v>0</v>
      </c>
      <c r="R27" s="695"/>
      <c r="S27" s="700">
        <v>0</v>
      </c>
      <c r="T27" s="699"/>
      <c r="U27" s="701">
        <v>0</v>
      </c>
    </row>
    <row r="28" spans="1:21" ht="14.4" customHeight="1" x14ac:dyDescent="0.3">
      <c r="A28" s="694">
        <v>25</v>
      </c>
      <c r="B28" s="695" t="s">
        <v>1217</v>
      </c>
      <c r="C28" s="695">
        <v>89301251</v>
      </c>
      <c r="D28" s="696" t="s">
        <v>1723</v>
      </c>
      <c r="E28" s="697" t="s">
        <v>1334</v>
      </c>
      <c r="F28" s="695" t="s">
        <v>1307</v>
      </c>
      <c r="G28" s="695" t="s">
        <v>1363</v>
      </c>
      <c r="H28" s="695" t="s">
        <v>960</v>
      </c>
      <c r="I28" s="695" t="s">
        <v>1105</v>
      </c>
      <c r="J28" s="695" t="s">
        <v>1106</v>
      </c>
      <c r="K28" s="695" t="s">
        <v>1279</v>
      </c>
      <c r="L28" s="698">
        <v>184.22</v>
      </c>
      <c r="M28" s="698">
        <v>184.22</v>
      </c>
      <c r="N28" s="695">
        <v>1</v>
      </c>
      <c r="O28" s="699">
        <v>1</v>
      </c>
      <c r="P28" s="698"/>
      <c r="Q28" s="700">
        <v>0</v>
      </c>
      <c r="R28" s="695"/>
      <c r="S28" s="700">
        <v>0</v>
      </c>
      <c r="T28" s="699"/>
      <c r="U28" s="701">
        <v>0</v>
      </c>
    </row>
    <row r="29" spans="1:21" ht="14.4" customHeight="1" x14ac:dyDescent="0.3">
      <c r="A29" s="694">
        <v>25</v>
      </c>
      <c r="B29" s="695" t="s">
        <v>1217</v>
      </c>
      <c r="C29" s="695">
        <v>89301251</v>
      </c>
      <c r="D29" s="696" t="s">
        <v>1723</v>
      </c>
      <c r="E29" s="697" t="s">
        <v>1334</v>
      </c>
      <c r="F29" s="695" t="s">
        <v>1307</v>
      </c>
      <c r="G29" s="695" t="s">
        <v>1353</v>
      </c>
      <c r="H29" s="695" t="s">
        <v>960</v>
      </c>
      <c r="I29" s="695" t="s">
        <v>1113</v>
      </c>
      <c r="J29" s="695" t="s">
        <v>1114</v>
      </c>
      <c r="K29" s="695" t="s">
        <v>1115</v>
      </c>
      <c r="L29" s="698">
        <v>154.01</v>
      </c>
      <c r="M29" s="698">
        <v>154.01</v>
      </c>
      <c r="N29" s="695">
        <v>1</v>
      </c>
      <c r="O29" s="699">
        <v>1</v>
      </c>
      <c r="P29" s="698"/>
      <c r="Q29" s="700">
        <v>0</v>
      </c>
      <c r="R29" s="695"/>
      <c r="S29" s="700">
        <v>0</v>
      </c>
      <c r="T29" s="699"/>
      <c r="U29" s="701">
        <v>0</v>
      </c>
    </row>
    <row r="30" spans="1:21" ht="14.4" customHeight="1" x14ac:dyDescent="0.3">
      <c r="A30" s="694">
        <v>25</v>
      </c>
      <c r="B30" s="695" t="s">
        <v>1217</v>
      </c>
      <c r="C30" s="695">
        <v>89301251</v>
      </c>
      <c r="D30" s="696" t="s">
        <v>1723</v>
      </c>
      <c r="E30" s="697" t="s">
        <v>1334</v>
      </c>
      <c r="F30" s="695" t="s">
        <v>1307</v>
      </c>
      <c r="G30" s="695" t="s">
        <v>1353</v>
      </c>
      <c r="H30" s="695" t="s">
        <v>960</v>
      </c>
      <c r="I30" s="695" t="s">
        <v>1370</v>
      </c>
      <c r="J30" s="695" t="s">
        <v>1371</v>
      </c>
      <c r="K30" s="695" t="s">
        <v>1372</v>
      </c>
      <c r="L30" s="698">
        <v>77.010000000000005</v>
      </c>
      <c r="M30" s="698">
        <v>154.02000000000001</v>
      </c>
      <c r="N30" s="695">
        <v>2</v>
      </c>
      <c r="O30" s="699">
        <v>1</v>
      </c>
      <c r="P30" s="698"/>
      <c r="Q30" s="700">
        <v>0</v>
      </c>
      <c r="R30" s="695"/>
      <c r="S30" s="700">
        <v>0</v>
      </c>
      <c r="T30" s="699"/>
      <c r="U30" s="701">
        <v>0</v>
      </c>
    </row>
    <row r="31" spans="1:21" ht="14.4" customHeight="1" x14ac:dyDescent="0.3">
      <c r="A31" s="694">
        <v>25</v>
      </c>
      <c r="B31" s="695" t="s">
        <v>1217</v>
      </c>
      <c r="C31" s="695">
        <v>89301251</v>
      </c>
      <c r="D31" s="696" t="s">
        <v>1723</v>
      </c>
      <c r="E31" s="697" t="s">
        <v>1334</v>
      </c>
      <c r="F31" s="695" t="s">
        <v>1307</v>
      </c>
      <c r="G31" s="695" t="s">
        <v>1373</v>
      </c>
      <c r="H31" s="695" t="s">
        <v>540</v>
      </c>
      <c r="I31" s="695" t="s">
        <v>1374</v>
      </c>
      <c r="J31" s="695" t="s">
        <v>1375</v>
      </c>
      <c r="K31" s="695" t="s">
        <v>1376</v>
      </c>
      <c r="L31" s="698">
        <v>0</v>
      </c>
      <c r="M31" s="698">
        <v>0</v>
      </c>
      <c r="N31" s="695">
        <v>1</v>
      </c>
      <c r="O31" s="699">
        <v>1</v>
      </c>
      <c r="P31" s="698">
        <v>0</v>
      </c>
      <c r="Q31" s="700"/>
      <c r="R31" s="695">
        <v>1</v>
      </c>
      <c r="S31" s="700">
        <v>1</v>
      </c>
      <c r="T31" s="699">
        <v>1</v>
      </c>
      <c r="U31" s="701">
        <v>1</v>
      </c>
    </row>
    <row r="32" spans="1:21" ht="14.4" customHeight="1" x14ac:dyDescent="0.3">
      <c r="A32" s="694">
        <v>25</v>
      </c>
      <c r="B32" s="695" t="s">
        <v>1217</v>
      </c>
      <c r="C32" s="695">
        <v>89301251</v>
      </c>
      <c r="D32" s="696" t="s">
        <v>1723</v>
      </c>
      <c r="E32" s="697" t="s">
        <v>1337</v>
      </c>
      <c r="F32" s="695" t="s">
        <v>1307</v>
      </c>
      <c r="G32" s="695" t="s">
        <v>1350</v>
      </c>
      <c r="H32" s="695" t="s">
        <v>540</v>
      </c>
      <c r="I32" s="695" t="s">
        <v>1351</v>
      </c>
      <c r="J32" s="695" t="s">
        <v>1274</v>
      </c>
      <c r="K32" s="695" t="s">
        <v>1352</v>
      </c>
      <c r="L32" s="698">
        <v>0</v>
      </c>
      <c r="M32" s="698">
        <v>0</v>
      </c>
      <c r="N32" s="695">
        <v>3</v>
      </c>
      <c r="O32" s="699">
        <v>3</v>
      </c>
      <c r="P32" s="698"/>
      <c r="Q32" s="700"/>
      <c r="R32" s="695"/>
      <c r="S32" s="700">
        <v>0</v>
      </c>
      <c r="T32" s="699"/>
      <c r="U32" s="701">
        <v>0</v>
      </c>
    </row>
    <row r="33" spans="1:21" ht="14.4" customHeight="1" x14ac:dyDescent="0.3">
      <c r="A33" s="694">
        <v>25</v>
      </c>
      <c r="B33" s="695" t="s">
        <v>1217</v>
      </c>
      <c r="C33" s="695">
        <v>89301251</v>
      </c>
      <c r="D33" s="696" t="s">
        <v>1723</v>
      </c>
      <c r="E33" s="697" t="s">
        <v>1337</v>
      </c>
      <c r="F33" s="695" t="s">
        <v>1307</v>
      </c>
      <c r="G33" s="695" t="s">
        <v>1350</v>
      </c>
      <c r="H33" s="695" t="s">
        <v>960</v>
      </c>
      <c r="I33" s="695" t="s">
        <v>1097</v>
      </c>
      <c r="J33" s="695" t="s">
        <v>1274</v>
      </c>
      <c r="K33" s="695" t="s">
        <v>1275</v>
      </c>
      <c r="L33" s="698">
        <v>333.31</v>
      </c>
      <c r="M33" s="698">
        <v>999.93000000000006</v>
      </c>
      <c r="N33" s="695">
        <v>3</v>
      </c>
      <c r="O33" s="699">
        <v>3</v>
      </c>
      <c r="P33" s="698">
        <v>333.31</v>
      </c>
      <c r="Q33" s="700">
        <v>0.33333333333333331</v>
      </c>
      <c r="R33" s="695">
        <v>1</v>
      </c>
      <c r="S33" s="700">
        <v>0.33333333333333331</v>
      </c>
      <c r="T33" s="699">
        <v>1</v>
      </c>
      <c r="U33" s="701">
        <v>0.33333333333333331</v>
      </c>
    </row>
    <row r="34" spans="1:21" ht="14.4" customHeight="1" x14ac:dyDescent="0.3">
      <c r="A34" s="694">
        <v>25</v>
      </c>
      <c r="B34" s="695" t="s">
        <v>1217</v>
      </c>
      <c r="C34" s="695">
        <v>89301251</v>
      </c>
      <c r="D34" s="696" t="s">
        <v>1723</v>
      </c>
      <c r="E34" s="697" t="s">
        <v>1337</v>
      </c>
      <c r="F34" s="695" t="s">
        <v>1307</v>
      </c>
      <c r="G34" s="695" t="s">
        <v>1350</v>
      </c>
      <c r="H34" s="695" t="s">
        <v>960</v>
      </c>
      <c r="I34" s="695" t="s">
        <v>1097</v>
      </c>
      <c r="J34" s="695" t="s">
        <v>1274</v>
      </c>
      <c r="K34" s="695" t="s">
        <v>1275</v>
      </c>
      <c r="L34" s="698">
        <v>156.86000000000001</v>
      </c>
      <c r="M34" s="698">
        <v>784.30000000000007</v>
      </c>
      <c r="N34" s="695">
        <v>5</v>
      </c>
      <c r="O34" s="699">
        <v>2.5</v>
      </c>
      <c r="P34" s="698">
        <v>156.86000000000001</v>
      </c>
      <c r="Q34" s="700">
        <v>0.2</v>
      </c>
      <c r="R34" s="695">
        <v>1</v>
      </c>
      <c r="S34" s="700">
        <v>0.2</v>
      </c>
      <c r="T34" s="699">
        <v>1</v>
      </c>
      <c r="U34" s="701">
        <v>0.4</v>
      </c>
    </row>
    <row r="35" spans="1:21" ht="14.4" customHeight="1" x14ac:dyDescent="0.3">
      <c r="A35" s="694">
        <v>25</v>
      </c>
      <c r="B35" s="695" t="s">
        <v>1217</v>
      </c>
      <c r="C35" s="695">
        <v>89301251</v>
      </c>
      <c r="D35" s="696" t="s">
        <v>1723</v>
      </c>
      <c r="E35" s="697" t="s">
        <v>1337</v>
      </c>
      <c r="F35" s="695" t="s">
        <v>1307</v>
      </c>
      <c r="G35" s="695" t="s">
        <v>1377</v>
      </c>
      <c r="H35" s="695" t="s">
        <v>960</v>
      </c>
      <c r="I35" s="695" t="s">
        <v>1378</v>
      </c>
      <c r="J35" s="695" t="s">
        <v>1379</v>
      </c>
      <c r="K35" s="695" t="s">
        <v>1279</v>
      </c>
      <c r="L35" s="698">
        <v>69.86</v>
      </c>
      <c r="M35" s="698">
        <v>209.57999999999998</v>
      </c>
      <c r="N35" s="695">
        <v>3</v>
      </c>
      <c r="O35" s="699">
        <v>1</v>
      </c>
      <c r="P35" s="698"/>
      <c r="Q35" s="700">
        <v>0</v>
      </c>
      <c r="R35" s="695"/>
      <c r="S35" s="700">
        <v>0</v>
      </c>
      <c r="T35" s="699"/>
      <c r="U35" s="701">
        <v>0</v>
      </c>
    </row>
    <row r="36" spans="1:21" ht="14.4" customHeight="1" x14ac:dyDescent="0.3">
      <c r="A36" s="694">
        <v>25</v>
      </c>
      <c r="B36" s="695" t="s">
        <v>1217</v>
      </c>
      <c r="C36" s="695">
        <v>89301251</v>
      </c>
      <c r="D36" s="696" t="s">
        <v>1723</v>
      </c>
      <c r="E36" s="697" t="s">
        <v>1337</v>
      </c>
      <c r="F36" s="695" t="s">
        <v>1307</v>
      </c>
      <c r="G36" s="695" t="s">
        <v>1380</v>
      </c>
      <c r="H36" s="695" t="s">
        <v>540</v>
      </c>
      <c r="I36" s="695" t="s">
        <v>1381</v>
      </c>
      <c r="J36" s="695" t="s">
        <v>1382</v>
      </c>
      <c r="K36" s="695" t="s">
        <v>1383</v>
      </c>
      <c r="L36" s="698">
        <v>0</v>
      </c>
      <c r="M36" s="698">
        <v>0</v>
      </c>
      <c r="N36" s="695">
        <v>1</v>
      </c>
      <c r="O36" s="699">
        <v>0.5</v>
      </c>
      <c r="P36" s="698">
        <v>0</v>
      </c>
      <c r="Q36" s="700"/>
      <c r="R36" s="695">
        <v>1</v>
      </c>
      <c r="S36" s="700">
        <v>1</v>
      </c>
      <c r="T36" s="699">
        <v>0.5</v>
      </c>
      <c r="U36" s="701">
        <v>1</v>
      </c>
    </row>
    <row r="37" spans="1:21" ht="14.4" customHeight="1" x14ac:dyDescent="0.3">
      <c r="A37" s="694">
        <v>25</v>
      </c>
      <c r="B37" s="695" t="s">
        <v>1217</v>
      </c>
      <c r="C37" s="695">
        <v>89301251</v>
      </c>
      <c r="D37" s="696" t="s">
        <v>1723</v>
      </c>
      <c r="E37" s="697" t="s">
        <v>1337</v>
      </c>
      <c r="F37" s="695" t="s">
        <v>1307</v>
      </c>
      <c r="G37" s="695" t="s">
        <v>1353</v>
      </c>
      <c r="H37" s="695" t="s">
        <v>960</v>
      </c>
      <c r="I37" s="695" t="s">
        <v>1113</v>
      </c>
      <c r="J37" s="695" t="s">
        <v>1114</v>
      </c>
      <c r="K37" s="695" t="s">
        <v>1115</v>
      </c>
      <c r="L37" s="698">
        <v>154.01</v>
      </c>
      <c r="M37" s="698">
        <v>924.06</v>
      </c>
      <c r="N37" s="695">
        <v>6</v>
      </c>
      <c r="O37" s="699">
        <v>4</v>
      </c>
      <c r="P37" s="698">
        <v>462.03</v>
      </c>
      <c r="Q37" s="700">
        <v>0.5</v>
      </c>
      <c r="R37" s="695">
        <v>3</v>
      </c>
      <c r="S37" s="700">
        <v>0.5</v>
      </c>
      <c r="T37" s="699">
        <v>2</v>
      </c>
      <c r="U37" s="701">
        <v>0.5</v>
      </c>
    </row>
    <row r="38" spans="1:21" ht="14.4" customHeight="1" x14ac:dyDescent="0.3">
      <c r="A38" s="694">
        <v>25</v>
      </c>
      <c r="B38" s="695" t="s">
        <v>1217</v>
      </c>
      <c r="C38" s="695">
        <v>89301251</v>
      </c>
      <c r="D38" s="696" t="s">
        <v>1723</v>
      </c>
      <c r="E38" s="697" t="s">
        <v>1337</v>
      </c>
      <c r="F38" s="695" t="s">
        <v>1307</v>
      </c>
      <c r="G38" s="695" t="s">
        <v>1384</v>
      </c>
      <c r="H38" s="695" t="s">
        <v>540</v>
      </c>
      <c r="I38" s="695" t="s">
        <v>1064</v>
      </c>
      <c r="J38" s="695" t="s">
        <v>1065</v>
      </c>
      <c r="K38" s="695" t="s">
        <v>1385</v>
      </c>
      <c r="L38" s="698">
        <v>38.65</v>
      </c>
      <c r="M38" s="698">
        <v>38.65</v>
      </c>
      <c r="N38" s="695">
        <v>1</v>
      </c>
      <c r="O38" s="699">
        <v>0.5</v>
      </c>
      <c r="P38" s="698">
        <v>38.65</v>
      </c>
      <c r="Q38" s="700">
        <v>1</v>
      </c>
      <c r="R38" s="695">
        <v>1</v>
      </c>
      <c r="S38" s="700">
        <v>1</v>
      </c>
      <c r="T38" s="699">
        <v>0.5</v>
      </c>
      <c r="U38" s="701">
        <v>1</v>
      </c>
    </row>
    <row r="39" spans="1:21" ht="14.4" customHeight="1" x14ac:dyDescent="0.3">
      <c r="A39" s="694">
        <v>25</v>
      </c>
      <c r="B39" s="695" t="s">
        <v>1217</v>
      </c>
      <c r="C39" s="695">
        <v>89301251</v>
      </c>
      <c r="D39" s="696" t="s">
        <v>1723</v>
      </c>
      <c r="E39" s="697" t="s">
        <v>1337</v>
      </c>
      <c r="F39" s="695" t="s">
        <v>1307</v>
      </c>
      <c r="G39" s="695" t="s">
        <v>1386</v>
      </c>
      <c r="H39" s="695" t="s">
        <v>540</v>
      </c>
      <c r="I39" s="695" t="s">
        <v>1387</v>
      </c>
      <c r="J39" s="695" t="s">
        <v>796</v>
      </c>
      <c r="K39" s="695" t="s">
        <v>1362</v>
      </c>
      <c r="L39" s="698">
        <v>0</v>
      </c>
      <c r="M39" s="698">
        <v>0</v>
      </c>
      <c r="N39" s="695">
        <v>2</v>
      </c>
      <c r="O39" s="699">
        <v>1</v>
      </c>
      <c r="P39" s="698"/>
      <c r="Q39" s="700"/>
      <c r="R39" s="695"/>
      <c r="S39" s="700">
        <v>0</v>
      </c>
      <c r="T39" s="699"/>
      <c r="U39" s="701">
        <v>0</v>
      </c>
    </row>
    <row r="40" spans="1:21" ht="14.4" customHeight="1" x14ac:dyDescent="0.3">
      <c r="A40" s="694">
        <v>25</v>
      </c>
      <c r="B40" s="695" t="s">
        <v>1217</v>
      </c>
      <c r="C40" s="695">
        <v>89301251</v>
      </c>
      <c r="D40" s="696" t="s">
        <v>1723</v>
      </c>
      <c r="E40" s="697" t="s">
        <v>1337</v>
      </c>
      <c r="F40" s="695" t="s">
        <v>1307</v>
      </c>
      <c r="G40" s="695" t="s">
        <v>1361</v>
      </c>
      <c r="H40" s="695" t="s">
        <v>540</v>
      </c>
      <c r="I40" s="695" t="s">
        <v>1388</v>
      </c>
      <c r="J40" s="695" t="s">
        <v>1068</v>
      </c>
      <c r="K40" s="695" t="s">
        <v>1389</v>
      </c>
      <c r="L40" s="698">
        <v>0</v>
      </c>
      <c r="M40" s="698">
        <v>0</v>
      </c>
      <c r="N40" s="695">
        <v>1</v>
      </c>
      <c r="O40" s="699">
        <v>0.5</v>
      </c>
      <c r="P40" s="698"/>
      <c r="Q40" s="700"/>
      <c r="R40" s="695"/>
      <c r="S40" s="700">
        <v>0</v>
      </c>
      <c r="T40" s="699"/>
      <c r="U40" s="701">
        <v>0</v>
      </c>
    </row>
    <row r="41" spans="1:21" ht="14.4" customHeight="1" x14ac:dyDescent="0.3">
      <c r="A41" s="694">
        <v>25</v>
      </c>
      <c r="B41" s="695" t="s">
        <v>1217</v>
      </c>
      <c r="C41" s="695">
        <v>89301251</v>
      </c>
      <c r="D41" s="696" t="s">
        <v>1723</v>
      </c>
      <c r="E41" s="697" t="s">
        <v>1337</v>
      </c>
      <c r="F41" s="695" t="s">
        <v>1307</v>
      </c>
      <c r="G41" s="695" t="s">
        <v>1354</v>
      </c>
      <c r="H41" s="695" t="s">
        <v>540</v>
      </c>
      <c r="I41" s="695" t="s">
        <v>901</v>
      </c>
      <c r="J41" s="695" t="s">
        <v>619</v>
      </c>
      <c r="K41" s="695" t="s">
        <v>1390</v>
      </c>
      <c r="L41" s="698">
        <v>96.63</v>
      </c>
      <c r="M41" s="698">
        <v>96.63</v>
      </c>
      <c r="N41" s="695">
        <v>1</v>
      </c>
      <c r="O41" s="699">
        <v>1</v>
      </c>
      <c r="P41" s="698">
        <v>96.63</v>
      </c>
      <c r="Q41" s="700">
        <v>1</v>
      </c>
      <c r="R41" s="695">
        <v>1</v>
      </c>
      <c r="S41" s="700">
        <v>1</v>
      </c>
      <c r="T41" s="699">
        <v>1</v>
      </c>
      <c r="U41" s="701">
        <v>1</v>
      </c>
    </row>
    <row r="42" spans="1:21" ht="14.4" customHeight="1" x14ac:dyDescent="0.3">
      <c r="A42" s="694">
        <v>25</v>
      </c>
      <c r="B42" s="695" t="s">
        <v>1217</v>
      </c>
      <c r="C42" s="695">
        <v>89301251</v>
      </c>
      <c r="D42" s="696" t="s">
        <v>1723</v>
      </c>
      <c r="E42" s="697" t="s">
        <v>1340</v>
      </c>
      <c r="F42" s="695" t="s">
        <v>1307</v>
      </c>
      <c r="G42" s="695" t="s">
        <v>1350</v>
      </c>
      <c r="H42" s="695" t="s">
        <v>960</v>
      </c>
      <c r="I42" s="695" t="s">
        <v>1097</v>
      </c>
      <c r="J42" s="695" t="s">
        <v>1274</v>
      </c>
      <c r="K42" s="695" t="s">
        <v>1275</v>
      </c>
      <c r="L42" s="698">
        <v>333.31</v>
      </c>
      <c r="M42" s="698">
        <v>999.93000000000006</v>
      </c>
      <c r="N42" s="695">
        <v>3</v>
      </c>
      <c r="O42" s="699">
        <v>3</v>
      </c>
      <c r="P42" s="698"/>
      <c r="Q42" s="700">
        <v>0</v>
      </c>
      <c r="R42" s="695"/>
      <c r="S42" s="700">
        <v>0</v>
      </c>
      <c r="T42" s="699"/>
      <c r="U42" s="701">
        <v>0</v>
      </c>
    </row>
    <row r="43" spans="1:21" ht="14.4" customHeight="1" x14ac:dyDescent="0.3">
      <c r="A43" s="694">
        <v>25</v>
      </c>
      <c r="B43" s="695" t="s">
        <v>1217</v>
      </c>
      <c r="C43" s="695">
        <v>89301251</v>
      </c>
      <c r="D43" s="696" t="s">
        <v>1723</v>
      </c>
      <c r="E43" s="697" t="s">
        <v>1340</v>
      </c>
      <c r="F43" s="695" t="s">
        <v>1307</v>
      </c>
      <c r="G43" s="695" t="s">
        <v>1350</v>
      </c>
      <c r="H43" s="695" t="s">
        <v>960</v>
      </c>
      <c r="I43" s="695" t="s">
        <v>1097</v>
      </c>
      <c r="J43" s="695" t="s">
        <v>1274</v>
      </c>
      <c r="K43" s="695" t="s">
        <v>1275</v>
      </c>
      <c r="L43" s="698">
        <v>156.86000000000001</v>
      </c>
      <c r="M43" s="698">
        <v>156.86000000000001</v>
      </c>
      <c r="N43" s="695">
        <v>1</v>
      </c>
      <c r="O43" s="699">
        <v>1</v>
      </c>
      <c r="P43" s="698"/>
      <c r="Q43" s="700">
        <v>0</v>
      </c>
      <c r="R43" s="695"/>
      <c r="S43" s="700">
        <v>0</v>
      </c>
      <c r="T43" s="699"/>
      <c r="U43" s="701">
        <v>0</v>
      </c>
    </row>
    <row r="44" spans="1:21" ht="14.4" customHeight="1" x14ac:dyDescent="0.3">
      <c r="A44" s="694">
        <v>25</v>
      </c>
      <c r="B44" s="695" t="s">
        <v>1217</v>
      </c>
      <c r="C44" s="695">
        <v>89301251</v>
      </c>
      <c r="D44" s="696" t="s">
        <v>1723</v>
      </c>
      <c r="E44" s="697" t="s">
        <v>1340</v>
      </c>
      <c r="F44" s="695" t="s">
        <v>1307</v>
      </c>
      <c r="G44" s="695" t="s">
        <v>1391</v>
      </c>
      <c r="H44" s="695" t="s">
        <v>540</v>
      </c>
      <c r="I44" s="695" t="s">
        <v>1392</v>
      </c>
      <c r="J44" s="695" t="s">
        <v>1393</v>
      </c>
      <c r="K44" s="695" t="s">
        <v>1394</v>
      </c>
      <c r="L44" s="698">
        <v>0</v>
      </c>
      <c r="M44" s="698">
        <v>0</v>
      </c>
      <c r="N44" s="695">
        <v>1</v>
      </c>
      <c r="O44" s="699">
        <v>1</v>
      </c>
      <c r="P44" s="698">
        <v>0</v>
      </c>
      <c r="Q44" s="700"/>
      <c r="R44" s="695">
        <v>1</v>
      </c>
      <c r="S44" s="700">
        <v>1</v>
      </c>
      <c r="T44" s="699">
        <v>1</v>
      </c>
      <c r="U44" s="701">
        <v>1</v>
      </c>
    </row>
    <row r="45" spans="1:21" ht="14.4" customHeight="1" x14ac:dyDescent="0.3">
      <c r="A45" s="694">
        <v>25</v>
      </c>
      <c r="B45" s="695" t="s">
        <v>1217</v>
      </c>
      <c r="C45" s="695">
        <v>89301251</v>
      </c>
      <c r="D45" s="696" t="s">
        <v>1723</v>
      </c>
      <c r="E45" s="697" t="s">
        <v>1340</v>
      </c>
      <c r="F45" s="695" t="s">
        <v>1307</v>
      </c>
      <c r="G45" s="695" t="s">
        <v>1353</v>
      </c>
      <c r="H45" s="695" t="s">
        <v>960</v>
      </c>
      <c r="I45" s="695" t="s">
        <v>1113</v>
      </c>
      <c r="J45" s="695" t="s">
        <v>1114</v>
      </c>
      <c r="K45" s="695" t="s">
        <v>1115</v>
      </c>
      <c r="L45" s="698">
        <v>154.01</v>
      </c>
      <c r="M45" s="698">
        <v>154.01</v>
      </c>
      <c r="N45" s="695">
        <v>1</v>
      </c>
      <c r="O45" s="699">
        <v>1</v>
      </c>
      <c r="P45" s="698"/>
      <c r="Q45" s="700">
        <v>0</v>
      </c>
      <c r="R45" s="695"/>
      <c r="S45" s="700">
        <v>0</v>
      </c>
      <c r="T45" s="699"/>
      <c r="U45" s="701">
        <v>0</v>
      </c>
    </row>
    <row r="46" spans="1:21" ht="14.4" customHeight="1" x14ac:dyDescent="0.3">
      <c r="A46" s="694">
        <v>25</v>
      </c>
      <c r="B46" s="695" t="s">
        <v>1217</v>
      </c>
      <c r="C46" s="695">
        <v>89301252</v>
      </c>
      <c r="D46" s="696" t="s">
        <v>1724</v>
      </c>
      <c r="E46" s="697" t="s">
        <v>1321</v>
      </c>
      <c r="F46" s="695" t="s">
        <v>1307</v>
      </c>
      <c r="G46" s="695" t="s">
        <v>1350</v>
      </c>
      <c r="H46" s="695" t="s">
        <v>960</v>
      </c>
      <c r="I46" s="695" t="s">
        <v>1097</v>
      </c>
      <c r="J46" s="695" t="s">
        <v>1274</v>
      </c>
      <c r="K46" s="695" t="s">
        <v>1275</v>
      </c>
      <c r="L46" s="698">
        <v>333.31</v>
      </c>
      <c r="M46" s="698">
        <v>4666.34</v>
      </c>
      <c r="N46" s="695">
        <v>14</v>
      </c>
      <c r="O46" s="699">
        <v>10.5</v>
      </c>
      <c r="P46" s="698">
        <v>2333.17</v>
      </c>
      <c r="Q46" s="700">
        <v>0.5</v>
      </c>
      <c r="R46" s="695">
        <v>7</v>
      </c>
      <c r="S46" s="700">
        <v>0.5</v>
      </c>
      <c r="T46" s="699">
        <v>5.5</v>
      </c>
      <c r="U46" s="701">
        <v>0.52380952380952384</v>
      </c>
    </row>
    <row r="47" spans="1:21" ht="14.4" customHeight="1" x14ac:dyDescent="0.3">
      <c r="A47" s="694">
        <v>25</v>
      </c>
      <c r="B47" s="695" t="s">
        <v>1217</v>
      </c>
      <c r="C47" s="695">
        <v>89301252</v>
      </c>
      <c r="D47" s="696" t="s">
        <v>1724</v>
      </c>
      <c r="E47" s="697" t="s">
        <v>1321</v>
      </c>
      <c r="F47" s="695" t="s">
        <v>1307</v>
      </c>
      <c r="G47" s="695" t="s">
        <v>1350</v>
      </c>
      <c r="H47" s="695" t="s">
        <v>960</v>
      </c>
      <c r="I47" s="695" t="s">
        <v>1097</v>
      </c>
      <c r="J47" s="695" t="s">
        <v>1274</v>
      </c>
      <c r="K47" s="695" t="s">
        <v>1275</v>
      </c>
      <c r="L47" s="698">
        <v>156.86000000000001</v>
      </c>
      <c r="M47" s="698">
        <v>2823.4800000000005</v>
      </c>
      <c r="N47" s="695">
        <v>18</v>
      </c>
      <c r="O47" s="699">
        <v>17</v>
      </c>
      <c r="P47" s="698">
        <v>1411.7400000000002</v>
      </c>
      <c r="Q47" s="700">
        <v>0.5</v>
      </c>
      <c r="R47" s="695">
        <v>9</v>
      </c>
      <c r="S47" s="700">
        <v>0.5</v>
      </c>
      <c r="T47" s="699">
        <v>8.5</v>
      </c>
      <c r="U47" s="701">
        <v>0.5</v>
      </c>
    </row>
    <row r="48" spans="1:21" ht="14.4" customHeight="1" x14ac:dyDescent="0.3">
      <c r="A48" s="694">
        <v>25</v>
      </c>
      <c r="B48" s="695" t="s">
        <v>1217</v>
      </c>
      <c r="C48" s="695">
        <v>89301252</v>
      </c>
      <c r="D48" s="696" t="s">
        <v>1724</v>
      </c>
      <c r="E48" s="697" t="s">
        <v>1321</v>
      </c>
      <c r="F48" s="695" t="s">
        <v>1307</v>
      </c>
      <c r="G48" s="695" t="s">
        <v>1363</v>
      </c>
      <c r="H48" s="695" t="s">
        <v>960</v>
      </c>
      <c r="I48" s="695" t="s">
        <v>1395</v>
      </c>
      <c r="J48" s="695" t="s">
        <v>1396</v>
      </c>
      <c r="K48" s="695" t="s">
        <v>1397</v>
      </c>
      <c r="L48" s="698">
        <v>138.16</v>
      </c>
      <c r="M48" s="698">
        <v>414.48</v>
      </c>
      <c r="N48" s="695">
        <v>3</v>
      </c>
      <c r="O48" s="699">
        <v>2</v>
      </c>
      <c r="P48" s="698">
        <v>138.16</v>
      </c>
      <c r="Q48" s="700">
        <v>0.33333333333333331</v>
      </c>
      <c r="R48" s="695">
        <v>1</v>
      </c>
      <c r="S48" s="700">
        <v>0.33333333333333331</v>
      </c>
      <c r="T48" s="699">
        <v>1</v>
      </c>
      <c r="U48" s="701">
        <v>0.5</v>
      </c>
    </row>
    <row r="49" spans="1:21" ht="14.4" customHeight="1" x14ac:dyDescent="0.3">
      <c r="A49" s="694">
        <v>25</v>
      </c>
      <c r="B49" s="695" t="s">
        <v>1217</v>
      </c>
      <c r="C49" s="695">
        <v>89301252</v>
      </c>
      <c r="D49" s="696" t="s">
        <v>1724</v>
      </c>
      <c r="E49" s="697" t="s">
        <v>1321</v>
      </c>
      <c r="F49" s="695" t="s">
        <v>1307</v>
      </c>
      <c r="G49" s="695" t="s">
        <v>1363</v>
      </c>
      <c r="H49" s="695" t="s">
        <v>960</v>
      </c>
      <c r="I49" s="695" t="s">
        <v>1105</v>
      </c>
      <c r="J49" s="695" t="s">
        <v>1106</v>
      </c>
      <c r="K49" s="695" t="s">
        <v>1279</v>
      </c>
      <c r="L49" s="698">
        <v>184.22</v>
      </c>
      <c r="M49" s="698">
        <v>184.22</v>
      </c>
      <c r="N49" s="695">
        <v>1</v>
      </c>
      <c r="O49" s="699">
        <v>1</v>
      </c>
      <c r="P49" s="698"/>
      <c r="Q49" s="700">
        <v>0</v>
      </c>
      <c r="R49" s="695"/>
      <c r="S49" s="700">
        <v>0</v>
      </c>
      <c r="T49" s="699"/>
      <c r="U49" s="701">
        <v>0</v>
      </c>
    </row>
    <row r="50" spans="1:21" ht="14.4" customHeight="1" x14ac:dyDescent="0.3">
      <c r="A50" s="694">
        <v>25</v>
      </c>
      <c r="B50" s="695" t="s">
        <v>1217</v>
      </c>
      <c r="C50" s="695">
        <v>89301252</v>
      </c>
      <c r="D50" s="696" t="s">
        <v>1724</v>
      </c>
      <c r="E50" s="697" t="s">
        <v>1321</v>
      </c>
      <c r="F50" s="695" t="s">
        <v>1307</v>
      </c>
      <c r="G50" s="695" t="s">
        <v>1398</v>
      </c>
      <c r="H50" s="695" t="s">
        <v>540</v>
      </c>
      <c r="I50" s="695" t="s">
        <v>1399</v>
      </c>
      <c r="J50" s="695" t="s">
        <v>1400</v>
      </c>
      <c r="K50" s="695" t="s">
        <v>1401</v>
      </c>
      <c r="L50" s="698">
        <v>0</v>
      </c>
      <c r="M50" s="698">
        <v>0</v>
      </c>
      <c r="N50" s="695">
        <v>1</v>
      </c>
      <c r="O50" s="699">
        <v>1</v>
      </c>
      <c r="P50" s="698"/>
      <c r="Q50" s="700"/>
      <c r="R50" s="695"/>
      <c r="S50" s="700">
        <v>0</v>
      </c>
      <c r="T50" s="699"/>
      <c r="U50" s="701">
        <v>0</v>
      </c>
    </row>
    <row r="51" spans="1:21" ht="14.4" customHeight="1" x14ac:dyDescent="0.3">
      <c r="A51" s="694">
        <v>25</v>
      </c>
      <c r="B51" s="695" t="s">
        <v>1217</v>
      </c>
      <c r="C51" s="695">
        <v>89301252</v>
      </c>
      <c r="D51" s="696" t="s">
        <v>1724</v>
      </c>
      <c r="E51" s="697" t="s">
        <v>1321</v>
      </c>
      <c r="F51" s="695" t="s">
        <v>1307</v>
      </c>
      <c r="G51" s="695" t="s">
        <v>1357</v>
      </c>
      <c r="H51" s="695" t="s">
        <v>540</v>
      </c>
      <c r="I51" s="695" t="s">
        <v>1358</v>
      </c>
      <c r="J51" s="695" t="s">
        <v>1359</v>
      </c>
      <c r="K51" s="695" t="s">
        <v>1360</v>
      </c>
      <c r="L51" s="698">
        <v>0</v>
      </c>
      <c r="M51" s="698">
        <v>0</v>
      </c>
      <c r="N51" s="695">
        <v>1</v>
      </c>
      <c r="O51" s="699">
        <v>1</v>
      </c>
      <c r="P51" s="698"/>
      <c r="Q51" s="700"/>
      <c r="R51" s="695"/>
      <c r="S51" s="700">
        <v>0</v>
      </c>
      <c r="T51" s="699"/>
      <c r="U51" s="701">
        <v>0</v>
      </c>
    </row>
    <row r="52" spans="1:21" ht="14.4" customHeight="1" x14ac:dyDescent="0.3">
      <c r="A52" s="694">
        <v>25</v>
      </c>
      <c r="B52" s="695" t="s">
        <v>1217</v>
      </c>
      <c r="C52" s="695">
        <v>89301252</v>
      </c>
      <c r="D52" s="696" t="s">
        <v>1724</v>
      </c>
      <c r="E52" s="697" t="s">
        <v>1321</v>
      </c>
      <c r="F52" s="695" t="s">
        <v>1307</v>
      </c>
      <c r="G52" s="695" t="s">
        <v>1402</v>
      </c>
      <c r="H52" s="695" t="s">
        <v>540</v>
      </c>
      <c r="I52" s="695" t="s">
        <v>799</v>
      </c>
      <c r="J52" s="695" t="s">
        <v>800</v>
      </c>
      <c r="K52" s="695" t="s">
        <v>1403</v>
      </c>
      <c r="L52" s="698">
        <v>71.2</v>
      </c>
      <c r="M52" s="698">
        <v>498.4</v>
      </c>
      <c r="N52" s="695">
        <v>7</v>
      </c>
      <c r="O52" s="699">
        <v>4</v>
      </c>
      <c r="P52" s="698"/>
      <c r="Q52" s="700">
        <v>0</v>
      </c>
      <c r="R52" s="695"/>
      <c r="S52" s="700">
        <v>0</v>
      </c>
      <c r="T52" s="699"/>
      <c r="U52" s="701">
        <v>0</v>
      </c>
    </row>
    <row r="53" spans="1:21" ht="14.4" customHeight="1" x14ac:dyDescent="0.3">
      <c r="A53" s="694">
        <v>25</v>
      </c>
      <c r="B53" s="695" t="s">
        <v>1217</v>
      </c>
      <c r="C53" s="695">
        <v>89301252</v>
      </c>
      <c r="D53" s="696" t="s">
        <v>1724</v>
      </c>
      <c r="E53" s="697" t="s">
        <v>1321</v>
      </c>
      <c r="F53" s="695" t="s">
        <v>1307</v>
      </c>
      <c r="G53" s="695" t="s">
        <v>1404</v>
      </c>
      <c r="H53" s="695" t="s">
        <v>540</v>
      </c>
      <c r="I53" s="695" t="s">
        <v>1405</v>
      </c>
      <c r="J53" s="695" t="s">
        <v>1406</v>
      </c>
      <c r="K53" s="695" t="s">
        <v>1407</v>
      </c>
      <c r="L53" s="698">
        <v>31.4</v>
      </c>
      <c r="M53" s="698">
        <v>314</v>
      </c>
      <c r="N53" s="695">
        <v>10</v>
      </c>
      <c r="O53" s="699">
        <v>9.5</v>
      </c>
      <c r="P53" s="698">
        <v>62.8</v>
      </c>
      <c r="Q53" s="700">
        <v>0.19999999999999998</v>
      </c>
      <c r="R53" s="695">
        <v>2</v>
      </c>
      <c r="S53" s="700">
        <v>0.2</v>
      </c>
      <c r="T53" s="699">
        <v>2</v>
      </c>
      <c r="U53" s="701">
        <v>0.21052631578947367</v>
      </c>
    </row>
    <row r="54" spans="1:21" ht="14.4" customHeight="1" x14ac:dyDescent="0.3">
      <c r="A54" s="694">
        <v>25</v>
      </c>
      <c r="B54" s="695" t="s">
        <v>1217</v>
      </c>
      <c r="C54" s="695">
        <v>89301252</v>
      </c>
      <c r="D54" s="696" t="s">
        <v>1724</v>
      </c>
      <c r="E54" s="697" t="s">
        <v>1321</v>
      </c>
      <c r="F54" s="695" t="s">
        <v>1307</v>
      </c>
      <c r="G54" s="695" t="s">
        <v>1404</v>
      </c>
      <c r="H54" s="695" t="s">
        <v>540</v>
      </c>
      <c r="I54" s="695" t="s">
        <v>1408</v>
      </c>
      <c r="J54" s="695" t="s">
        <v>1409</v>
      </c>
      <c r="K54" s="695" t="s">
        <v>1410</v>
      </c>
      <c r="L54" s="698">
        <v>0</v>
      </c>
      <c r="M54" s="698">
        <v>0</v>
      </c>
      <c r="N54" s="695">
        <v>1</v>
      </c>
      <c r="O54" s="699">
        <v>1</v>
      </c>
      <c r="P54" s="698">
        <v>0</v>
      </c>
      <c r="Q54" s="700"/>
      <c r="R54" s="695">
        <v>1</v>
      </c>
      <c r="S54" s="700">
        <v>1</v>
      </c>
      <c r="T54" s="699">
        <v>1</v>
      </c>
      <c r="U54" s="701">
        <v>1</v>
      </c>
    </row>
    <row r="55" spans="1:21" ht="14.4" customHeight="1" x14ac:dyDescent="0.3">
      <c r="A55" s="694">
        <v>25</v>
      </c>
      <c r="B55" s="695" t="s">
        <v>1217</v>
      </c>
      <c r="C55" s="695">
        <v>89301252</v>
      </c>
      <c r="D55" s="696" t="s">
        <v>1724</v>
      </c>
      <c r="E55" s="697" t="s">
        <v>1321</v>
      </c>
      <c r="F55" s="695" t="s">
        <v>1307</v>
      </c>
      <c r="G55" s="695" t="s">
        <v>1411</v>
      </c>
      <c r="H55" s="695" t="s">
        <v>960</v>
      </c>
      <c r="I55" s="695" t="s">
        <v>1412</v>
      </c>
      <c r="J55" s="695" t="s">
        <v>1413</v>
      </c>
      <c r="K55" s="695" t="s">
        <v>1414</v>
      </c>
      <c r="L55" s="698">
        <v>137.66</v>
      </c>
      <c r="M55" s="698">
        <v>137.66</v>
      </c>
      <c r="N55" s="695">
        <v>1</v>
      </c>
      <c r="O55" s="699">
        <v>1</v>
      </c>
      <c r="P55" s="698">
        <v>137.66</v>
      </c>
      <c r="Q55" s="700">
        <v>1</v>
      </c>
      <c r="R55" s="695">
        <v>1</v>
      </c>
      <c r="S55" s="700">
        <v>1</v>
      </c>
      <c r="T55" s="699">
        <v>1</v>
      </c>
      <c r="U55" s="701">
        <v>1</v>
      </c>
    </row>
    <row r="56" spans="1:21" ht="14.4" customHeight="1" x14ac:dyDescent="0.3">
      <c r="A56" s="694">
        <v>25</v>
      </c>
      <c r="B56" s="695" t="s">
        <v>1217</v>
      </c>
      <c r="C56" s="695">
        <v>89301252</v>
      </c>
      <c r="D56" s="696" t="s">
        <v>1724</v>
      </c>
      <c r="E56" s="697" t="s">
        <v>1321</v>
      </c>
      <c r="F56" s="695" t="s">
        <v>1307</v>
      </c>
      <c r="G56" s="695" t="s">
        <v>1353</v>
      </c>
      <c r="H56" s="695" t="s">
        <v>960</v>
      </c>
      <c r="I56" s="695" t="s">
        <v>1113</v>
      </c>
      <c r="J56" s="695" t="s">
        <v>1114</v>
      </c>
      <c r="K56" s="695" t="s">
        <v>1115</v>
      </c>
      <c r="L56" s="698">
        <v>154.01</v>
      </c>
      <c r="M56" s="698">
        <v>2772.18</v>
      </c>
      <c r="N56" s="695">
        <v>18</v>
      </c>
      <c r="O56" s="699">
        <v>15.5</v>
      </c>
      <c r="P56" s="698">
        <v>1848.12</v>
      </c>
      <c r="Q56" s="700">
        <v>0.66666666666666663</v>
      </c>
      <c r="R56" s="695">
        <v>12</v>
      </c>
      <c r="S56" s="700">
        <v>0.66666666666666663</v>
      </c>
      <c r="T56" s="699">
        <v>10.5</v>
      </c>
      <c r="U56" s="701">
        <v>0.67741935483870963</v>
      </c>
    </row>
    <row r="57" spans="1:21" ht="14.4" customHeight="1" x14ac:dyDescent="0.3">
      <c r="A57" s="694">
        <v>25</v>
      </c>
      <c r="B57" s="695" t="s">
        <v>1217</v>
      </c>
      <c r="C57" s="695">
        <v>89301252</v>
      </c>
      <c r="D57" s="696" t="s">
        <v>1724</v>
      </c>
      <c r="E57" s="697" t="s">
        <v>1321</v>
      </c>
      <c r="F57" s="695" t="s">
        <v>1307</v>
      </c>
      <c r="G57" s="695" t="s">
        <v>1353</v>
      </c>
      <c r="H57" s="695" t="s">
        <v>960</v>
      </c>
      <c r="I57" s="695" t="s">
        <v>1370</v>
      </c>
      <c r="J57" s="695" t="s">
        <v>1371</v>
      </c>
      <c r="K57" s="695" t="s">
        <v>1372</v>
      </c>
      <c r="L57" s="698">
        <v>77.010000000000005</v>
      </c>
      <c r="M57" s="698">
        <v>847.11000000000013</v>
      </c>
      <c r="N57" s="695">
        <v>11</v>
      </c>
      <c r="O57" s="699">
        <v>11</v>
      </c>
      <c r="P57" s="698">
        <v>308.04000000000002</v>
      </c>
      <c r="Q57" s="700">
        <v>0.36363636363636359</v>
      </c>
      <c r="R57" s="695">
        <v>4</v>
      </c>
      <c r="S57" s="700">
        <v>0.36363636363636365</v>
      </c>
      <c r="T57" s="699">
        <v>4</v>
      </c>
      <c r="U57" s="701">
        <v>0.36363636363636365</v>
      </c>
    </row>
    <row r="58" spans="1:21" ht="14.4" customHeight="1" x14ac:dyDescent="0.3">
      <c r="A58" s="694">
        <v>25</v>
      </c>
      <c r="B58" s="695" t="s">
        <v>1217</v>
      </c>
      <c r="C58" s="695">
        <v>89301252</v>
      </c>
      <c r="D58" s="696" t="s">
        <v>1724</v>
      </c>
      <c r="E58" s="697" t="s">
        <v>1321</v>
      </c>
      <c r="F58" s="695" t="s">
        <v>1307</v>
      </c>
      <c r="G58" s="695" t="s">
        <v>1415</v>
      </c>
      <c r="H58" s="695" t="s">
        <v>540</v>
      </c>
      <c r="I58" s="695" t="s">
        <v>1416</v>
      </c>
      <c r="J58" s="695" t="s">
        <v>1417</v>
      </c>
      <c r="K58" s="695" t="s">
        <v>1418</v>
      </c>
      <c r="L58" s="698">
        <v>51.62</v>
      </c>
      <c r="M58" s="698">
        <v>51.62</v>
      </c>
      <c r="N58" s="695">
        <v>1</v>
      </c>
      <c r="O58" s="699">
        <v>1</v>
      </c>
      <c r="P58" s="698"/>
      <c r="Q58" s="700">
        <v>0</v>
      </c>
      <c r="R58" s="695"/>
      <c r="S58" s="700">
        <v>0</v>
      </c>
      <c r="T58" s="699"/>
      <c r="U58" s="701">
        <v>0</v>
      </c>
    </row>
    <row r="59" spans="1:21" ht="14.4" customHeight="1" x14ac:dyDescent="0.3">
      <c r="A59" s="694">
        <v>25</v>
      </c>
      <c r="B59" s="695" t="s">
        <v>1217</v>
      </c>
      <c r="C59" s="695">
        <v>89301252</v>
      </c>
      <c r="D59" s="696" t="s">
        <v>1724</v>
      </c>
      <c r="E59" s="697" t="s">
        <v>1321</v>
      </c>
      <c r="F59" s="695" t="s">
        <v>1307</v>
      </c>
      <c r="G59" s="695" t="s">
        <v>1354</v>
      </c>
      <c r="H59" s="695" t="s">
        <v>960</v>
      </c>
      <c r="I59" s="695" t="s">
        <v>1355</v>
      </c>
      <c r="J59" s="695" t="s">
        <v>619</v>
      </c>
      <c r="K59" s="695" t="s">
        <v>1356</v>
      </c>
      <c r="L59" s="698">
        <v>48.31</v>
      </c>
      <c r="M59" s="698">
        <v>1111.1300000000001</v>
      </c>
      <c r="N59" s="695">
        <v>23</v>
      </c>
      <c r="O59" s="699">
        <v>17</v>
      </c>
      <c r="P59" s="698">
        <v>628.03</v>
      </c>
      <c r="Q59" s="700">
        <v>0.56521739130434778</v>
      </c>
      <c r="R59" s="695">
        <v>13</v>
      </c>
      <c r="S59" s="700">
        <v>0.56521739130434778</v>
      </c>
      <c r="T59" s="699">
        <v>9.5</v>
      </c>
      <c r="U59" s="701">
        <v>0.55882352941176472</v>
      </c>
    </row>
    <row r="60" spans="1:21" ht="14.4" customHeight="1" x14ac:dyDescent="0.3">
      <c r="A60" s="694">
        <v>25</v>
      </c>
      <c r="B60" s="695" t="s">
        <v>1217</v>
      </c>
      <c r="C60" s="695">
        <v>89301252</v>
      </c>
      <c r="D60" s="696" t="s">
        <v>1724</v>
      </c>
      <c r="E60" s="697" t="s">
        <v>1321</v>
      </c>
      <c r="F60" s="695" t="s">
        <v>1307</v>
      </c>
      <c r="G60" s="695" t="s">
        <v>1354</v>
      </c>
      <c r="H60" s="695" t="s">
        <v>540</v>
      </c>
      <c r="I60" s="695" t="s">
        <v>1419</v>
      </c>
      <c r="J60" s="695" t="s">
        <v>619</v>
      </c>
      <c r="K60" s="695" t="s">
        <v>1356</v>
      </c>
      <c r="L60" s="698">
        <v>48.31</v>
      </c>
      <c r="M60" s="698">
        <v>48.31</v>
      </c>
      <c r="N60" s="695">
        <v>1</v>
      </c>
      <c r="O60" s="699">
        <v>0.5</v>
      </c>
      <c r="P60" s="698"/>
      <c r="Q60" s="700">
        <v>0</v>
      </c>
      <c r="R60" s="695"/>
      <c r="S60" s="700">
        <v>0</v>
      </c>
      <c r="T60" s="699"/>
      <c r="U60" s="701">
        <v>0</v>
      </c>
    </row>
    <row r="61" spans="1:21" ht="14.4" customHeight="1" x14ac:dyDescent="0.3">
      <c r="A61" s="694">
        <v>25</v>
      </c>
      <c r="B61" s="695" t="s">
        <v>1217</v>
      </c>
      <c r="C61" s="695">
        <v>89301252</v>
      </c>
      <c r="D61" s="696" t="s">
        <v>1724</v>
      </c>
      <c r="E61" s="697" t="s">
        <v>1321</v>
      </c>
      <c r="F61" s="695" t="s">
        <v>1307</v>
      </c>
      <c r="G61" s="695" t="s">
        <v>1420</v>
      </c>
      <c r="H61" s="695" t="s">
        <v>540</v>
      </c>
      <c r="I61" s="695" t="s">
        <v>1421</v>
      </c>
      <c r="J61" s="695" t="s">
        <v>1422</v>
      </c>
      <c r="K61" s="695" t="s">
        <v>1423</v>
      </c>
      <c r="L61" s="698">
        <v>0</v>
      </c>
      <c r="M61" s="698">
        <v>0</v>
      </c>
      <c r="N61" s="695">
        <v>1</v>
      </c>
      <c r="O61" s="699">
        <v>1</v>
      </c>
      <c r="P61" s="698"/>
      <c r="Q61" s="700"/>
      <c r="R61" s="695"/>
      <c r="S61" s="700">
        <v>0</v>
      </c>
      <c r="T61" s="699"/>
      <c r="U61" s="701">
        <v>0</v>
      </c>
    </row>
    <row r="62" spans="1:21" ht="14.4" customHeight="1" x14ac:dyDescent="0.3">
      <c r="A62" s="694">
        <v>25</v>
      </c>
      <c r="B62" s="695" t="s">
        <v>1217</v>
      </c>
      <c r="C62" s="695">
        <v>89301252</v>
      </c>
      <c r="D62" s="696" t="s">
        <v>1724</v>
      </c>
      <c r="E62" s="697" t="s">
        <v>1321</v>
      </c>
      <c r="F62" s="695" t="s">
        <v>1307</v>
      </c>
      <c r="G62" s="695" t="s">
        <v>1424</v>
      </c>
      <c r="H62" s="695" t="s">
        <v>540</v>
      </c>
      <c r="I62" s="695" t="s">
        <v>640</v>
      </c>
      <c r="J62" s="695" t="s">
        <v>1425</v>
      </c>
      <c r="K62" s="695" t="s">
        <v>1426</v>
      </c>
      <c r="L62" s="698">
        <v>85.49</v>
      </c>
      <c r="M62" s="698">
        <v>85.49</v>
      </c>
      <c r="N62" s="695">
        <v>1</v>
      </c>
      <c r="O62" s="699">
        <v>1</v>
      </c>
      <c r="P62" s="698"/>
      <c r="Q62" s="700">
        <v>0</v>
      </c>
      <c r="R62" s="695"/>
      <c r="S62" s="700">
        <v>0</v>
      </c>
      <c r="T62" s="699"/>
      <c r="U62" s="701">
        <v>0</v>
      </c>
    </row>
    <row r="63" spans="1:21" ht="14.4" customHeight="1" x14ac:dyDescent="0.3">
      <c r="A63" s="694">
        <v>25</v>
      </c>
      <c r="B63" s="695" t="s">
        <v>1217</v>
      </c>
      <c r="C63" s="695">
        <v>89301252</v>
      </c>
      <c r="D63" s="696" t="s">
        <v>1724</v>
      </c>
      <c r="E63" s="697" t="s">
        <v>1321</v>
      </c>
      <c r="F63" s="695" t="s">
        <v>1307</v>
      </c>
      <c r="G63" s="695" t="s">
        <v>1427</v>
      </c>
      <c r="H63" s="695" t="s">
        <v>540</v>
      </c>
      <c r="I63" s="695" t="s">
        <v>1428</v>
      </c>
      <c r="J63" s="695" t="s">
        <v>1429</v>
      </c>
      <c r="K63" s="695" t="s">
        <v>1430</v>
      </c>
      <c r="L63" s="698">
        <v>0</v>
      </c>
      <c r="M63" s="698">
        <v>0</v>
      </c>
      <c r="N63" s="695">
        <v>4</v>
      </c>
      <c r="O63" s="699">
        <v>3</v>
      </c>
      <c r="P63" s="698">
        <v>0</v>
      </c>
      <c r="Q63" s="700"/>
      <c r="R63" s="695">
        <v>2</v>
      </c>
      <c r="S63" s="700">
        <v>0.5</v>
      </c>
      <c r="T63" s="699">
        <v>1</v>
      </c>
      <c r="U63" s="701">
        <v>0.33333333333333331</v>
      </c>
    </row>
    <row r="64" spans="1:21" ht="14.4" customHeight="1" x14ac:dyDescent="0.3">
      <c r="A64" s="694">
        <v>25</v>
      </c>
      <c r="B64" s="695" t="s">
        <v>1217</v>
      </c>
      <c r="C64" s="695">
        <v>89301252</v>
      </c>
      <c r="D64" s="696" t="s">
        <v>1724</v>
      </c>
      <c r="E64" s="697" t="s">
        <v>1321</v>
      </c>
      <c r="F64" s="695" t="s">
        <v>1307</v>
      </c>
      <c r="G64" s="695" t="s">
        <v>1427</v>
      </c>
      <c r="H64" s="695" t="s">
        <v>540</v>
      </c>
      <c r="I64" s="695" t="s">
        <v>1431</v>
      </c>
      <c r="J64" s="695" t="s">
        <v>1432</v>
      </c>
      <c r="K64" s="695" t="s">
        <v>1433</v>
      </c>
      <c r="L64" s="698">
        <v>0</v>
      </c>
      <c r="M64" s="698">
        <v>0</v>
      </c>
      <c r="N64" s="695">
        <v>1</v>
      </c>
      <c r="O64" s="699">
        <v>1</v>
      </c>
      <c r="P64" s="698"/>
      <c r="Q64" s="700"/>
      <c r="R64" s="695"/>
      <c r="S64" s="700">
        <v>0</v>
      </c>
      <c r="T64" s="699"/>
      <c r="U64" s="701">
        <v>0</v>
      </c>
    </row>
    <row r="65" spans="1:21" ht="14.4" customHeight="1" x14ac:dyDescent="0.3">
      <c r="A65" s="694">
        <v>25</v>
      </c>
      <c r="B65" s="695" t="s">
        <v>1217</v>
      </c>
      <c r="C65" s="695">
        <v>89301252</v>
      </c>
      <c r="D65" s="696" t="s">
        <v>1724</v>
      </c>
      <c r="E65" s="697" t="s">
        <v>1321</v>
      </c>
      <c r="F65" s="695" t="s">
        <v>1307</v>
      </c>
      <c r="G65" s="695" t="s">
        <v>1434</v>
      </c>
      <c r="H65" s="695" t="s">
        <v>540</v>
      </c>
      <c r="I65" s="695" t="s">
        <v>1435</v>
      </c>
      <c r="J65" s="695" t="s">
        <v>1436</v>
      </c>
      <c r="K65" s="695" t="s">
        <v>670</v>
      </c>
      <c r="L65" s="698">
        <v>0</v>
      </c>
      <c r="M65" s="698">
        <v>0</v>
      </c>
      <c r="N65" s="695">
        <v>1</v>
      </c>
      <c r="O65" s="699">
        <v>1</v>
      </c>
      <c r="P65" s="698"/>
      <c r="Q65" s="700"/>
      <c r="R65" s="695"/>
      <c r="S65" s="700">
        <v>0</v>
      </c>
      <c r="T65" s="699"/>
      <c r="U65" s="701">
        <v>0</v>
      </c>
    </row>
    <row r="66" spans="1:21" ht="14.4" customHeight="1" x14ac:dyDescent="0.3">
      <c r="A66" s="694">
        <v>25</v>
      </c>
      <c r="B66" s="695" t="s">
        <v>1217</v>
      </c>
      <c r="C66" s="695">
        <v>89301252</v>
      </c>
      <c r="D66" s="696" t="s">
        <v>1724</v>
      </c>
      <c r="E66" s="697" t="s">
        <v>1321</v>
      </c>
      <c r="F66" s="695" t="s">
        <v>1308</v>
      </c>
      <c r="G66" s="695" t="s">
        <v>1437</v>
      </c>
      <c r="H66" s="695" t="s">
        <v>540</v>
      </c>
      <c r="I66" s="695" t="s">
        <v>1438</v>
      </c>
      <c r="J66" s="695" t="s">
        <v>1439</v>
      </c>
      <c r="K66" s="695"/>
      <c r="L66" s="698">
        <v>0</v>
      </c>
      <c r="M66" s="698">
        <v>0</v>
      </c>
      <c r="N66" s="695">
        <v>1</v>
      </c>
      <c r="O66" s="699">
        <v>1</v>
      </c>
      <c r="P66" s="698">
        <v>0</v>
      </c>
      <c r="Q66" s="700"/>
      <c r="R66" s="695">
        <v>1</v>
      </c>
      <c r="S66" s="700">
        <v>1</v>
      </c>
      <c r="T66" s="699">
        <v>1</v>
      </c>
      <c r="U66" s="701">
        <v>1</v>
      </c>
    </row>
    <row r="67" spans="1:21" ht="14.4" customHeight="1" x14ac:dyDescent="0.3">
      <c r="A67" s="694">
        <v>25</v>
      </c>
      <c r="B67" s="695" t="s">
        <v>1217</v>
      </c>
      <c r="C67" s="695">
        <v>89301252</v>
      </c>
      <c r="D67" s="696" t="s">
        <v>1724</v>
      </c>
      <c r="E67" s="697" t="s">
        <v>1321</v>
      </c>
      <c r="F67" s="695" t="s">
        <v>1308</v>
      </c>
      <c r="G67" s="695" t="s">
        <v>1437</v>
      </c>
      <c r="H67" s="695" t="s">
        <v>540</v>
      </c>
      <c r="I67" s="695" t="s">
        <v>1440</v>
      </c>
      <c r="J67" s="695" t="s">
        <v>1439</v>
      </c>
      <c r="K67" s="695"/>
      <c r="L67" s="698">
        <v>0</v>
      </c>
      <c r="M67" s="698">
        <v>0</v>
      </c>
      <c r="N67" s="695">
        <v>1</v>
      </c>
      <c r="O67" s="699">
        <v>1</v>
      </c>
      <c r="P67" s="698"/>
      <c r="Q67" s="700"/>
      <c r="R67" s="695"/>
      <c r="S67" s="700">
        <v>0</v>
      </c>
      <c r="T67" s="699"/>
      <c r="U67" s="701">
        <v>0</v>
      </c>
    </row>
    <row r="68" spans="1:21" ht="14.4" customHeight="1" x14ac:dyDescent="0.3">
      <c r="A68" s="694">
        <v>25</v>
      </c>
      <c r="B68" s="695" t="s">
        <v>1217</v>
      </c>
      <c r="C68" s="695">
        <v>89301252</v>
      </c>
      <c r="D68" s="696" t="s">
        <v>1724</v>
      </c>
      <c r="E68" s="697" t="s">
        <v>1322</v>
      </c>
      <c r="F68" s="695" t="s">
        <v>1307</v>
      </c>
      <c r="G68" s="695" t="s">
        <v>1350</v>
      </c>
      <c r="H68" s="695" t="s">
        <v>540</v>
      </c>
      <c r="I68" s="695" t="s">
        <v>1351</v>
      </c>
      <c r="J68" s="695" t="s">
        <v>1274</v>
      </c>
      <c r="K68" s="695" t="s">
        <v>1352</v>
      </c>
      <c r="L68" s="698">
        <v>0</v>
      </c>
      <c r="M68" s="698">
        <v>0</v>
      </c>
      <c r="N68" s="695">
        <v>1</v>
      </c>
      <c r="O68" s="699">
        <v>1</v>
      </c>
      <c r="P68" s="698"/>
      <c r="Q68" s="700"/>
      <c r="R68" s="695"/>
      <c r="S68" s="700">
        <v>0</v>
      </c>
      <c r="T68" s="699"/>
      <c r="U68" s="701">
        <v>0</v>
      </c>
    </row>
    <row r="69" spans="1:21" ht="14.4" customHeight="1" x14ac:dyDescent="0.3">
      <c r="A69" s="694">
        <v>25</v>
      </c>
      <c r="B69" s="695" t="s">
        <v>1217</v>
      </c>
      <c r="C69" s="695">
        <v>89301252</v>
      </c>
      <c r="D69" s="696" t="s">
        <v>1724</v>
      </c>
      <c r="E69" s="697" t="s">
        <v>1325</v>
      </c>
      <c r="F69" s="695" t="s">
        <v>1307</v>
      </c>
      <c r="G69" s="695" t="s">
        <v>1350</v>
      </c>
      <c r="H69" s="695" t="s">
        <v>960</v>
      </c>
      <c r="I69" s="695" t="s">
        <v>1097</v>
      </c>
      <c r="J69" s="695" t="s">
        <v>1274</v>
      </c>
      <c r="K69" s="695" t="s">
        <v>1275</v>
      </c>
      <c r="L69" s="698">
        <v>333.31</v>
      </c>
      <c r="M69" s="698">
        <v>666.62</v>
      </c>
      <c r="N69" s="695">
        <v>2</v>
      </c>
      <c r="O69" s="699">
        <v>2</v>
      </c>
      <c r="P69" s="698"/>
      <c r="Q69" s="700">
        <v>0</v>
      </c>
      <c r="R69" s="695"/>
      <c r="S69" s="700">
        <v>0</v>
      </c>
      <c r="T69" s="699"/>
      <c r="U69" s="701">
        <v>0</v>
      </c>
    </row>
    <row r="70" spans="1:21" ht="14.4" customHeight="1" x14ac:dyDescent="0.3">
      <c r="A70" s="694">
        <v>25</v>
      </c>
      <c r="B70" s="695" t="s">
        <v>1217</v>
      </c>
      <c r="C70" s="695">
        <v>89301252</v>
      </c>
      <c r="D70" s="696" t="s">
        <v>1724</v>
      </c>
      <c r="E70" s="697" t="s">
        <v>1325</v>
      </c>
      <c r="F70" s="695" t="s">
        <v>1307</v>
      </c>
      <c r="G70" s="695" t="s">
        <v>1350</v>
      </c>
      <c r="H70" s="695" t="s">
        <v>960</v>
      </c>
      <c r="I70" s="695" t="s">
        <v>1097</v>
      </c>
      <c r="J70" s="695" t="s">
        <v>1274</v>
      </c>
      <c r="K70" s="695" t="s">
        <v>1275</v>
      </c>
      <c r="L70" s="698">
        <v>156.86000000000001</v>
      </c>
      <c r="M70" s="698">
        <v>1568.6000000000001</v>
      </c>
      <c r="N70" s="695">
        <v>10</v>
      </c>
      <c r="O70" s="699">
        <v>9.5</v>
      </c>
      <c r="P70" s="698">
        <v>313.72000000000003</v>
      </c>
      <c r="Q70" s="700">
        <v>0.2</v>
      </c>
      <c r="R70" s="695">
        <v>2</v>
      </c>
      <c r="S70" s="700">
        <v>0.2</v>
      </c>
      <c r="T70" s="699">
        <v>1.5</v>
      </c>
      <c r="U70" s="701">
        <v>0.15789473684210525</v>
      </c>
    </row>
    <row r="71" spans="1:21" ht="14.4" customHeight="1" x14ac:dyDescent="0.3">
      <c r="A71" s="694">
        <v>25</v>
      </c>
      <c r="B71" s="695" t="s">
        <v>1217</v>
      </c>
      <c r="C71" s="695">
        <v>89301252</v>
      </c>
      <c r="D71" s="696" t="s">
        <v>1724</v>
      </c>
      <c r="E71" s="697" t="s">
        <v>1325</v>
      </c>
      <c r="F71" s="695" t="s">
        <v>1307</v>
      </c>
      <c r="G71" s="695" t="s">
        <v>1350</v>
      </c>
      <c r="H71" s="695" t="s">
        <v>960</v>
      </c>
      <c r="I71" s="695" t="s">
        <v>1441</v>
      </c>
      <c r="J71" s="695" t="s">
        <v>1442</v>
      </c>
      <c r="K71" s="695" t="s">
        <v>1443</v>
      </c>
      <c r="L71" s="698">
        <v>99.7</v>
      </c>
      <c r="M71" s="698">
        <v>99.7</v>
      </c>
      <c r="N71" s="695">
        <v>1</v>
      </c>
      <c r="O71" s="699">
        <v>1</v>
      </c>
      <c r="P71" s="698"/>
      <c r="Q71" s="700">
        <v>0</v>
      </c>
      <c r="R71" s="695"/>
      <c r="S71" s="700">
        <v>0</v>
      </c>
      <c r="T71" s="699"/>
      <c r="U71" s="701">
        <v>0</v>
      </c>
    </row>
    <row r="72" spans="1:21" ht="14.4" customHeight="1" x14ac:dyDescent="0.3">
      <c r="A72" s="694">
        <v>25</v>
      </c>
      <c r="B72" s="695" t="s">
        <v>1217</v>
      </c>
      <c r="C72" s="695">
        <v>89301252</v>
      </c>
      <c r="D72" s="696" t="s">
        <v>1724</v>
      </c>
      <c r="E72" s="697" t="s">
        <v>1325</v>
      </c>
      <c r="F72" s="695" t="s">
        <v>1307</v>
      </c>
      <c r="G72" s="695" t="s">
        <v>1444</v>
      </c>
      <c r="H72" s="695" t="s">
        <v>540</v>
      </c>
      <c r="I72" s="695" t="s">
        <v>1445</v>
      </c>
      <c r="J72" s="695" t="s">
        <v>1446</v>
      </c>
      <c r="K72" s="695" t="s">
        <v>1447</v>
      </c>
      <c r="L72" s="698">
        <v>75.36</v>
      </c>
      <c r="M72" s="698">
        <v>75.36</v>
      </c>
      <c r="N72" s="695">
        <v>1</v>
      </c>
      <c r="O72" s="699">
        <v>0.5</v>
      </c>
      <c r="P72" s="698">
        <v>75.36</v>
      </c>
      <c r="Q72" s="700">
        <v>1</v>
      </c>
      <c r="R72" s="695">
        <v>1</v>
      </c>
      <c r="S72" s="700">
        <v>1</v>
      </c>
      <c r="T72" s="699">
        <v>0.5</v>
      </c>
      <c r="U72" s="701">
        <v>1</v>
      </c>
    </row>
    <row r="73" spans="1:21" ht="14.4" customHeight="1" x14ac:dyDescent="0.3">
      <c r="A73" s="694">
        <v>25</v>
      </c>
      <c r="B73" s="695" t="s">
        <v>1217</v>
      </c>
      <c r="C73" s="695">
        <v>89301252</v>
      </c>
      <c r="D73" s="696" t="s">
        <v>1724</v>
      </c>
      <c r="E73" s="697" t="s">
        <v>1325</v>
      </c>
      <c r="F73" s="695" t="s">
        <v>1307</v>
      </c>
      <c r="G73" s="695" t="s">
        <v>1448</v>
      </c>
      <c r="H73" s="695" t="s">
        <v>540</v>
      </c>
      <c r="I73" s="695" t="s">
        <v>1449</v>
      </c>
      <c r="J73" s="695" t="s">
        <v>1450</v>
      </c>
      <c r="K73" s="695" t="s">
        <v>1451</v>
      </c>
      <c r="L73" s="698">
        <v>75.19</v>
      </c>
      <c r="M73" s="698">
        <v>75.19</v>
      </c>
      <c r="N73" s="695">
        <v>1</v>
      </c>
      <c r="O73" s="699">
        <v>0.5</v>
      </c>
      <c r="P73" s="698">
        <v>75.19</v>
      </c>
      <c r="Q73" s="700">
        <v>1</v>
      </c>
      <c r="R73" s="695">
        <v>1</v>
      </c>
      <c r="S73" s="700">
        <v>1</v>
      </c>
      <c r="T73" s="699">
        <v>0.5</v>
      </c>
      <c r="U73" s="701">
        <v>1</v>
      </c>
    </row>
    <row r="74" spans="1:21" ht="14.4" customHeight="1" x14ac:dyDescent="0.3">
      <c r="A74" s="694">
        <v>25</v>
      </c>
      <c r="B74" s="695" t="s">
        <v>1217</v>
      </c>
      <c r="C74" s="695">
        <v>89301252</v>
      </c>
      <c r="D74" s="696" t="s">
        <v>1724</v>
      </c>
      <c r="E74" s="697" t="s">
        <v>1325</v>
      </c>
      <c r="F74" s="695" t="s">
        <v>1307</v>
      </c>
      <c r="G74" s="695" t="s">
        <v>1452</v>
      </c>
      <c r="H74" s="695" t="s">
        <v>540</v>
      </c>
      <c r="I74" s="695" t="s">
        <v>656</v>
      </c>
      <c r="J74" s="695" t="s">
        <v>657</v>
      </c>
      <c r="K74" s="695" t="s">
        <v>1453</v>
      </c>
      <c r="L74" s="698">
        <v>163.9</v>
      </c>
      <c r="M74" s="698">
        <v>327.8</v>
      </c>
      <c r="N74" s="695">
        <v>2</v>
      </c>
      <c r="O74" s="699">
        <v>2</v>
      </c>
      <c r="P74" s="698">
        <v>163.9</v>
      </c>
      <c r="Q74" s="700">
        <v>0.5</v>
      </c>
      <c r="R74" s="695">
        <v>1</v>
      </c>
      <c r="S74" s="700">
        <v>0.5</v>
      </c>
      <c r="T74" s="699">
        <v>1</v>
      </c>
      <c r="U74" s="701">
        <v>0.5</v>
      </c>
    </row>
    <row r="75" spans="1:21" ht="14.4" customHeight="1" x14ac:dyDescent="0.3">
      <c r="A75" s="694">
        <v>25</v>
      </c>
      <c r="B75" s="695" t="s">
        <v>1217</v>
      </c>
      <c r="C75" s="695">
        <v>89301252</v>
      </c>
      <c r="D75" s="696" t="s">
        <v>1724</v>
      </c>
      <c r="E75" s="697" t="s">
        <v>1325</v>
      </c>
      <c r="F75" s="695" t="s">
        <v>1307</v>
      </c>
      <c r="G75" s="695" t="s">
        <v>1391</v>
      </c>
      <c r="H75" s="695" t="s">
        <v>540</v>
      </c>
      <c r="I75" s="695" t="s">
        <v>1392</v>
      </c>
      <c r="J75" s="695" t="s">
        <v>1393</v>
      </c>
      <c r="K75" s="695" t="s">
        <v>1394</v>
      </c>
      <c r="L75" s="698">
        <v>0</v>
      </c>
      <c r="M75" s="698">
        <v>0</v>
      </c>
      <c r="N75" s="695">
        <v>1</v>
      </c>
      <c r="O75" s="699">
        <v>1</v>
      </c>
      <c r="P75" s="698"/>
      <c r="Q75" s="700"/>
      <c r="R75" s="695"/>
      <c r="S75" s="700">
        <v>0</v>
      </c>
      <c r="T75" s="699"/>
      <c r="U75" s="701">
        <v>0</v>
      </c>
    </row>
    <row r="76" spans="1:21" ht="14.4" customHeight="1" x14ac:dyDescent="0.3">
      <c r="A76" s="694">
        <v>25</v>
      </c>
      <c r="B76" s="695" t="s">
        <v>1217</v>
      </c>
      <c r="C76" s="695">
        <v>89301252</v>
      </c>
      <c r="D76" s="696" t="s">
        <v>1724</v>
      </c>
      <c r="E76" s="697" t="s">
        <v>1325</v>
      </c>
      <c r="F76" s="695" t="s">
        <v>1307</v>
      </c>
      <c r="G76" s="695" t="s">
        <v>1353</v>
      </c>
      <c r="H76" s="695" t="s">
        <v>960</v>
      </c>
      <c r="I76" s="695" t="s">
        <v>1113</v>
      </c>
      <c r="J76" s="695" t="s">
        <v>1114</v>
      </c>
      <c r="K76" s="695" t="s">
        <v>1115</v>
      </c>
      <c r="L76" s="698">
        <v>154.01</v>
      </c>
      <c r="M76" s="698">
        <v>2002.1299999999999</v>
      </c>
      <c r="N76" s="695">
        <v>13</v>
      </c>
      <c r="O76" s="699">
        <v>6.5</v>
      </c>
      <c r="P76" s="698">
        <v>1078.07</v>
      </c>
      <c r="Q76" s="700">
        <v>0.53846153846153844</v>
      </c>
      <c r="R76" s="695">
        <v>7</v>
      </c>
      <c r="S76" s="700">
        <v>0.53846153846153844</v>
      </c>
      <c r="T76" s="699">
        <v>4</v>
      </c>
      <c r="U76" s="701">
        <v>0.61538461538461542</v>
      </c>
    </row>
    <row r="77" spans="1:21" ht="14.4" customHeight="1" x14ac:dyDescent="0.3">
      <c r="A77" s="694">
        <v>25</v>
      </c>
      <c r="B77" s="695" t="s">
        <v>1217</v>
      </c>
      <c r="C77" s="695">
        <v>89301252</v>
      </c>
      <c r="D77" s="696" t="s">
        <v>1724</v>
      </c>
      <c r="E77" s="697" t="s">
        <v>1325</v>
      </c>
      <c r="F77" s="695" t="s">
        <v>1307</v>
      </c>
      <c r="G77" s="695" t="s">
        <v>1353</v>
      </c>
      <c r="H77" s="695" t="s">
        <v>960</v>
      </c>
      <c r="I77" s="695" t="s">
        <v>1370</v>
      </c>
      <c r="J77" s="695" t="s">
        <v>1371</v>
      </c>
      <c r="K77" s="695" t="s">
        <v>1372</v>
      </c>
      <c r="L77" s="698">
        <v>77.010000000000005</v>
      </c>
      <c r="M77" s="698">
        <v>231.03000000000003</v>
      </c>
      <c r="N77" s="695">
        <v>3</v>
      </c>
      <c r="O77" s="699">
        <v>2</v>
      </c>
      <c r="P77" s="698"/>
      <c r="Q77" s="700">
        <v>0</v>
      </c>
      <c r="R77" s="695"/>
      <c r="S77" s="700">
        <v>0</v>
      </c>
      <c r="T77" s="699"/>
      <c r="U77" s="701">
        <v>0</v>
      </c>
    </row>
    <row r="78" spans="1:21" ht="14.4" customHeight="1" x14ac:dyDescent="0.3">
      <c r="A78" s="694">
        <v>25</v>
      </c>
      <c r="B78" s="695" t="s">
        <v>1217</v>
      </c>
      <c r="C78" s="695">
        <v>89301252</v>
      </c>
      <c r="D78" s="696" t="s">
        <v>1724</v>
      </c>
      <c r="E78" s="697" t="s">
        <v>1325</v>
      </c>
      <c r="F78" s="695" t="s">
        <v>1307</v>
      </c>
      <c r="G78" s="695" t="s">
        <v>1454</v>
      </c>
      <c r="H78" s="695" t="s">
        <v>540</v>
      </c>
      <c r="I78" s="695" t="s">
        <v>953</v>
      </c>
      <c r="J78" s="695" t="s">
        <v>1455</v>
      </c>
      <c r="K78" s="695" t="s">
        <v>1456</v>
      </c>
      <c r="L78" s="698">
        <v>808.29</v>
      </c>
      <c r="M78" s="698">
        <v>1616.58</v>
      </c>
      <c r="N78" s="695">
        <v>2</v>
      </c>
      <c r="O78" s="699">
        <v>2</v>
      </c>
      <c r="P78" s="698"/>
      <c r="Q78" s="700">
        <v>0</v>
      </c>
      <c r="R78" s="695"/>
      <c r="S78" s="700">
        <v>0</v>
      </c>
      <c r="T78" s="699"/>
      <c r="U78" s="701">
        <v>0</v>
      </c>
    </row>
    <row r="79" spans="1:21" ht="14.4" customHeight="1" x14ac:dyDescent="0.3">
      <c r="A79" s="694">
        <v>25</v>
      </c>
      <c r="B79" s="695" t="s">
        <v>1217</v>
      </c>
      <c r="C79" s="695">
        <v>89301252</v>
      </c>
      <c r="D79" s="696" t="s">
        <v>1724</v>
      </c>
      <c r="E79" s="697" t="s">
        <v>1325</v>
      </c>
      <c r="F79" s="695" t="s">
        <v>1307</v>
      </c>
      <c r="G79" s="695" t="s">
        <v>1457</v>
      </c>
      <c r="H79" s="695" t="s">
        <v>540</v>
      </c>
      <c r="I79" s="695" t="s">
        <v>1458</v>
      </c>
      <c r="J79" s="695" t="s">
        <v>1459</v>
      </c>
      <c r="K79" s="695" t="s">
        <v>738</v>
      </c>
      <c r="L79" s="698">
        <v>0</v>
      </c>
      <c r="M79" s="698">
        <v>0</v>
      </c>
      <c r="N79" s="695">
        <v>1</v>
      </c>
      <c r="O79" s="699">
        <v>1</v>
      </c>
      <c r="P79" s="698"/>
      <c r="Q79" s="700"/>
      <c r="R79" s="695"/>
      <c r="S79" s="700">
        <v>0</v>
      </c>
      <c r="T79" s="699"/>
      <c r="U79" s="701">
        <v>0</v>
      </c>
    </row>
    <row r="80" spans="1:21" ht="14.4" customHeight="1" x14ac:dyDescent="0.3">
      <c r="A80" s="694">
        <v>25</v>
      </c>
      <c r="B80" s="695" t="s">
        <v>1217</v>
      </c>
      <c r="C80" s="695">
        <v>89301252</v>
      </c>
      <c r="D80" s="696" t="s">
        <v>1724</v>
      </c>
      <c r="E80" s="697" t="s">
        <v>1325</v>
      </c>
      <c r="F80" s="695" t="s">
        <v>1307</v>
      </c>
      <c r="G80" s="695" t="s">
        <v>1460</v>
      </c>
      <c r="H80" s="695" t="s">
        <v>540</v>
      </c>
      <c r="I80" s="695" t="s">
        <v>1461</v>
      </c>
      <c r="J80" s="695" t="s">
        <v>1462</v>
      </c>
      <c r="K80" s="695" t="s">
        <v>1463</v>
      </c>
      <c r="L80" s="698">
        <v>64.13</v>
      </c>
      <c r="M80" s="698">
        <v>256.52</v>
      </c>
      <c r="N80" s="695">
        <v>4</v>
      </c>
      <c r="O80" s="699">
        <v>2</v>
      </c>
      <c r="P80" s="698">
        <v>128.26</v>
      </c>
      <c r="Q80" s="700">
        <v>0.5</v>
      </c>
      <c r="R80" s="695">
        <v>2</v>
      </c>
      <c r="S80" s="700">
        <v>0.5</v>
      </c>
      <c r="T80" s="699">
        <v>1</v>
      </c>
      <c r="U80" s="701">
        <v>0.5</v>
      </c>
    </row>
    <row r="81" spans="1:21" ht="14.4" customHeight="1" x14ac:dyDescent="0.3">
      <c r="A81" s="694">
        <v>25</v>
      </c>
      <c r="B81" s="695" t="s">
        <v>1217</v>
      </c>
      <c r="C81" s="695">
        <v>89301252</v>
      </c>
      <c r="D81" s="696" t="s">
        <v>1724</v>
      </c>
      <c r="E81" s="697" t="s">
        <v>1325</v>
      </c>
      <c r="F81" s="695" t="s">
        <v>1307</v>
      </c>
      <c r="G81" s="695" t="s">
        <v>1464</v>
      </c>
      <c r="H81" s="695" t="s">
        <v>540</v>
      </c>
      <c r="I81" s="695" t="s">
        <v>1465</v>
      </c>
      <c r="J81" s="695" t="s">
        <v>1466</v>
      </c>
      <c r="K81" s="695" t="s">
        <v>1467</v>
      </c>
      <c r="L81" s="698">
        <v>0</v>
      </c>
      <c r="M81" s="698">
        <v>0</v>
      </c>
      <c r="N81" s="695">
        <v>1</v>
      </c>
      <c r="O81" s="699">
        <v>1</v>
      </c>
      <c r="P81" s="698"/>
      <c r="Q81" s="700"/>
      <c r="R81" s="695"/>
      <c r="S81" s="700">
        <v>0</v>
      </c>
      <c r="T81" s="699"/>
      <c r="U81" s="701">
        <v>0</v>
      </c>
    </row>
    <row r="82" spans="1:21" ht="14.4" customHeight="1" x14ac:dyDescent="0.3">
      <c r="A82" s="694">
        <v>25</v>
      </c>
      <c r="B82" s="695" t="s">
        <v>1217</v>
      </c>
      <c r="C82" s="695">
        <v>89301252</v>
      </c>
      <c r="D82" s="696" t="s">
        <v>1724</v>
      </c>
      <c r="E82" s="697" t="s">
        <v>1325</v>
      </c>
      <c r="F82" s="695" t="s">
        <v>1307</v>
      </c>
      <c r="G82" s="695" t="s">
        <v>1464</v>
      </c>
      <c r="H82" s="695" t="s">
        <v>540</v>
      </c>
      <c r="I82" s="695" t="s">
        <v>1468</v>
      </c>
      <c r="J82" s="695" t="s">
        <v>1466</v>
      </c>
      <c r="K82" s="695" t="s">
        <v>1469</v>
      </c>
      <c r="L82" s="698">
        <v>137.33000000000001</v>
      </c>
      <c r="M82" s="698">
        <v>137.33000000000001</v>
      </c>
      <c r="N82" s="695">
        <v>1</v>
      </c>
      <c r="O82" s="699">
        <v>0.5</v>
      </c>
      <c r="P82" s="698">
        <v>137.33000000000001</v>
      </c>
      <c r="Q82" s="700">
        <v>1</v>
      </c>
      <c r="R82" s="695">
        <v>1</v>
      </c>
      <c r="S82" s="700">
        <v>1</v>
      </c>
      <c r="T82" s="699">
        <v>0.5</v>
      </c>
      <c r="U82" s="701">
        <v>1</v>
      </c>
    </row>
    <row r="83" spans="1:21" ht="14.4" customHeight="1" x14ac:dyDescent="0.3">
      <c r="A83" s="694">
        <v>25</v>
      </c>
      <c r="B83" s="695" t="s">
        <v>1217</v>
      </c>
      <c r="C83" s="695">
        <v>89301252</v>
      </c>
      <c r="D83" s="696" t="s">
        <v>1724</v>
      </c>
      <c r="E83" s="697" t="s">
        <v>1325</v>
      </c>
      <c r="F83" s="695" t="s">
        <v>1307</v>
      </c>
      <c r="G83" s="695" t="s">
        <v>1354</v>
      </c>
      <c r="H83" s="695" t="s">
        <v>960</v>
      </c>
      <c r="I83" s="695" t="s">
        <v>1355</v>
      </c>
      <c r="J83" s="695" t="s">
        <v>619</v>
      </c>
      <c r="K83" s="695" t="s">
        <v>1356</v>
      </c>
      <c r="L83" s="698">
        <v>48.31</v>
      </c>
      <c r="M83" s="698">
        <v>96.62</v>
      </c>
      <c r="N83" s="695">
        <v>2</v>
      </c>
      <c r="O83" s="699">
        <v>2</v>
      </c>
      <c r="P83" s="698"/>
      <c r="Q83" s="700">
        <v>0</v>
      </c>
      <c r="R83" s="695"/>
      <c r="S83" s="700">
        <v>0</v>
      </c>
      <c r="T83" s="699"/>
      <c r="U83" s="701">
        <v>0</v>
      </c>
    </row>
    <row r="84" spans="1:21" ht="14.4" customHeight="1" x14ac:dyDescent="0.3">
      <c r="A84" s="694">
        <v>25</v>
      </c>
      <c r="B84" s="695" t="s">
        <v>1217</v>
      </c>
      <c r="C84" s="695">
        <v>89301252</v>
      </c>
      <c r="D84" s="696" t="s">
        <v>1724</v>
      </c>
      <c r="E84" s="697" t="s">
        <v>1325</v>
      </c>
      <c r="F84" s="695" t="s">
        <v>1307</v>
      </c>
      <c r="G84" s="695" t="s">
        <v>1367</v>
      </c>
      <c r="H84" s="695" t="s">
        <v>540</v>
      </c>
      <c r="I84" s="695" t="s">
        <v>945</v>
      </c>
      <c r="J84" s="695" t="s">
        <v>946</v>
      </c>
      <c r="K84" s="695" t="s">
        <v>947</v>
      </c>
      <c r="L84" s="698">
        <v>113.37</v>
      </c>
      <c r="M84" s="698">
        <v>226.74</v>
      </c>
      <c r="N84" s="695">
        <v>2</v>
      </c>
      <c r="O84" s="699">
        <v>1.5</v>
      </c>
      <c r="P84" s="698">
        <v>226.74</v>
      </c>
      <c r="Q84" s="700">
        <v>1</v>
      </c>
      <c r="R84" s="695">
        <v>2</v>
      </c>
      <c r="S84" s="700">
        <v>1</v>
      </c>
      <c r="T84" s="699">
        <v>1.5</v>
      </c>
      <c r="U84" s="701">
        <v>1</v>
      </c>
    </row>
    <row r="85" spans="1:21" ht="14.4" customHeight="1" x14ac:dyDescent="0.3">
      <c r="A85" s="694">
        <v>25</v>
      </c>
      <c r="B85" s="695" t="s">
        <v>1217</v>
      </c>
      <c r="C85" s="695">
        <v>89301252</v>
      </c>
      <c r="D85" s="696" t="s">
        <v>1724</v>
      </c>
      <c r="E85" s="697" t="s">
        <v>1325</v>
      </c>
      <c r="F85" s="695" t="s">
        <v>1307</v>
      </c>
      <c r="G85" s="695" t="s">
        <v>1367</v>
      </c>
      <c r="H85" s="695" t="s">
        <v>540</v>
      </c>
      <c r="I85" s="695" t="s">
        <v>1470</v>
      </c>
      <c r="J85" s="695" t="s">
        <v>946</v>
      </c>
      <c r="K85" s="695" t="s">
        <v>1471</v>
      </c>
      <c r="L85" s="698">
        <v>56.69</v>
      </c>
      <c r="M85" s="698">
        <v>226.76</v>
      </c>
      <c r="N85" s="695">
        <v>4</v>
      </c>
      <c r="O85" s="699">
        <v>3</v>
      </c>
      <c r="P85" s="698">
        <v>56.69</v>
      </c>
      <c r="Q85" s="700">
        <v>0.25</v>
      </c>
      <c r="R85" s="695">
        <v>1</v>
      </c>
      <c r="S85" s="700">
        <v>0.25</v>
      </c>
      <c r="T85" s="699">
        <v>0.5</v>
      </c>
      <c r="U85" s="701">
        <v>0.16666666666666666</v>
      </c>
    </row>
    <row r="86" spans="1:21" ht="14.4" customHeight="1" x14ac:dyDescent="0.3">
      <c r="A86" s="694">
        <v>25</v>
      </c>
      <c r="B86" s="695" t="s">
        <v>1217</v>
      </c>
      <c r="C86" s="695">
        <v>89301252</v>
      </c>
      <c r="D86" s="696" t="s">
        <v>1724</v>
      </c>
      <c r="E86" s="697" t="s">
        <v>1325</v>
      </c>
      <c r="F86" s="695" t="s">
        <v>1307</v>
      </c>
      <c r="G86" s="695" t="s">
        <v>1472</v>
      </c>
      <c r="H86" s="695" t="s">
        <v>540</v>
      </c>
      <c r="I86" s="695" t="s">
        <v>1473</v>
      </c>
      <c r="J86" s="695" t="s">
        <v>1474</v>
      </c>
      <c r="K86" s="695" t="s">
        <v>1475</v>
      </c>
      <c r="L86" s="698">
        <v>102.89</v>
      </c>
      <c r="M86" s="698">
        <v>102.89</v>
      </c>
      <c r="N86" s="695">
        <v>1</v>
      </c>
      <c r="O86" s="699">
        <v>1</v>
      </c>
      <c r="P86" s="698"/>
      <c r="Q86" s="700">
        <v>0</v>
      </c>
      <c r="R86" s="695"/>
      <c r="S86" s="700">
        <v>0</v>
      </c>
      <c r="T86" s="699"/>
      <c r="U86" s="701">
        <v>0</v>
      </c>
    </row>
    <row r="87" spans="1:21" ht="14.4" customHeight="1" x14ac:dyDescent="0.3">
      <c r="A87" s="694">
        <v>25</v>
      </c>
      <c r="B87" s="695" t="s">
        <v>1217</v>
      </c>
      <c r="C87" s="695">
        <v>89301252</v>
      </c>
      <c r="D87" s="696" t="s">
        <v>1724</v>
      </c>
      <c r="E87" s="697" t="s">
        <v>1326</v>
      </c>
      <c r="F87" s="695" t="s">
        <v>1307</v>
      </c>
      <c r="G87" s="695" t="s">
        <v>1350</v>
      </c>
      <c r="H87" s="695" t="s">
        <v>960</v>
      </c>
      <c r="I87" s="695" t="s">
        <v>1097</v>
      </c>
      <c r="J87" s="695" t="s">
        <v>1274</v>
      </c>
      <c r="K87" s="695" t="s">
        <v>1275</v>
      </c>
      <c r="L87" s="698">
        <v>333.31</v>
      </c>
      <c r="M87" s="698">
        <v>333.31</v>
      </c>
      <c r="N87" s="695">
        <v>1</v>
      </c>
      <c r="O87" s="699">
        <v>0.5</v>
      </c>
      <c r="P87" s="698"/>
      <c r="Q87" s="700">
        <v>0</v>
      </c>
      <c r="R87" s="695"/>
      <c r="S87" s="700">
        <v>0</v>
      </c>
      <c r="T87" s="699"/>
      <c r="U87" s="701">
        <v>0</v>
      </c>
    </row>
    <row r="88" spans="1:21" ht="14.4" customHeight="1" x14ac:dyDescent="0.3">
      <c r="A88" s="694">
        <v>25</v>
      </c>
      <c r="B88" s="695" t="s">
        <v>1217</v>
      </c>
      <c r="C88" s="695">
        <v>89301252</v>
      </c>
      <c r="D88" s="696" t="s">
        <v>1724</v>
      </c>
      <c r="E88" s="697" t="s">
        <v>1326</v>
      </c>
      <c r="F88" s="695" t="s">
        <v>1307</v>
      </c>
      <c r="G88" s="695" t="s">
        <v>1350</v>
      </c>
      <c r="H88" s="695" t="s">
        <v>960</v>
      </c>
      <c r="I88" s="695" t="s">
        <v>1097</v>
      </c>
      <c r="J88" s="695" t="s">
        <v>1274</v>
      </c>
      <c r="K88" s="695" t="s">
        <v>1275</v>
      </c>
      <c r="L88" s="698">
        <v>156.86000000000001</v>
      </c>
      <c r="M88" s="698">
        <v>941.16000000000008</v>
      </c>
      <c r="N88" s="695">
        <v>6</v>
      </c>
      <c r="O88" s="699">
        <v>5.5</v>
      </c>
      <c r="P88" s="698">
        <v>470.58000000000004</v>
      </c>
      <c r="Q88" s="700">
        <v>0.5</v>
      </c>
      <c r="R88" s="695">
        <v>3</v>
      </c>
      <c r="S88" s="700">
        <v>0.5</v>
      </c>
      <c r="T88" s="699">
        <v>2.5</v>
      </c>
      <c r="U88" s="701">
        <v>0.45454545454545453</v>
      </c>
    </row>
    <row r="89" spans="1:21" ht="14.4" customHeight="1" x14ac:dyDescent="0.3">
      <c r="A89" s="694">
        <v>25</v>
      </c>
      <c r="B89" s="695" t="s">
        <v>1217</v>
      </c>
      <c r="C89" s="695">
        <v>89301252</v>
      </c>
      <c r="D89" s="696" t="s">
        <v>1724</v>
      </c>
      <c r="E89" s="697" t="s">
        <v>1326</v>
      </c>
      <c r="F89" s="695" t="s">
        <v>1307</v>
      </c>
      <c r="G89" s="695" t="s">
        <v>1350</v>
      </c>
      <c r="H89" s="695" t="s">
        <v>540</v>
      </c>
      <c r="I89" s="695" t="s">
        <v>1476</v>
      </c>
      <c r="J89" s="695" t="s">
        <v>1274</v>
      </c>
      <c r="K89" s="695" t="s">
        <v>1275</v>
      </c>
      <c r="L89" s="698">
        <v>156.86000000000001</v>
      </c>
      <c r="M89" s="698">
        <v>156.86000000000001</v>
      </c>
      <c r="N89" s="695">
        <v>1</v>
      </c>
      <c r="O89" s="699">
        <v>1</v>
      </c>
      <c r="P89" s="698">
        <v>156.86000000000001</v>
      </c>
      <c r="Q89" s="700">
        <v>1</v>
      </c>
      <c r="R89" s="695">
        <v>1</v>
      </c>
      <c r="S89" s="700">
        <v>1</v>
      </c>
      <c r="T89" s="699">
        <v>1</v>
      </c>
      <c r="U89" s="701">
        <v>1</v>
      </c>
    </row>
    <row r="90" spans="1:21" ht="14.4" customHeight="1" x14ac:dyDescent="0.3">
      <c r="A90" s="694">
        <v>25</v>
      </c>
      <c r="B90" s="695" t="s">
        <v>1217</v>
      </c>
      <c r="C90" s="695">
        <v>89301252</v>
      </c>
      <c r="D90" s="696" t="s">
        <v>1724</v>
      </c>
      <c r="E90" s="697" t="s">
        <v>1326</v>
      </c>
      <c r="F90" s="695" t="s">
        <v>1307</v>
      </c>
      <c r="G90" s="695" t="s">
        <v>1477</v>
      </c>
      <c r="H90" s="695" t="s">
        <v>540</v>
      </c>
      <c r="I90" s="695" t="s">
        <v>1478</v>
      </c>
      <c r="J90" s="695" t="s">
        <v>1479</v>
      </c>
      <c r="K90" s="695" t="s">
        <v>1480</v>
      </c>
      <c r="L90" s="698">
        <v>61.85</v>
      </c>
      <c r="M90" s="698">
        <v>185.55</v>
      </c>
      <c r="N90" s="695">
        <v>3</v>
      </c>
      <c r="O90" s="699">
        <v>2</v>
      </c>
      <c r="P90" s="698">
        <v>61.85</v>
      </c>
      <c r="Q90" s="700">
        <v>0.33333333333333331</v>
      </c>
      <c r="R90" s="695">
        <v>1</v>
      </c>
      <c r="S90" s="700">
        <v>0.33333333333333331</v>
      </c>
      <c r="T90" s="699">
        <v>1</v>
      </c>
      <c r="U90" s="701">
        <v>0.5</v>
      </c>
    </row>
    <row r="91" spans="1:21" ht="14.4" customHeight="1" x14ac:dyDescent="0.3">
      <c r="A91" s="694">
        <v>25</v>
      </c>
      <c r="B91" s="695" t="s">
        <v>1217</v>
      </c>
      <c r="C91" s="695">
        <v>89301252</v>
      </c>
      <c r="D91" s="696" t="s">
        <v>1724</v>
      </c>
      <c r="E91" s="697" t="s">
        <v>1326</v>
      </c>
      <c r="F91" s="695" t="s">
        <v>1307</v>
      </c>
      <c r="G91" s="695" t="s">
        <v>1481</v>
      </c>
      <c r="H91" s="695" t="s">
        <v>540</v>
      </c>
      <c r="I91" s="695" t="s">
        <v>604</v>
      </c>
      <c r="J91" s="695" t="s">
        <v>1482</v>
      </c>
      <c r="K91" s="695" t="s">
        <v>1483</v>
      </c>
      <c r="L91" s="698">
        <v>18.940000000000001</v>
      </c>
      <c r="M91" s="698">
        <v>56.820000000000007</v>
      </c>
      <c r="N91" s="695">
        <v>3</v>
      </c>
      <c r="O91" s="699">
        <v>0.5</v>
      </c>
      <c r="P91" s="698"/>
      <c r="Q91" s="700">
        <v>0</v>
      </c>
      <c r="R91" s="695"/>
      <c r="S91" s="700">
        <v>0</v>
      </c>
      <c r="T91" s="699"/>
      <c r="U91" s="701">
        <v>0</v>
      </c>
    </row>
    <row r="92" spans="1:21" ht="14.4" customHeight="1" x14ac:dyDescent="0.3">
      <c r="A92" s="694">
        <v>25</v>
      </c>
      <c r="B92" s="695" t="s">
        <v>1217</v>
      </c>
      <c r="C92" s="695">
        <v>89301252</v>
      </c>
      <c r="D92" s="696" t="s">
        <v>1724</v>
      </c>
      <c r="E92" s="697" t="s">
        <v>1326</v>
      </c>
      <c r="F92" s="695" t="s">
        <v>1307</v>
      </c>
      <c r="G92" s="695" t="s">
        <v>1484</v>
      </c>
      <c r="H92" s="695" t="s">
        <v>540</v>
      </c>
      <c r="I92" s="695" t="s">
        <v>1485</v>
      </c>
      <c r="J92" s="695" t="s">
        <v>1486</v>
      </c>
      <c r="K92" s="695" t="s">
        <v>1487</v>
      </c>
      <c r="L92" s="698">
        <v>103.12</v>
      </c>
      <c r="M92" s="698">
        <v>103.12</v>
      </c>
      <c r="N92" s="695">
        <v>1</v>
      </c>
      <c r="O92" s="699">
        <v>1</v>
      </c>
      <c r="P92" s="698"/>
      <c r="Q92" s="700">
        <v>0</v>
      </c>
      <c r="R92" s="695"/>
      <c r="S92" s="700">
        <v>0</v>
      </c>
      <c r="T92" s="699"/>
      <c r="U92" s="701">
        <v>0</v>
      </c>
    </row>
    <row r="93" spans="1:21" ht="14.4" customHeight="1" x14ac:dyDescent="0.3">
      <c r="A93" s="694">
        <v>25</v>
      </c>
      <c r="B93" s="695" t="s">
        <v>1217</v>
      </c>
      <c r="C93" s="695">
        <v>89301252</v>
      </c>
      <c r="D93" s="696" t="s">
        <v>1724</v>
      </c>
      <c r="E93" s="697" t="s">
        <v>1326</v>
      </c>
      <c r="F93" s="695" t="s">
        <v>1307</v>
      </c>
      <c r="G93" s="695" t="s">
        <v>1488</v>
      </c>
      <c r="H93" s="695" t="s">
        <v>540</v>
      </c>
      <c r="I93" s="695" t="s">
        <v>1489</v>
      </c>
      <c r="J93" s="695" t="s">
        <v>1490</v>
      </c>
      <c r="K93" s="695" t="s">
        <v>1491</v>
      </c>
      <c r="L93" s="698">
        <v>0</v>
      </c>
      <c r="M93" s="698">
        <v>0</v>
      </c>
      <c r="N93" s="695">
        <v>1</v>
      </c>
      <c r="O93" s="699">
        <v>1</v>
      </c>
      <c r="P93" s="698">
        <v>0</v>
      </c>
      <c r="Q93" s="700"/>
      <c r="R93" s="695">
        <v>1</v>
      </c>
      <c r="S93" s="700">
        <v>1</v>
      </c>
      <c r="T93" s="699">
        <v>1</v>
      </c>
      <c r="U93" s="701">
        <v>1</v>
      </c>
    </row>
    <row r="94" spans="1:21" ht="14.4" customHeight="1" x14ac:dyDescent="0.3">
      <c r="A94" s="694">
        <v>25</v>
      </c>
      <c r="B94" s="695" t="s">
        <v>1217</v>
      </c>
      <c r="C94" s="695">
        <v>89301252</v>
      </c>
      <c r="D94" s="696" t="s">
        <v>1724</v>
      </c>
      <c r="E94" s="697" t="s">
        <v>1326</v>
      </c>
      <c r="F94" s="695" t="s">
        <v>1307</v>
      </c>
      <c r="G94" s="695" t="s">
        <v>1492</v>
      </c>
      <c r="H94" s="695" t="s">
        <v>540</v>
      </c>
      <c r="I94" s="695" t="s">
        <v>1493</v>
      </c>
      <c r="J94" s="695" t="s">
        <v>1494</v>
      </c>
      <c r="K94" s="695" t="s">
        <v>1495</v>
      </c>
      <c r="L94" s="698">
        <v>0</v>
      </c>
      <c r="M94" s="698">
        <v>0</v>
      </c>
      <c r="N94" s="695">
        <v>1</v>
      </c>
      <c r="O94" s="699">
        <v>1</v>
      </c>
      <c r="P94" s="698"/>
      <c r="Q94" s="700"/>
      <c r="R94" s="695"/>
      <c r="S94" s="700">
        <v>0</v>
      </c>
      <c r="T94" s="699"/>
      <c r="U94" s="701">
        <v>0</v>
      </c>
    </row>
    <row r="95" spans="1:21" ht="14.4" customHeight="1" x14ac:dyDescent="0.3">
      <c r="A95" s="694">
        <v>25</v>
      </c>
      <c r="B95" s="695" t="s">
        <v>1217</v>
      </c>
      <c r="C95" s="695">
        <v>89301252</v>
      </c>
      <c r="D95" s="696" t="s">
        <v>1724</v>
      </c>
      <c r="E95" s="697" t="s">
        <v>1326</v>
      </c>
      <c r="F95" s="695" t="s">
        <v>1307</v>
      </c>
      <c r="G95" s="695" t="s">
        <v>1353</v>
      </c>
      <c r="H95" s="695" t="s">
        <v>960</v>
      </c>
      <c r="I95" s="695" t="s">
        <v>1113</v>
      </c>
      <c r="J95" s="695" t="s">
        <v>1114</v>
      </c>
      <c r="K95" s="695" t="s">
        <v>1115</v>
      </c>
      <c r="L95" s="698">
        <v>154.01</v>
      </c>
      <c r="M95" s="698">
        <v>154.01</v>
      </c>
      <c r="N95" s="695">
        <v>1</v>
      </c>
      <c r="O95" s="699">
        <v>0.5</v>
      </c>
      <c r="P95" s="698">
        <v>154.01</v>
      </c>
      <c r="Q95" s="700">
        <v>1</v>
      </c>
      <c r="R95" s="695">
        <v>1</v>
      </c>
      <c r="S95" s="700">
        <v>1</v>
      </c>
      <c r="T95" s="699">
        <v>0.5</v>
      </c>
      <c r="U95" s="701">
        <v>1</v>
      </c>
    </row>
    <row r="96" spans="1:21" ht="14.4" customHeight="1" x14ac:dyDescent="0.3">
      <c r="A96" s="694">
        <v>25</v>
      </c>
      <c r="B96" s="695" t="s">
        <v>1217</v>
      </c>
      <c r="C96" s="695">
        <v>89301252</v>
      </c>
      <c r="D96" s="696" t="s">
        <v>1724</v>
      </c>
      <c r="E96" s="697" t="s">
        <v>1326</v>
      </c>
      <c r="F96" s="695" t="s">
        <v>1307</v>
      </c>
      <c r="G96" s="695" t="s">
        <v>1496</v>
      </c>
      <c r="H96" s="695" t="s">
        <v>540</v>
      </c>
      <c r="I96" s="695" t="s">
        <v>1497</v>
      </c>
      <c r="J96" s="695" t="s">
        <v>1498</v>
      </c>
      <c r="K96" s="695" t="s">
        <v>1499</v>
      </c>
      <c r="L96" s="698">
        <v>0</v>
      </c>
      <c r="M96" s="698">
        <v>0</v>
      </c>
      <c r="N96" s="695">
        <v>1</v>
      </c>
      <c r="O96" s="699">
        <v>1</v>
      </c>
      <c r="P96" s="698"/>
      <c r="Q96" s="700"/>
      <c r="R96" s="695"/>
      <c r="S96" s="700">
        <v>0</v>
      </c>
      <c r="T96" s="699"/>
      <c r="U96" s="701">
        <v>0</v>
      </c>
    </row>
    <row r="97" spans="1:21" ht="14.4" customHeight="1" x14ac:dyDescent="0.3">
      <c r="A97" s="694">
        <v>25</v>
      </c>
      <c r="B97" s="695" t="s">
        <v>1217</v>
      </c>
      <c r="C97" s="695">
        <v>89301252</v>
      </c>
      <c r="D97" s="696" t="s">
        <v>1724</v>
      </c>
      <c r="E97" s="697" t="s">
        <v>1326</v>
      </c>
      <c r="F97" s="695" t="s">
        <v>1307</v>
      </c>
      <c r="G97" s="695" t="s">
        <v>1354</v>
      </c>
      <c r="H97" s="695" t="s">
        <v>960</v>
      </c>
      <c r="I97" s="695" t="s">
        <v>966</v>
      </c>
      <c r="J97" s="695" t="s">
        <v>619</v>
      </c>
      <c r="K97" s="695" t="s">
        <v>1287</v>
      </c>
      <c r="L97" s="698">
        <v>96.63</v>
      </c>
      <c r="M97" s="698">
        <v>96.63</v>
      </c>
      <c r="N97" s="695">
        <v>1</v>
      </c>
      <c r="O97" s="699">
        <v>1</v>
      </c>
      <c r="P97" s="698">
        <v>96.63</v>
      </c>
      <c r="Q97" s="700">
        <v>1</v>
      </c>
      <c r="R97" s="695">
        <v>1</v>
      </c>
      <c r="S97" s="700">
        <v>1</v>
      </c>
      <c r="T97" s="699">
        <v>1</v>
      </c>
      <c r="U97" s="701">
        <v>1</v>
      </c>
    </row>
    <row r="98" spans="1:21" ht="14.4" customHeight="1" x14ac:dyDescent="0.3">
      <c r="A98" s="694">
        <v>25</v>
      </c>
      <c r="B98" s="695" t="s">
        <v>1217</v>
      </c>
      <c r="C98" s="695">
        <v>89301252</v>
      </c>
      <c r="D98" s="696" t="s">
        <v>1724</v>
      </c>
      <c r="E98" s="697" t="s">
        <v>1326</v>
      </c>
      <c r="F98" s="695" t="s">
        <v>1307</v>
      </c>
      <c r="G98" s="695" t="s">
        <v>1354</v>
      </c>
      <c r="H98" s="695" t="s">
        <v>540</v>
      </c>
      <c r="I98" s="695" t="s">
        <v>901</v>
      </c>
      <c r="J98" s="695" t="s">
        <v>619</v>
      </c>
      <c r="K98" s="695" t="s">
        <v>1390</v>
      </c>
      <c r="L98" s="698">
        <v>96.63</v>
      </c>
      <c r="M98" s="698">
        <v>193.26</v>
      </c>
      <c r="N98" s="695">
        <v>2</v>
      </c>
      <c r="O98" s="699">
        <v>2</v>
      </c>
      <c r="P98" s="698">
        <v>193.26</v>
      </c>
      <c r="Q98" s="700">
        <v>1</v>
      </c>
      <c r="R98" s="695">
        <v>2</v>
      </c>
      <c r="S98" s="700">
        <v>1</v>
      </c>
      <c r="T98" s="699">
        <v>2</v>
      </c>
      <c r="U98" s="701">
        <v>1</v>
      </c>
    </row>
    <row r="99" spans="1:21" ht="14.4" customHeight="1" x14ac:dyDescent="0.3">
      <c r="A99" s="694">
        <v>25</v>
      </c>
      <c r="B99" s="695" t="s">
        <v>1217</v>
      </c>
      <c r="C99" s="695">
        <v>89301252</v>
      </c>
      <c r="D99" s="696" t="s">
        <v>1724</v>
      </c>
      <c r="E99" s="697" t="s">
        <v>1326</v>
      </c>
      <c r="F99" s="695" t="s">
        <v>1307</v>
      </c>
      <c r="G99" s="695" t="s">
        <v>1354</v>
      </c>
      <c r="H99" s="695" t="s">
        <v>540</v>
      </c>
      <c r="I99" s="695" t="s">
        <v>618</v>
      </c>
      <c r="J99" s="695" t="s">
        <v>619</v>
      </c>
      <c r="K99" s="695" t="s">
        <v>1500</v>
      </c>
      <c r="L99" s="698">
        <v>48.31</v>
      </c>
      <c r="M99" s="698">
        <v>48.31</v>
      </c>
      <c r="N99" s="695">
        <v>1</v>
      </c>
      <c r="O99" s="699">
        <v>0.5</v>
      </c>
      <c r="P99" s="698">
        <v>48.31</v>
      </c>
      <c r="Q99" s="700">
        <v>1</v>
      </c>
      <c r="R99" s="695">
        <v>1</v>
      </c>
      <c r="S99" s="700">
        <v>1</v>
      </c>
      <c r="T99" s="699">
        <v>0.5</v>
      </c>
      <c r="U99" s="701">
        <v>1</v>
      </c>
    </row>
    <row r="100" spans="1:21" ht="14.4" customHeight="1" x14ac:dyDescent="0.3">
      <c r="A100" s="694">
        <v>25</v>
      </c>
      <c r="B100" s="695" t="s">
        <v>1217</v>
      </c>
      <c r="C100" s="695">
        <v>89301252</v>
      </c>
      <c r="D100" s="696" t="s">
        <v>1724</v>
      </c>
      <c r="E100" s="697" t="s">
        <v>1326</v>
      </c>
      <c r="F100" s="695" t="s">
        <v>1307</v>
      </c>
      <c r="G100" s="695" t="s">
        <v>1501</v>
      </c>
      <c r="H100" s="695" t="s">
        <v>540</v>
      </c>
      <c r="I100" s="695" t="s">
        <v>1502</v>
      </c>
      <c r="J100" s="695" t="s">
        <v>665</v>
      </c>
      <c r="K100" s="695" t="s">
        <v>1503</v>
      </c>
      <c r="L100" s="698">
        <v>96.72</v>
      </c>
      <c r="M100" s="698">
        <v>96.72</v>
      </c>
      <c r="N100" s="695">
        <v>1</v>
      </c>
      <c r="O100" s="699">
        <v>0.5</v>
      </c>
      <c r="P100" s="698"/>
      <c r="Q100" s="700">
        <v>0</v>
      </c>
      <c r="R100" s="695"/>
      <c r="S100" s="700">
        <v>0</v>
      </c>
      <c r="T100" s="699"/>
      <c r="U100" s="701">
        <v>0</v>
      </c>
    </row>
    <row r="101" spans="1:21" ht="14.4" customHeight="1" x14ac:dyDescent="0.3">
      <c r="A101" s="694">
        <v>25</v>
      </c>
      <c r="B101" s="695" t="s">
        <v>1217</v>
      </c>
      <c r="C101" s="695">
        <v>89301252</v>
      </c>
      <c r="D101" s="696" t="s">
        <v>1724</v>
      </c>
      <c r="E101" s="697" t="s">
        <v>1326</v>
      </c>
      <c r="F101" s="695" t="s">
        <v>1307</v>
      </c>
      <c r="G101" s="695" t="s">
        <v>1472</v>
      </c>
      <c r="H101" s="695" t="s">
        <v>540</v>
      </c>
      <c r="I101" s="695" t="s">
        <v>1504</v>
      </c>
      <c r="J101" s="695" t="s">
        <v>770</v>
      </c>
      <c r="K101" s="695" t="s">
        <v>1475</v>
      </c>
      <c r="L101" s="698">
        <v>40.64</v>
      </c>
      <c r="M101" s="698">
        <v>40.64</v>
      </c>
      <c r="N101" s="695">
        <v>1</v>
      </c>
      <c r="O101" s="699">
        <v>0.5</v>
      </c>
      <c r="P101" s="698">
        <v>40.64</v>
      </c>
      <c r="Q101" s="700">
        <v>1</v>
      </c>
      <c r="R101" s="695">
        <v>1</v>
      </c>
      <c r="S101" s="700">
        <v>1</v>
      </c>
      <c r="T101" s="699">
        <v>0.5</v>
      </c>
      <c r="U101" s="701">
        <v>1</v>
      </c>
    </row>
    <row r="102" spans="1:21" ht="14.4" customHeight="1" x14ac:dyDescent="0.3">
      <c r="A102" s="694">
        <v>25</v>
      </c>
      <c r="B102" s="695" t="s">
        <v>1217</v>
      </c>
      <c r="C102" s="695">
        <v>89301252</v>
      </c>
      <c r="D102" s="696" t="s">
        <v>1724</v>
      </c>
      <c r="E102" s="697" t="s">
        <v>1326</v>
      </c>
      <c r="F102" s="695" t="s">
        <v>1307</v>
      </c>
      <c r="G102" s="695" t="s">
        <v>1434</v>
      </c>
      <c r="H102" s="695" t="s">
        <v>540</v>
      </c>
      <c r="I102" s="695" t="s">
        <v>1505</v>
      </c>
      <c r="J102" s="695" t="s">
        <v>1506</v>
      </c>
      <c r="K102" s="695" t="s">
        <v>670</v>
      </c>
      <c r="L102" s="698">
        <v>0</v>
      </c>
      <c r="M102" s="698">
        <v>0</v>
      </c>
      <c r="N102" s="695">
        <v>3</v>
      </c>
      <c r="O102" s="699">
        <v>0.5</v>
      </c>
      <c r="P102" s="698"/>
      <c r="Q102" s="700"/>
      <c r="R102" s="695"/>
      <c r="S102" s="700">
        <v>0</v>
      </c>
      <c r="T102" s="699"/>
      <c r="U102" s="701">
        <v>0</v>
      </c>
    </row>
    <row r="103" spans="1:21" ht="14.4" customHeight="1" x14ac:dyDescent="0.3">
      <c r="A103" s="694">
        <v>25</v>
      </c>
      <c r="B103" s="695" t="s">
        <v>1217</v>
      </c>
      <c r="C103" s="695">
        <v>89301252</v>
      </c>
      <c r="D103" s="696" t="s">
        <v>1724</v>
      </c>
      <c r="E103" s="697" t="s">
        <v>1327</v>
      </c>
      <c r="F103" s="695" t="s">
        <v>1307</v>
      </c>
      <c r="G103" s="695" t="s">
        <v>1350</v>
      </c>
      <c r="H103" s="695" t="s">
        <v>960</v>
      </c>
      <c r="I103" s="695" t="s">
        <v>1178</v>
      </c>
      <c r="J103" s="695" t="s">
        <v>1304</v>
      </c>
      <c r="K103" s="695" t="s">
        <v>1305</v>
      </c>
      <c r="L103" s="698">
        <v>333.31</v>
      </c>
      <c r="M103" s="698">
        <v>3999.7200000000003</v>
      </c>
      <c r="N103" s="695">
        <v>12</v>
      </c>
      <c r="O103" s="699">
        <v>10</v>
      </c>
      <c r="P103" s="698">
        <v>2333.17</v>
      </c>
      <c r="Q103" s="700">
        <v>0.58333333333333326</v>
      </c>
      <c r="R103" s="695">
        <v>7</v>
      </c>
      <c r="S103" s="700">
        <v>0.58333333333333337</v>
      </c>
      <c r="T103" s="699">
        <v>5</v>
      </c>
      <c r="U103" s="701">
        <v>0.5</v>
      </c>
    </row>
    <row r="104" spans="1:21" ht="14.4" customHeight="1" x14ac:dyDescent="0.3">
      <c r="A104" s="694">
        <v>25</v>
      </c>
      <c r="B104" s="695" t="s">
        <v>1217</v>
      </c>
      <c r="C104" s="695">
        <v>89301252</v>
      </c>
      <c r="D104" s="696" t="s">
        <v>1724</v>
      </c>
      <c r="E104" s="697" t="s">
        <v>1327</v>
      </c>
      <c r="F104" s="695" t="s">
        <v>1307</v>
      </c>
      <c r="G104" s="695" t="s">
        <v>1350</v>
      </c>
      <c r="H104" s="695" t="s">
        <v>960</v>
      </c>
      <c r="I104" s="695" t="s">
        <v>1178</v>
      </c>
      <c r="J104" s="695" t="s">
        <v>1304</v>
      </c>
      <c r="K104" s="695" t="s">
        <v>1305</v>
      </c>
      <c r="L104" s="698">
        <v>151.61000000000001</v>
      </c>
      <c r="M104" s="698">
        <v>1516.1000000000004</v>
      </c>
      <c r="N104" s="695">
        <v>10</v>
      </c>
      <c r="O104" s="699">
        <v>9</v>
      </c>
      <c r="P104" s="698">
        <v>1364.4900000000002</v>
      </c>
      <c r="Q104" s="700">
        <v>0.89999999999999991</v>
      </c>
      <c r="R104" s="695">
        <v>9</v>
      </c>
      <c r="S104" s="700">
        <v>0.9</v>
      </c>
      <c r="T104" s="699">
        <v>8</v>
      </c>
      <c r="U104" s="701">
        <v>0.88888888888888884</v>
      </c>
    </row>
    <row r="105" spans="1:21" ht="14.4" customHeight="1" x14ac:dyDescent="0.3">
      <c r="A105" s="694">
        <v>25</v>
      </c>
      <c r="B105" s="695" t="s">
        <v>1217</v>
      </c>
      <c r="C105" s="695">
        <v>89301252</v>
      </c>
      <c r="D105" s="696" t="s">
        <v>1724</v>
      </c>
      <c r="E105" s="697" t="s">
        <v>1327</v>
      </c>
      <c r="F105" s="695" t="s">
        <v>1307</v>
      </c>
      <c r="G105" s="695" t="s">
        <v>1350</v>
      </c>
      <c r="H105" s="695" t="s">
        <v>540</v>
      </c>
      <c r="I105" s="695" t="s">
        <v>1507</v>
      </c>
      <c r="J105" s="695" t="s">
        <v>1508</v>
      </c>
      <c r="K105" s="695" t="s">
        <v>1509</v>
      </c>
      <c r="L105" s="698">
        <v>0</v>
      </c>
      <c r="M105" s="698">
        <v>0</v>
      </c>
      <c r="N105" s="695">
        <v>2</v>
      </c>
      <c r="O105" s="699">
        <v>1</v>
      </c>
      <c r="P105" s="698"/>
      <c r="Q105" s="700"/>
      <c r="R105" s="695"/>
      <c r="S105" s="700">
        <v>0</v>
      </c>
      <c r="T105" s="699"/>
      <c r="U105" s="701">
        <v>0</v>
      </c>
    </row>
    <row r="106" spans="1:21" ht="14.4" customHeight="1" x14ac:dyDescent="0.3">
      <c r="A106" s="694">
        <v>25</v>
      </c>
      <c r="B106" s="695" t="s">
        <v>1217</v>
      </c>
      <c r="C106" s="695">
        <v>89301252</v>
      </c>
      <c r="D106" s="696" t="s">
        <v>1724</v>
      </c>
      <c r="E106" s="697" t="s">
        <v>1327</v>
      </c>
      <c r="F106" s="695" t="s">
        <v>1307</v>
      </c>
      <c r="G106" s="695" t="s">
        <v>1492</v>
      </c>
      <c r="H106" s="695" t="s">
        <v>540</v>
      </c>
      <c r="I106" s="695" t="s">
        <v>1510</v>
      </c>
      <c r="J106" s="695" t="s">
        <v>1494</v>
      </c>
      <c r="K106" s="695" t="s">
        <v>1511</v>
      </c>
      <c r="L106" s="698">
        <v>93.99</v>
      </c>
      <c r="M106" s="698">
        <v>93.99</v>
      </c>
      <c r="N106" s="695">
        <v>1</v>
      </c>
      <c r="O106" s="699">
        <v>1</v>
      </c>
      <c r="P106" s="698"/>
      <c r="Q106" s="700">
        <v>0</v>
      </c>
      <c r="R106" s="695"/>
      <c r="S106" s="700">
        <v>0</v>
      </c>
      <c r="T106" s="699"/>
      <c r="U106" s="701">
        <v>0</v>
      </c>
    </row>
    <row r="107" spans="1:21" ht="14.4" customHeight="1" x14ac:dyDescent="0.3">
      <c r="A107" s="694">
        <v>25</v>
      </c>
      <c r="B107" s="695" t="s">
        <v>1217</v>
      </c>
      <c r="C107" s="695">
        <v>89301252</v>
      </c>
      <c r="D107" s="696" t="s">
        <v>1724</v>
      </c>
      <c r="E107" s="697" t="s">
        <v>1327</v>
      </c>
      <c r="F107" s="695" t="s">
        <v>1307</v>
      </c>
      <c r="G107" s="695" t="s">
        <v>1353</v>
      </c>
      <c r="H107" s="695" t="s">
        <v>960</v>
      </c>
      <c r="I107" s="695" t="s">
        <v>1113</v>
      </c>
      <c r="J107" s="695" t="s">
        <v>1114</v>
      </c>
      <c r="K107" s="695" t="s">
        <v>1115</v>
      </c>
      <c r="L107" s="698">
        <v>154.01</v>
      </c>
      <c r="M107" s="698">
        <v>462.03</v>
      </c>
      <c r="N107" s="695">
        <v>3</v>
      </c>
      <c r="O107" s="699">
        <v>3</v>
      </c>
      <c r="P107" s="698">
        <v>154.01</v>
      </c>
      <c r="Q107" s="700">
        <v>0.33333333333333331</v>
      </c>
      <c r="R107" s="695">
        <v>1</v>
      </c>
      <c r="S107" s="700">
        <v>0.33333333333333331</v>
      </c>
      <c r="T107" s="699">
        <v>1</v>
      </c>
      <c r="U107" s="701">
        <v>0.33333333333333331</v>
      </c>
    </row>
    <row r="108" spans="1:21" ht="14.4" customHeight="1" x14ac:dyDescent="0.3">
      <c r="A108" s="694">
        <v>25</v>
      </c>
      <c r="B108" s="695" t="s">
        <v>1217</v>
      </c>
      <c r="C108" s="695">
        <v>89301252</v>
      </c>
      <c r="D108" s="696" t="s">
        <v>1724</v>
      </c>
      <c r="E108" s="697" t="s">
        <v>1327</v>
      </c>
      <c r="F108" s="695" t="s">
        <v>1307</v>
      </c>
      <c r="G108" s="695" t="s">
        <v>1353</v>
      </c>
      <c r="H108" s="695" t="s">
        <v>540</v>
      </c>
      <c r="I108" s="695" t="s">
        <v>1512</v>
      </c>
      <c r="J108" s="695" t="s">
        <v>1114</v>
      </c>
      <c r="K108" s="695" t="s">
        <v>1115</v>
      </c>
      <c r="L108" s="698">
        <v>154.01</v>
      </c>
      <c r="M108" s="698">
        <v>616.04</v>
      </c>
      <c r="N108" s="695">
        <v>4</v>
      </c>
      <c r="O108" s="699">
        <v>3</v>
      </c>
      <c r="P108" s="698">
        <v>462.03</v>
      </c>
      <c r="Q108" s="700">
        <v>0.75</v>
      </c>
      <c r="R108" s="695">
        <v>3</v>
      </c>
      <c r="S108" s="700">
        <v>0.75</v>
      </c>
      <c r="T108" s="699">
        <v>2</v>
      </c>
      <c r="U108" s="701">
        <v>0.66666666666666663</v>
      </c>
    </row>
    <row r="109" spans="1:21" ht="14.4" customHeight="1" x14ac:dyDescent="0.3">
      <c r="A109" s="694">
        <v>25</v>
      </c>
      <c r="B109" s="695" t="s">
        <v>1217</v>
      </c>
      <c r="C109" s="695">
        <v>89301252</v>
      </c>
      <c r="D109" s="696" t="s">
        <v>1724</v>
      </c>
      <c r="E109" s="697" t="s">
        <v>1327</v>
      </c>
      <c r="F109" s="695" t="s">
        <v>1307</v>
      </c>
      <c r="G109" s="695" t="s">
        <v>1513</v>
      </c>
      <c r="H109" s="695" t="s">
        <v>540</v>
      </c>
      <c r="I109" s="695" t="s">
        <v>1124</v>
      </c>
      <c r="J109" s="695" t="s">
        <v>1514</v>
      </c>
      <c r="K109" s="695" t="s">
        <v>1515</v>
      </c>
      <c r="L109" s="698">
        <v>12.26</v>
      </c>
      <c r="M109" s="698">
        <v>12.26</v>
      </c>
      <c r="N109" s="695">
        <v>1</v>
      </c>
      <c r="O109" s="699">
        <v>1</v>
      </c>
      <c r="P109" s="698">
        <v>12.26</v>
      </c>
      <c r="Q109" s="700">
        <v>1</v>
      </c>
      <c r="R109" s="695">
        <v>1</v>
      </c>
      <c r="S109" s="700">
        <v>1</v>
      </c>
      <c r="T109" s="699">
        <v>1</v>
      </c>
      <c r="U109" s="701">
        <v>1</v>
      </c>
    </row>
    <row r="110" spans="1:21" ht="14.4" customHeight="1" x14ac:dyDescent="0.3">
      <c r="A110" s="694">
        <v>25</v>
      </c>
      <c r="B110" s="695" t="s">
        <v>1217</v>
      </c>
      <c r="C110" s="695">
        <v>89301252</v>
      </c>
      <c r="D110" s="696" t="s">
        <v>1724</v>
      </c>
      <c r="E110" s="697" t="s">
        <v>1327</v>
      </c>
      <c r="F110" s="695" t="s">
        <v>1307</v>
      </c>
      <c r="G110" s="695" t="s">
        <v>1354</v>
      </c>
      <c r="H110" s="695" t="s">
        <v>540</v>
      </c>
      <c r="I110" s="695" t="s">
        <v>618</v>
      </c>
      <c r="J110" s="695" t="s">
        <v>619</v>
      </c>
      <c r="K110" s="695" t="s">
        <v>1500</v>
      </c>
      <c r="L110" s="698">
        <v>48.31</v>
      </c>
      <c r="M110" s="698">
        <v>48.31</v>
      </c>
      <c r="N110" s="695">
        <v>1</v>
      </c>
      <c r="O110" s="699">
        <v>1</v>
      </c>
      <c r="P110" s="698"/>
      <c r="Q110" s="700">
        <v>0</v>
      </c>
      <c r="R110" s="695"/>
      <c r="S110" s="700">
        <v>0</v>
      </c>
      <c r="T110" s="699"/>
      <c r="U110" s="701">
        <v>0</v>
      </c>
    </row>
    <row r="111" spans="1:21" ht="14.4" customHeight="1" x14ac:dyDescent="0.3">
      <c r="A111" s="694">
        <v>25</v>
      </c>
      <c r="B111" s="695" t="s">
        <v>1217</v>
      </c>
      <c r="C111" s="695">
        <v>89301252</v>
      </c>
      <c r="D111" s="696" t="s">
        <v>1724</v>
      </c>
      <c r="E111" s="697" t="s">
        <v>1327</v>
      </c>
      <c r="F111" s="695" t="s">
        <v>1307</v>
      </c>
      <c r="G111" s="695" t="s">
        <v>1516</v>
      </c>
      <c r="H111" s="695" t="s">
        <v>540</v>
      </c>
      <c r="I111" s="695" t="s">
        <v>1517</v>
      </c>
      <c r="J111" s="695" t="s">
        <v>1518</v>
      </c>
      <c r="K111" s="695" t="s">
        <v>1519</v>
      </c>
      <c r="L111" s="698">
        <v>0</v>
      </c>
      <c r="M111" s="698">
        <v>0</v>
      </c>
      <c r="N111" s="695">
        <v>1</v>
      </c>
      <c r="O111" s="699">
        <v>1</v>
      </c>
      <c r="P111" s="698">
        <v>0</v>
      </c>
      <c r="Q111" s="700"/>
      <c r="R111" s="695">
        <v>1</v>
      </c>
      <c r="S111" s="700">
        <v>1</v>
      </c>
      <c r="T111" s="699">
        <v>1</v>
      </c>
      <c r="U111" s="701">
        <v>1</v>
      </c>
    </row>
    <row r="112" spans="1:21" ht="14.4" customHeight="1" x14ac:dyDescent="0.3">
      <c r="A112" s="694">
        <v>25</v>
      </c>
      <c r="B112" s="695" t="s">
        <v>1217</v>
      </c>
      <c r="C112" s="695">
        <v>89301252</v>
      </c>
      <c r="D112" s="696" t="s">
        <v>1724</v>
      </c>
      <c r="E112" s="697" t="s">
        <v>1328</v>
      </c>
      <c r="F112" s="695" t="s">
        <v>1307</v>
      </c>
      <c r="G112" s="695" t="s">
        <v>1350</v>
      </c>
      <c r="H112" s="695" t="s">
        <v>960</v>
      </c>
      <c r="I112" s="695" t="s">
        <v>1097</v>
      </c>
      <c r="J112" s="695" t="s">
        <v>1274</v>
      </c>
      <c r="K112" s="695" t="s">
        <v>1275</v>
      </c>
      <c r="L112" s="698">
        <v>333.31</v>
      </c>
      <c r="M112" s="698">
        <v>4333.03</v>
      </c>
      <c r="N112" s="695">
        <v>13</v>
      </c>
      <c r="O112" s="699">
        <v>12.5</v>
      </c>
      <c r="P112" s="698">
        <v>1999.86</v>
      </c>
      <c r="Q112" s="700">
        <v>0.46153846153846156</v>
      </c>
      <c r="R112" s="695">
        <v>6</v>
      </c>
      <c r="S112" s="700">
        <v>0.46153846153846156</v>
      </c>
      <c r="T112" s="699">
        <v>6</v>
      </c>
      <c r="U112" s="701">
        <v>0.48</v>
      </c>
    </row>
    <row r="113" spans="1:21" ht="14.4" customHeight="1" x14ac:dyDescent="0.3">
      <c r="A113" s="694">
        <v>25</v>
      </c>
      <c r="B113" s="695" t="s">
        <v>1217</v>
      </c>
      <c r="C113" s="695">
        <v>89301252</v>
      </c>
      <c r="D113" s="696" t="s">
        <v>1724</v>
      </c>
      <c r="E113" s="697" t="s">
        <v>1328</v>
      </c>
      <c r="F113" s="695" t="s">
        <v>1307</v>
      </c>
      <c r="G113" s="695" t="s">
        <v>1350</v>
      </c>
      <c r="H113" s="695" t="s">
        <v>960</v>
      </c>
      <c r="I113" s="695" t="s">
        <v>1097</v>
      </c>
      <c r="J113" s="695" t="s">
        <v>1274</v>
      </c>
      <c r="K113" s="695" t="s">
        <v>1275</v>
      </c>
      <c r="L113" s="698">
        <v>156.86000000000001</v>
      </c>
      <c r="M113" s="698">
        <v>784.30000000000007</v>
      </c>
      <c r="N113" s="695">
        <v>5</v>
      </c>
      <c r="O113" s="699">
        <v>5</v>
      </c>
      <c r="P113" s="698">
        <v>156.86000000000001</v>
      </c>
      <c r="Q113" s="700">
        <v>0.2</v>
      </c>
      <c r="R113" s="695">
        <v>1</v>
      </c>
      <c r="S113" s="700">
        <v>0.2</v>
      </c>
      <c r="T113" s="699">
        <v>1</v>
      </c>
      <c r="U113" s="701">
        <v>0.2</v>
      </c>
    </row>
    <row r="114" spans="1:21" ht="14.4" customHeight="1" x14ac:dyDescent="0.3">
      <c r="A114" s="694">
        <v>25</v>
      </c>
      <c r="B114" s="695" t="s">
        <v>1217</v>
      </c>
      <c r="C114" s="695">
        <v>89301252</v>
      </c>
      <c r="D114" s="696" t="s">
        <v>1724</v>
      </c>
      <c r="E114" s="697" t="s">
        <v>1328</v>
      </c>
      <c r="F114" s="695" t="s">
        <v>1307</v>
      </c>
      <c r="G114" s="695" t="s">
        <v>1520</v>
      </c>
      <c r="H114" s="695" t="s">
        <v>540</v>
      </c>
      <c r="I114" s="695" t="s">
        <v>1521</v>
      </c>
      <c r="J114" s="695" t="s">
        <v>1522</v>
      </c>
      <c r="K114" s="695" t="s">
        <v>1523</v>
      </c>
      <c r="L114" s="698">
        <v>0</v>
      </c>
      <c r="M114" s="698">
        <v>0</v>
      </c>
      <c r="N114" s="695">
        <v>1</v>
      </c>
      <c r="O114" s="699">
        <v>0.5</v>
      </c>
      <c r="P114" s="698"/>
      <c r="Q114" s="700"/>
      <c r="R114" s="695"/>
      <c r="S114" s="700">
        <v>0</v>
      </c>
      <c r="T114" s="699"/>
      <c r="U114" s="701">
        <v>0</v>
      </c>
    </row>
    <row r="115" spans="1:21" ht="14.4" customHeight="1" x14ac:dyDescent="0.3">
      <c r="A115" s="694">
        <v>25</v>
      </c>
      <c r="B115" s="695" t="s">
        <v>1217</v>
      </c>
      <c r="C115" s="695">
        <v>89301252</v>
      </c>
      <c r="D115" s="696" t="s">
        <v>1724</v>
      </c>
      <c r="E115" s="697" t="s">
        <v>1328</v>
      </c>
      <c r="F115" s="695" t="s">
        <v>1307</v>
      </c>
      <c r="G115" s="695" t="s">
        <v>1363</v>
      </c>
      <c r="H115" s="695" t="s">
        <v>960</v>
      </c>
      <c r="I115" s="695" t="s">
        <v>1105</v>
      </c>
      <c r="J115" s="695" t="s">
        <v>1106</v>
      </c>
      <c r="K115" s="695" t="s">
        <v>1279</v>
      </c>
      <c r="L115" s="698">
        <v>184.22</v>
      </c>
      <c r="M115" s="698">
        <v>736.88</v>
      </c>
      <c r="N115" s="695">
        <v>4</v>
      </c>
      <c r="O115" s="699">
        <v>3.5</v>
      </c>
      <c r="P115" s="698">
        <v>368.44</v>
      </c>
      <c r="Q115" s="700">
        <v>0.5</v>
      </c>
      <c r="R115" s="695">
        <v>2</v>
      </c>
      <c r="S115" s="700">
        <v>0.5</v>
      </c>
      <c r="T115" s="699">
        <v>1.5</v>
      </c>
      <c r="U115" s="701">
        <v>0.42857142857142855</v>
      </c>
    </row>
    <row r="116" spans="1:21" ht="14.4" customHeight="1" x14ac:dyDescent="0.3">
      <c r="A116" s="694">
        <v>25</v>
      </c>
      <c r="B116" s="695" t="s">
        <v>1217</v>
      </c>
      <c r="C116" s="695">
        <v>89301252</v>
      </c>
      <c r="D116" s="696" t="s">
        <v>1724</v>
      </c>
      <c r="E116" s="697" t="s">
        <v>1328</v>
      </c>
      <c r="F116" s="695" t="s">
        <v>1307</v>
      </c>
      <c r="G116" s="695" t="s">
        <v>1524</v>
      </c>
      <c r="H116" s="695" t="s">
        <v>540</v>
      </c>
      <c r="I116" s="695" t="s">
        <v>1525</v>
      </c>
      <c r="J116" s="695" t="s">
        <v>1526</v>
      </c>
      <c r="K116" s="695" t="s">
        <v>1527</v>
      </c>
      <c r="L116" s="698">
        <v>75.8</v>
      </c>
      <c r="M116" s="698">
        <v>75.8</v>
      </c>
      <c r="N116" s="695">
        <v>1</v>
      </c>
      <c r="O116" s="699">
        <v>1</v>
      </c>
      <c r="P116" s="698">
        <v>75.8</v>
      </c>
      <c r="Q116" s="700">
        <v>1</v>
      </c>
      <c r="R116" s="695">
        <v>1</v>
      </c>
      <c r="S116" s="700">
        <v>1</v>
      </c>
      <c r="T116" s="699">
        <v>1</v>
      </c>
      <c r="U116" s="701">
        <v>1</v>
      </c>
    </row>
    <row r="117" spans="1:21" ht="14.4" customHeight="1" x14ac:dyDescent="0.3">
      <c r="A117" s="694">
        <v>25</v>
      </c>
      <c r="B117" s="695" t="s">
        <v>1217</v>
      </c>
      <c r="C117" s="695">
        <v>89301252</v>
      </c>
      <c r="D117" s="696" t="s">
        <v>1724</v>
      </c>
      <c r="E117" s="697" t="s">
        <v>1328</v>
      </c>
      <c r="F117" s="695" t="s">
        <v>1307</v>
      </c>
      <c r="G117" s="695" t="s">
        <v>1380</v>
      </c>
      <c r="H117" s="695" t="s">
        <v>540</v>
      </c>
      <c r="I117" s="695" t="s">
        <v>1381</v>
      </c>
      <c r="J117" s="695" t="s">
        <v>1382</v>
      </c>
      <c r="K117" s="695" t="s">
        <v>1383</v>
      </c>
      <c r="L117" s="698">
        <v>0</v>
      </c>
      <c r="M117" s="698">
        <v>0</v>
      </c>
      <c r="N117" s="695">
        <v>3</v>
      </c>
      <c r="O117" s="699">
        <v>2</v>
      </c>
      <c r="P117" s="698">
        <v>0</v>
      </c>
      <c r="Q117" s="700"/>
      <c r="R117" s="695">
        <v>2</v>
      </c>
      <c r="S117" s="700">
        <v>0.66666666666666663</v>
      </c>
      <c r="T117" s="699">
        <v>1.5</v>
      </c>
      <c r="U117" s="701">
        <v>0.75</v>
      </c>
    </row>
    <row r="118" spans="1:21" ht="14.4" customHeight="1" x14ac:dyDescent="0.3">
      <c r="A118" s="694">
        <v>25</v>
      </c>
      <c r="B118" s="695" t="s">
        <v>1217</v>
      </c>
      <c r="C118" s="695">
        <v>89301252</v>
      </c>
      <c r="D118" s="696" t="s">
        <v>1724</v>
      </c>
      <c r="E118" s="697" t="s">
        <v>1328</v>
      </c>
      <c r="F118" s="695" t="s">
        <v>1307</v>
      </c>
      <c r="G118" s="695" t="s">
        <v>1353</v>
      </c>
      <c r="H118" s="695" t="s">
        <v>960</v>
      </c>
      <c r="I118" s="695" t="s">
        <v>1113</v>
      </c>
      <c r="J118" s="695" t="s">
        <v>1114</v>
      </c>
      <c r="K118" s="695" t="s">
        <v>1115</v>
      </c>
      <c r="L118" s="698">
        <v>154.01</v>
      </c>
      <c r="M118" s="698">
        <v>1540.1</v>
      </c>
      <c r="N118" s="695">
        <v>10</v>
      </c>
      <c r="O118" s="699">
        <v>8</v>
      </c>
      <c r="P118" s="698">
        <v>924.06</v>
      </c>
      <c r="Q118" s="700">
        <v>0.6</v>
      </c>
      <c r="R118" s="695">
        <v>6</v>
      </c>
      <c r="S118" s="700">
        <v>0.6</v>
      </c>
      <c r="T118" s="699">
        <v>4</v>
      </c>
      <c r="U118" s="701">
        <v>0.5</v>
      </c>
    </row>
    <row r="119" spans="1:21" ht="14.4" customHeight="1" x14ac:dyDescent="0.3">
      <c r="A119" s="694">
        <v>25</v>
      </c>
      <c r="B119" s="695" t="s">
        <v>1217</v>
      </c>
      <c r="C119" s="695">
        <v>89301252</v>
      </c>
      <c r="D119" s="696" t="s">
        <v>1724</v>
      </c>
      <c r="E119" s="697" t="s">
        <v>1328</v>
      </c>
      <c r="F119" s="695" t="s">
        <v>1307</v>
      </c>
      <c r="G119" s="695" t="s">
        <v>1513</v>
      </c>
      <c r="H119" s="695" t="s">
        <v>540</v>
      </c>
      <c r="I119" s="695" t="s">
        <v>1528</v>
      </c>
      <c r="J119" s="695" t="s">
        <v>1514</v>
      </c>
      <c r="K119" s="695" t="s">
        <v>1529</v>
      </c>
      <c r="L119" s="698">
        <v>34.31</v>
      </c>
      <c r="M119" s="698">
        <v>34.31</v>
      </c>
      <c r="N119" s="695">
        <v>1</v>
      </c>
      <c r="O119" s="699">
        <v>1</v>
      </c>
      <c r="P119" s="698">
        <v>34.31</v>
      </c>
      <c r="Q119" s="700">
        <v>1</v>
      </c>
      <c r="R119" s="695">
        <v>1</v>
      </c>
      <c r="S119" s="700">
        <v>1</v>
      </c>
      <c r="T119" s="699">
        <v>1</v>
      </c>
      <c r="U119" s="701">
        <v>1</v>
      </c>
    </row>
    <row r="120" spans="1:21" ht="14.4" customHeight="1" x14ac:dyDescent="0.3">
      <c r="A120" s="694">
        <v>25</v>
      </c>
      <c r="B120" s="695" t="s">
        <v>1217</v>
      </c>
      <c r="C120" s="695">
        <v>89301252</v>
      </c>
      <c r="D120" s="696" t="s">
        <v>1724</v>
      </c>
      <c r="E120" s="697" t="s">
        <v>1328</v>
      </c>
      <c r="F120" s="695" t="s">
        <v>1307</v>
      </c>
      <c r="G120" s="695" t="s">
        <v>1530</v>
      </c>
      <c r="H120" s="695" t="s">
        <v>540</v>
      </c>
      <c r="I120" s="695" t="s">
        <v>820</v>
      </c>
      <c r="J120" s="695" t="s">
        <v>1531</v>
      </c>
      <c r="K120" s="695" t="s">
        <v>1532</v>
      </c>
      <c r="L120" s="698">
        <v>65.069999999999993</v>
      </c>
      <c r="M120" s="698">
        <v>65.069999999999993</v>
      </c>
      <c r="N120" s="695">
        <v>1</v>
      </c>
      <c r="O120" s="699">
        <v>1</v>
      </c>
      <c r="P120" s="698">
        <v>65.069999999999993</v>
      </c>
      <c r="Q120" s="700">
        <v>1</v>
      </c>
      <c r="R120" s="695">
        <v>1</v>
      </c>
      <c r="S120" s="700">
        <v>1</v>
      </c>
      <c r="T120" s="699">
        <v>1</v>
      </c>
      <c r="U120" s="701">
        <v>1</v>
      </c>
    </row>
    <row r="121" spans="1:21" ht="14.4" customHeight="1" x14ac:dyDescent="0.3">
      <c r="A121" s="694">
        <v>25</v>
      </c>
      <c r="B121" s="695" t="s">
        <v>1217</v>
      </c>
      <c r="C121" s="695">
        <v>89301252</v>
      </c>
      <c r="D121" s="696" t="s">
        <v>1724</v>
      </c>
      <c r="E121" s="697" t="s">
        <v>1328</v>
      </c>
      <c r="F121" s="695" t="s">
        <v>1307</v>
      </c>
      <c r="G121" s="695" t="s">
        <v>1533</v>
      </c>
      <c r="H121" s="695" t="s">
        <v>540</v>
      </c>
      <c r="I121" s="695" t="s">
        <v>1083</v>
      </c>
      <c r="J121" s="695" t="s">
        <v>1084</v>
      </c>
      <c r="K121" s="695" t="s">
        <v>1085</v>
      </c>
      <c r="L121" s="698">
        <v>120.37</v>
      </c>
      <c r="M121" s="698">
        <v>240.74</v>
      </c>
      <c r="N121" s="695">
        <v>2</v>
      </c>
      <c r="O121" s="699">
        <v>2</v>
      </c>
      <c r="P121" s="698">
        <v>240.74</v>
      </c>
      <c r="Q121" s="700">
        <v>1</v>
      </c>
      <c r="R121" s="695">
        <v>2</v>
      </c>
      <c r="S121" s="700">
        <v>1</v>
      </c>
      <c r="T121" s="699">
        <v>2</v>
      </c>
      <c r="U121" s="701">
        <v>1</v>
      </c>
    </row>
    <row r="122" spans="1:21" ht="14.4" customHeight="1" x14ac:dyDescent="0.3">
      <c r="A122" s="694">
        <v>25</v>
      </c>
      <c r="B122" s="695" t="s">
        <v>1217</v>
      </c>
      <c r="C122" s="695">
        <v>89301252</v>
      </c>
      <c r="D122" s="696" t="s">
        <v>1724</v>
      </c>
      <c r="E122" s="697" t="s">
        <v>1328</v>
      </c>
      <c r="F122" s="695" t="s">
        <v>1307</v>
      </c>
      <c r="G122" s="695" t="s">
        <v>1354</v>
      </c>
      <c r="H122" s="695" t="s">
        <v>960</v>
      </c>
      <c r="I122" s="695" t="s">
        <v>966</v>
      </c>
      <c r="J122" s="695" t="s">
        <v>619</v>
      </c>
      <c r="K122" s="695" t="s">
        <v>1287</v>
      </c>
      <c r="L122" s="698">
        <v>96.63</v>
      </c>
      <c r="M122" s="698">
        <v>96.63</v>
      </c>
      <c r="N122" s="695">
        <v>1</v>
      </c>
      <c r="O122" s="699">
        <v>0.5</v>
      </c>
      <c r="P122" s="698"/>
      <c r="Q122" s="700">
        <v>0</v>
      </c>
      <c r="R122" s="695"/>
      <c r="S122" s="700">
        <v>0</v>
      </c>
      <c r="T122" s="699"/>
      <c r="U122" s="701">
        <v>0</v>
      </c>
    </row>
    <row r="123" spans="1:21" ht="14.4" customHeight="1" x14ac:dyDescent="0.3">
      <c r="A123" s="694">
        <v>25</v>
      </c>
      <c r="B123" s="695" t="s">
        <v>1217</v>
      </c>
      <c r="C123" s="695">
        <v>89301252</v>
      </c>
      <c r="D123" s="696" t="s">
        <v>1724</v>
      </c>
      <c r="E123" s="697" t="s">
        <v>1329</v>
      </c>
      <c r="F123" s="695" t="s">
        <v>1307</v>
      </c>
      <c r="G123" s="695" t="s">
        <v>1534</v>
      </c>
      <c r="H123" s="695" t="s">
        <v>540</v>
      </c>
      <c r="I123" s="695" t="s">
        <v>1535</v>
      </c>
      <c r="J123" s="695" t="s">
        <v>1536</v>
      </c>
      <c r="K123" s="695" t="s">
        <v>1085</v>
      </c>
      <c r="L123" s="698">
        <v>283.5</v>
      </c>
      <c r="M123" s="698">
        <v>283.5</v>
      </c>
      <c r="N123" s="695">
        <v>1</v>
      </c>
      <c r="O123" s="699">
        <v>0.5</v>
      </c>
      <c r="P123" s="698">
        <v>283.5</v>
      </c>
      <c r="Q123" s="700">
        <v>1</v>
      </c>
      <c r="R123" s="695">
        <v>1</v>
      </c>
      <c r="S123" s="700">
        <v>1</v>
      </c>
      <c r="T123" s="699">
        <v>0.5</v>
      </c>
      <c r="U123" s="701">
        <v>1</v>
      </c>
    </row>
    <row r="124" spans="1:21" ht="14.4" customHeight="1" x14ac:dyDescent="0.3">
      <c r="A124" s="694">
        <v>25</v>
      </c>
      <c r="B124" s="695" t="s">
        <v>1217</v>
      </c>
      <c r="C124" s="695">
        <v>89301252</v>
      </c>
      <c r="D124" s="696" t="s">
        <v>1724</v>
      </c>
      <c r="E124" s="697" t="s">
        <v>1329</v>
      </c>
      <c r="F124" s="695" t="s">
        <v>1307</v>
      </c>
      <c r="G124" s="695" t="s">
        <v>1537</v>
      </c>
      <c r="H124" s="695" t="s">
        <v>540</v>
      </c>
      <c r="I124" s="695" t="s">
        <v>1538</v>
      </c>
      <c r="J124" s="695" t="s">
        <v>1539</v>
      </c>
      <c r="K124" s="695" t="s">
        <v>1540</v>
      </c>
      <c r="L124" s="698">
        <v>0</v>
      </c>
      <c r="M124" s="698">
        <v>0</v>
      </c>
      <c r="N124" s="695">
        <v>1</v>
      </c>
      <c r="O124" s="699">
        <v>0.5</v>
      </c>
      <c r="P124" s="698">
        <v>0</v>
      </c>
      <c r="Q124" s="700"/>
      <c r="R124" s="695">
        <v>1</v>
      </c>
      <c r="S124" s="700">
        <v>1</v>
      </c>
      <c r="T124" s="699">
        <v>0.5</v>
      </c>
      <c r="U124" s="701">
        <v>1</v>
      </c>
    </row>
    <row r="125" spans="1:21" ht="14.4" customHeight="1" x14ac:dyDescent="0.3">
      <c r="A125" s="694">
        <v>25</v>
      </c>
      <c r="B125" s="695" t="s">
        <v>1217</v>
      </c>
      <c r="C125" s="695">
        <v>89301252</v>
      </c>
      <c r="D125" s="696" t="s">
        <v>1724</v>
      </c>
      <c r="E125" s="697" t="s">
        <v>1330</v>
      </c>
      <c r="F125" s="695" t="s">
        <v>1307</v>
      </c>
      <c r="G125" s="695" t="s">
        <v>1350</v>
      </c>
      <c r="H125" s="695" t="s">
        <v>960</v>
      </c>
      <c r="I125" s="695" t="s">
        <v>1097</v>
      </c>
      <c r="J125" s="695" t="s">
        <v>1274</v>
      </c>
      <c r="K125" s="695" t="s">
        <v>1275</v>
      </c>
      <c r="L125" s="698">
        <v>333.31</v>
      </c>
      <c r="M125" s="698">
        <v>12665.780000000002</v>
      </c>
      <c r="N125" s="695">
        <v>38</v>
      </c>
      <c r="O125" s="699">
        <v>37.5</v>
      </c>
      <c r="P125" s="698">
        <v>8666.0600000000031</v>
      </c>
      <c r="Q125" s="700">
        <v>0.6842105263157896</v>
      </c>
      <c r="R125" s="695">
        <v>26</v>
      </c>
      <c r="S125" s="700">
        <v>0.68421052631578949</v>
      </c>
      <c r="T125" s="699">
        <v>26</v>
      </c>
      <c r="U125" s="701">
        <v>0.69333333333333336</v>
      </c>
    </row>
    <row r="126" spans="1:21" ht="14.4" customHeight="1" x14ac:dyDescent="0.3">
      <c r="A126" s="694">
        <v>25</v>
      </c>
      <c r="B126" s="695" t="s">
        <v>1217</v>
      </c>
      <c r="C126" s="695">
        <v>89301252</v>
      </c>
      <c r="D126" s="696" t="s">
        <v>1724</v>
      </c>
      <c r="E126" s="697" t="s">
        <v>1330</v>
      </c>
      <c r="F126" s="695" t="s">
        <v>1307</v>
      </c>
      <c r="G126" s="695" t="s">
        <v>1350</v>
      </c>
      <c r="H126" s="695" t="s">
        <v>960</v>
      </c>
      <c r="I126" s="695" t="s">
        <v>1097</v>
      </c>
      <c r="J126" s="695" t="s">
        <v>1274</v>
      </c>
      <c r="K126" s="695" t="s">
        <v>1275</v>
      </c>
      <c r="L126" s="698">
        <v>156.86000000000001</v>
      </c>
      <c r="M126" s="698">
        <v>1098.02</v>
      </c>
      <c r="N126" s="695">
        <v>7</v>
      </c>
      <c r="O126" s="699">
        <v>7</v>
      </c>
      <c r="P126" s="698">
        <v>784.30000000000007</v>
      </c>
      <c r="Q126" s="700">
        <v>0.71428571428571441</v>
      </c>
      <c r="R126" s="695">
        <v>5</v>
      </c>
      <c r="S126" s="700">
        <v>0.7142857142857143</v>
      </c>
      <c r="T126" s="699">
        <v>5</v>
      </c>
      <c r="U126" s="701">
        <v>0.7142857142857143</v>
      </c>
    </row>
    <row r="127" spans="1:21" ht="14.4" customHeight="1" x14ac:dyDescent="0.3">
      <c r="A127" s="694">
        <v>25</v>
      </c>
      <c r="B127" s="695" t="s">
        <v>1217</v>
      </c>
      <c r="C127" s="695">
        <v>89301252</v>
      </c>
      <c r="D127" s="696" t="s">
        <v>1724</v>
      </c>
      <c r="E127" s="697" t="s">
        <v>1330</v>
      </c>
      <c r="F127" s="695" t="s">
        <v>1307</v>
      </c>
      <c r="G127" s="695" t="s">
        <v>1350</v>
      </c>
      <c r="H127" s="695" t="s">
        <v>540</v>
      </c>
      <c r="I127" s="695" t="s">
        <v>1476</v>
      </c>
      <c r="J127" s="695" t="s">
        <v>1274</v>
      </c>
      <c r="K127" s="695" t="s">
        <v>1275</v>
      </c>
      <c r="L127" s="698">
        <v>333.31</v>
      </c>
      <c r="M127" s="698">
        <v>3999.7200000000003</v>
      </c>
      <c r="N127" s="695">
        <v>12</v>
      </c>
      <c r="O127" s="699">
        <v>11.5</v>
      </c>
      <c r="P127" s="698">
        <v>2666.48</v>
      </c>
      <c r="Q127" s="700">
        <v>0.66666666666666663</v>
      </c>
      <c r="R127" s="695">
        <v>8</v>
      </c>
      <c r="S127" s="700">
        <v>0.66666666666666663</v>
      </c>
      <c r="T127" s="699">
        <v>8</v>
      </c>
      <c r="U127" s="701">
        <v>0.69565217391304346</v>
      </c>
    </row>
    <row r="128" spans="1:21" ht="14.4" customHeight="1" x14ac:dyDescent="0.3">
      <c r="A128" s="694">
        <v>25</v>
      </c>
      <c r="B128" s="695" t="s">
        <v>1217</v>
      </c>
      <c r="C128" s="695">
        <v>89301252</v>
      </c>
      <c r="D128" s="696" t="s">
        <v>1724</v>
      </c>
      <c r="E128" s="697" t="s">
        <v>1330</v>
      </c>
      <c r="F128" s="695" t="s">
        <v>1307</v>
      </c>
      <c r="G128" s="695" t="s">
        <v>1350</v>
      </c>
      <c r="H128" s="695" t="s">
        <v>540</v>
      </c>
      <c r="I128" s="695" t="s">
        <v>1476</v>
      </c>
      <c r="J128" s="695" t="s">
        <v>1274</v>
      </c>
      <c r="K128" s="695" t="s">
        <v>1275</v>
      </c>
      <c r="L128" s="698">
        <v>156.86000000000001</v>
      </c>
      <c r="M128" s="698">
        <v>3607.7800000000011</v>
      </c>
      <c r="N128" s="695">
        <v>23</v>
      </c>
      <c r="O128" s="699">
        <v>22.5</v>
      </c>
      <c r="P128" s="698">
        <v>2352.900000000001</v>
      </c>
      <c r="Q128" s="700">
        <v>0.65217391304347838</v>
      </c>
      <c r="R128" s="695">
        <v>15</v>
      </c>
      <c r="S128" s="700">
        <v>0.65217391304347827</v>
      </c>
      <c r="T128" s="699">
        <v>14.5</v>
      </c>
      <c r="U128" s="701">
        <v>0.64444444444444449</v>
      </c>
    </row>
    <row r="129" spans="1:21" ht="14.4" customHeight="1" x14ac:dyDescent="0.3">
      <c r="A129" s="694">
        <v>25</v>
      </c>
      <c r="B129" s="695" t="s">
        <v>1217</v>
      </c>
      <c r="C129" s="695">
        <v>89301252</v>
      </c>
      <c r="D129" s="696" t="s">
        <v>1724</v>
      </c>
      <c r="E129" s="697" t="s">
        <v>1330</v>
      </c>
      <c r="F129" s="695" t="s">
        <v>1307</v>
      </c>
      <c r="G129" s="695" t="s">
        <v>1363</v>
      </c>
      <c r="H129" s="695" t="s">
        <v>960</v>
      </c>
      <c r="I129" s="695" t="s">
        <v>1105</v>
      </c>
      <c r="J129" s="695" t="s">
        <v>1106</v>
      </c>
      <c r="K129" s="695" t="s">
        <v>1279</v>
      </c>
      <c r="L129" s="698">
        <v>184.22</v>
      </c>
      <c r="M129" s="698">
        <v>184.22</v>
      </c>
      <c r="N129" s="695">
        <v>1</v>
      </c>
      <c r="O129" s="699">
        <v>1</v>
      </c>
      <c r="P129" s="698">
        <v>184.22</v>
      </c>
      <c r="Q129" s="700">
        <v>1</v>
      </c>
      <c r="R129" s="695">
        <v>1</v>
      </c>
      <c r="S129" s="700">
        <v>1</v>
      </c>
      <c r="T129" s="699">
        <v>1</v>
      </c>
      <c r="U129" s="701">
        <v>1</v>
      </c>
    </row>
    <row r="130" spans="1:21" ht="14.4" customHeight="1" x14ac:dyDescent="0.3">
      <c r="A130" s="694">
        <v>25</v>
      </c>
      <c r="B130" s="695" t="s">
        <v>1217</v>
      </c>
      <c r="C130" s="695">
        <v>89301252</v>
      </c>
      <c r="D130" s="696" t="s">
        <v>1724</v>
      </c>
      <c r="E130" s="697" t="s">
        <v>1330</v>
      </c>
      <c r="F130" s="695" t="s">
        <v>1307</v>
      </c>
      <c r="G130" s="695" t="s">
        <v>1524</v>
      </c>
      <c r="H130" s="695" t="s">
        <v>540</v>
      </c>
      <c r="I130" s="695" t="s">
        <v>1525</v>
      </c>
      <c r="J130" s="695" t="s">
        <v>1526</v>
      </c>
      <c r="K130" s="695" t="s">
        <v>1527</v>
      </c>
      <c r="L130" s="698">
        <v>75.8</v>
      </c>
      <c r="M130" s="698">
        <v>75.8</v>
      </c>
      <c r="N130" s="695">
        <v>1</v>
      </c>
      <c r="O130" s="699">
        <v>1</v>
      </c>
      <c r="P130" s="698"/>
      <c r="Q130" s="700">
        <v>0</v>
      </c>
      <c r="R130" s="695"/>
      <c r="S130" s="700">
        <v>0</v>
      </c>
      <c r="T130" s="699"/>
      <c r="U130" s="701">
        <v>0</v>
      </c>
    </row>
    <row r="131" spans="1:21" ht="14.4" customHeight="1" x14ac:dyDescent="0.3">
      <c r="A131" s="694">
        <v>25</v>
      </c>
      <c r="B131" s="695" t="s">
        <v>1217</v>
      </c>
      <c r="C131" s="695">
        <v>89301252</v>
      </c>
      <c r="D131" s="696" t="s">
        <v>1724</v>
      </c>
      <c r="E131" s="697" t="s">
        <v>1330</v>
      </c>
      <c r="F131" s="695" t="s">
        <v>1307</v>
      </c>
      <c r="G131" s="695" t="s">
        <v>1541</v>
      </c>
      <c r="H131" s="695" t="s">
        <v>540</v>
      </c>
      <c r="I131" s="695" t="s">
        <v>1542</v>
      </c>
      <c r="J131" s="695" t="s">
        <v>1543</v>
      </c>
      <c r="K131" s="695" t="s">
        <v>1544</v>
      </c>
      <c r="L131" s="698">
        <v>45.75</v>
      </c>
      <c r="M131" s="698">
        <v>45.75</v>
      </c>
      <c r="N131" s="695">
        <v>1</v>
      </c>
      <c r="O131" s="699">
        <v>1</v>
      </c>
      <c r="P131" s="698">
        <v>45.75</v>
      </c>
      <c r="Q131" s="700">
        <v>1</v>
      </c>
      <c r="R131" s="695">
        <v>1</v>
      </c>
      <c r="S131" s="700">
        <v>1</v>
      </c>
      <c r="T131" s="699">
        <v>1</v>
      </c>
      <c r="U131" s="701">
        <v>1</v>
      </c>
    </row>
    <row r="132" spans="1:21" ht="14.4" customHeight="1" x14ac:dyDescent="0.3">
      <c r="A132" s="694">
        <v>25</v>
      </c>
      <c r="B132" s="695" t="s">
        <v>1217</v>
      </c>
      <c r="C132" s="695">
        <v>89301252</v>
      </c>
      <c r="D132" s="696" t="s">
        <v>1724</v>
      </c>
      <c r="E132" s="697" t="s">
        <v>1330</v>
      </c>
      <c r="F132" s="695" t="s">
        <v>1307</v>
      </c>
      <c r="G132" s="695" t="s">
        <v>1357</v>
      </c>
      <c r="H132" s="695" t="s">
        <v>540</v>
      </c>
      <c r="I132" s="695" t="s">
        <v>1358</v>
      </c>
      <c r="J132" s="695" t="s">
        <v>1359</v>
      </c>
      <c r="K132" s="695" t="s">
        <v>1360</v>
      </c>
      <c r="L132" s="698">
        <v>0</v>
      </c>
      <c r="M132" s="698">
        <v>0</v>
      </c>
      <c r="N132" s="695">
        <v>3</v>
      </c>
      <c r="O132" s="699">
        <v>3</v>
      </c>
      <c r="P132" s="698">
        <v>0</v>
      </c>
      <c r="Q132" s="700"/>
      <c r="R132" s="695">
        <v>1</v>
      </c>
      <c r="S132" s="700">
        <v>0.33333333333333331</v>
      </c>
      <c r="T132" s="699">
        <v>1</v>
      </c>
      <c r="U132" s="701">
        <v>0.33333333333333331</v>
      </c>
    </row>
    <row r="133" spans="1:21" ht="14.4" customHeight="1" x14ac:dyDescent="0.3">
      <c r="A133" s="694">
        <v>25</v>
      </c>
      <c r="B133" s="695" t="s">
        <v>1217</v>
      </c>
      <c r="C133" s="695">
        <v>89301252</v>
      </c>
      <c r="D133" s="696" t="s">
        <v>1724</v>
      </c>
      <c r="E133" s="697" t="s">
        <v>1330</v>
      </c>
      <c r="F133" s="695" t="s">
        <v>1307</v>
      </c>
      <c r="G133" s="695" t="s">
        <v>1402</v>
      </c>
      <c r="H133" s="695" t="s">
        <v>540</v>
      </c>
      <c r="I133" s="695" t="s">
        <v>799</v>
      </c>
      <c r="J133" s="695" t="s">
        <v>800</v>
      </c>
      <c r="K133" s="695" t="s">
        <v>1403</v>
      </c>
      <c r="L133" s="698">
        <v>71.2</v>
      </c>
      <c r="M133" s="698">
        <v>213.60000000000002</v>
      </c>
      <c r="N133" s="695">
        <v>3</v>
      </c>
      <c r="O133" s="699">
        <v>2</v>
      </c>
      <c r="P133" s="698">
        <v>71.2</v>
      </c>
      <c r="Q133" s="700">
        <v>0.33333333333333331</v>
      </c>
      <c r="R133" s="695">
        <v>1</v>
      </c>
      <c r="S133" s="700">
        <v>0.33333333333333331</v>
      </c>
      <c r="T133" s="699">
        <v>1</v>
      </c>
      <c r="U133" s="701">
        <v>0.5</v>
      </c>
    </row>
    <row r="134" spans="1:21" ht="14.4" customHeight="1" x14ac:dyDescent="0.3">
      <c r="A134" s="694">
        <v>25</v>
      </c>
      <c r="B134" s="695" t="s">
        <v>1217</v>
      </c>
      <c r="C134" s="695">
        <v>89301252</v>
      </c>
      <c r="D134" s="696" t="s">
        <v>1724</v>
      </c>
      <c r="E134" s="697" t="s">
        <v>1330</v>
      </c>
      <c r="F134" s="695" t="s">
        <v>1307</v>
      </c>
      <c r="G134" s="695" t="s">
        <v>1404</v>
      </c>
      <c r="H134" s="695" t="s">
        <v>540</v>
      </c>
      <c r="I134" s="695" t="s">
        <v>1545</v>
      </c>
      <c r="J134" s="695" t="s">
        <v>1546</v>
      </c>
      <c r="K134" s="695" t="s">
        <v>1547</v>
      </c>
      <c r="L134" s="698">
        <v>38.549999999999997</v>
      </c>
      <c r="M134" s="698">
        <v>38.549999999999997</v>
      </c>
      <c r="N134" s="695">
        <v>1</v>
      </c>
      <c r="O134" s="699">
        <v>1</v>
      </c>
      <c r="P134" s="698">
        <v>38.549999999999997</v>
      </c>
      <c r="Q134" s="700">
        <v>1</v>
      </c>
      <c r="R134" s="695">
        <v>1</v>
      </c>
      <c r="S134" s="700">
        <v>1</v>
      </c>
      <c r="T134" s="699">
        <v>1</v>
      </c>
      <c r="U134" s="701">
        <v>1</v>
      </c>
    </row>
    <row r="135" spans="1:21" ht="14.4" customHeight="1" x14ac:dyDescent="0.3">
      <c r="A135" s="694">
        <v>25</v>
      </c>
      <c r="B135" s="695" t="s">
        <v>1217</v>
      </c>
      <c r="C135" s="695">
        <v>89301252</v>
      </c>
      <c r="D135" s="696" t="s">
        <v>1724</v>
      </c>
      <c r="E135" s="697" t="s">
        <v>1330</v>
      </c>
      <c r="F135" s="695" t="s">
        <v>1307</v>
      </c>
      <c r="G135" s="695" t="s">
        <v>1353</v>
      </c>
      <c r="H135" s="695" t="s">
        <v>960</v>
      </c>
      <c r="I135" s="695" t="s">
        <v>1113</v>
      </c>
      <c r="J135" s="695" t="s">
        <v>1114</v>
      </c>
      <c r="K135" s="695" t="s">
        <v>1115</v>
      </c>
      <c r="L135" s="698">
        <v>154.01</v>
      </c>
      <c r="M135" s="698">
        <v>3080.2</v>
      </c>
      <c r="N135" s="695">
        <v>20</v>
      </c>
      <c r="O135" s="699">
        <v>19</v>
      </c>
      <c r="P135" s="698">
        <v>2156.14</v>
      </c>
      <c r="Q135" s="700">
        <v>0.7</v>
      </c>
      <c r="R135" s="695">
        <v>14</v>
      </c>
      <c r="S135" s="700">
        <v>0.7</v>
      </c>
      <c r="T135" s="699">
        <v>13</v>
      </c>
      <c r="U135" s="701">
        <v>0.68421052631578949</v>
      </c>
    </row>
    <row r="136" spans="1:21" ht="14.4" customHeight="1" x14ac:dyDescent="0.3">
      <c r="A136" s="694">
        <v>25</v>
      </c>
      <c r="B136" s="695" t="s">
        <v>1217</v>
      </c>
      <c r="C136" s="695">
        <v>89301252</v>
      </c>
      <c r="D136" s="696" t="s">
        <v>1724</v>
      </c>
      <c r="E136" s="697" t="s">
        <v>1330</v>
      </c>
      <c r="F136" s="695" t="s">
        <v>1307</v>
      </c>
      <c r="G136" s="695" t="s">
        <v>1353</v>
      </c>
      <c r="H136" s="695" t="s">
        <v>960</v>
      </c>
      <c r="I136" s="695" t="s">
        <v>1370</v>
      </c>
      <c r="J136" s="695" t="s">
        <v>1371</v>
      </c>
      <c r="K136" s="695" t="s">
        <v>1372</v>
      </c>
      <c r="L136" s="698">
        <v>77.010000000000005</v>
      </c>
      <c r="M136" s="698">
        <v>385.05000000000007</v>
      </c>
      <c r="N136" s="695">
        <v>5</v>
      </c>
      <c r="O136" s="699">
        <v>2</v>
      </c>
      <c r="P136" s="698">
        <v>231.03000000000003</v>
      </c>
      <c r="Q136" s="700">
        <v>0.6</v>
      </c>
      <c r="R136" s="695">
        <v>3</v>
      </c>
      <c r="S136" s="700">
        <v>0.6</v>
      </c>
      <c r="T136" s="699">
        <v>1</v>
      </c>
      <c r="U136" s="701">
        <v>0.5</v>
      </c>
    </row>
    <row r="137" spans="1:21" ht="14.4" customHeight="1" x14ac:dyDescent="0.3">
      <c r="A137" s="694">
        <v>25</v>
      </c>
      <c r="B137" s="695" t="s">
        <v>1217</v>
      </c>
      <c r="C137" s="695">
        <v>89301252</v>
      </c>
      <c r="D137" s="696" t="s">
        <v>1724</v>
      </c>
      <c r="E137" s="697" t="s">
        <v>1330</v>
      </c>
      <c r="F137" s="695" t="s">
        <v>1307</v>
      </c>
      <c r="G137" s="695" t="s">
        <v>1354</v>
      </c>
      <c r="H137" s="695" t="s">
        <v>960</v>
      </c>
      <c r="I137" s="695" t="s">
        <v>1355</v>
      </c>
      <c r="J137" s="695" t="s">
        <v>619</v>
      </c>
      <c r="K137" s="695" t="s">
        <v>1356</v>
      </c>
      <c r="L137" s="698">
        <v>48.31</v>
      </c>
      <c r="M137" s="698">
        <v>289.86</v>
      </c>
      <c r="N137" s="695">
        <v>6</v>
      </c>
      <c r="O137" s="699">
        <v>4.5</v>
      </c>
      <c r="P137" s="698">
        <v>144.93</v>
      </c>
      <c r="Q137" s="700">
        <v>0.5</v>
      </c>
      <c r="R137" s="695">
        <v>3</v>
      </c>
      <c r="S137" s="700">
        <v>0.5</v>
      </c>
      <c r="T137" s="699">
        <v>2.5</v>
      </c>
      <c r="U137" s="701">
        <v>0.55555555555555558</v>
      </c>
    </row>
    <row r="138" spans="1:21" ht="14.4" customHeight="1" x14ac:dyDescent="0.3">
      <c r="A138" s="694">
        <v>25</v>
      </c>
      <c r="B138" s="695" t="s">
        <v>1217</v>
      </c>
      <c r="C138" s="695">
        <v>89301252</v>
      </c>
      <c r="D138" s="696" t="s">
        <v>1724</v>
      </c>
      <c r="E138" s="697" t="s">
        <v>1330</v>
      </c>
      <c r="F138" s="695" t="s">
        <v>1307</v>
      </c>
      <c r="G138" s="695" t="s">
        <v>1354</v>
      </c>
      <c r="H138" s="695" t="s">
        <v>960</v>
      </c>
      <c r="I138" s="695" t="s">
        <v>966</v>
      </c>
      <c r="J138" s="695" t="s">
        <v>619</v>
      </c>
      <c r="K138" s="695" t="s">
        <v>1287</v>
      </c>
      <c r="L138" s="698">
        <v>96.63</v>
      </c>
      <c r="M138" s="698">
        <v>96.63</v>
      </c>
      <c r="N138" s="695">
        <v>1</v>
      </c>
      <c r="O138" s="699">
        <v>1</v>
      </c>
      <c r="P138" s="698">
        <v>96.63</v>
      </c>
      <c r="Q138" s="700">
        <v>1</v>
      </c>
      <c r="R138" s="695">
        <v>1</v>
      </c>
      <c r="S138" s="700">
        <v>1</v>
      </c>
      <c r="T138" s="699">
        <v>1</v>
      </c>
      <c r="U138" s="701">
        <v>1</v>
      </c>
    </row>
    <row r="139" spans="1:21" ht="14.4" customHeight="1" x14ac:dyDescent="0.3">
      <c r="A139" s="694">
        <v>25</v>
      </c>
      <c r="B139" s="695" t="s">
        <v>1217</v>
      </c>
      <c r="C139" s="695">
        <v>89301252</v>
      </c>
      <c r="D139" s="696" t="s">
        <v>1724</v>
      </c>
      <c r="E139" s="697" t="s">
        <v>1330</v>
      </c>
      <c r="F139" s="695" t="s">
        <v>1307</v>
      </c>
      <c r="G139" s="695" t="s">
        <v>1354</v>
      </c>
      <c r="H139" s="695" t="s">
        <v>540</v>
      </c>
      <c r="I139" s="695" t="s">
        <v>901</v>
      </c>
      <c r="J139" s="695" t="s">
        <v>619</v>
      </c>
      <c r="K139" s="695" t="s">
        <v>1390</v>
      </c>
      <c r="L139" s="698">
        <v>96.63</v>
      </c>
      <c r="M139" s="698">
        <v>96.63</v>
      </c>
      <c r="N139" s="695">
        <v>1</v>
      </c>
      <c r="O139" s="699">
        <v>1</v>
      </c>
      <c r="P139" s="698"/>
      <c r="Q139" s="700">
        <v>0</v>
      </c>
      <c r="R139" s="695"/>
      <c r="S139" s="700">
        <v>0</v>
      </c>
      <c r="T139" s="699"/>
      <c r="U139" s="701">
        <v>0</v>
      </c>
    </row>
    <row r="140" spans="1:21" ht="14.4" customHeight="1" x14ac:dyDescent="0.3">
      <c r="A140" s="694">
        <v>25</v>
      </c>
      <c r="B140" s="695" t="s">
        <v>1217</v>
      </c>
      <c r="C140" s="695">
        <v>89301252</v>
      </c>
      <c r="D140" s="696" t="s">
        <v>1724</v>
      </c>
      <c r="E140" s="697" t="s">
        <v>1330</v>
      </c>
      <c r="F140" s="695" t="s">
        <v>1307</v>
      </c>
      <c r="G140" s="695" t="s">
        <v>1548</v>
      </c>
      <c r="H140" s="695" t="s">
        <v>540</v>
      </c>
      <c r="I140" s="695" t="s">
        <v>1549</v>
      </c>
      <c r="J140" s="695" t="s">
        <v>1550</v>
      </c>
      <c r="K140" s="695" t="s">
        <v>1551</v>
      </c>
      <c r="L140" s="698">
        <v>0</v>
      </c>
      <c r="M140" s="698">
        <v>0</v>
      </c>
      <c r="N140" s="695">
        <v>1</v>
      </c>
      <c r="O140" s="699">
        <v>1</v>
      </c>
      <c r="P140" s="698">
        <v>0</v>
      </c>
      <c r="Q140" s="700"/>
      <c r="R140" s="695">
        <v>1</v>
      </c>
      <c r="S140" s="700">
        <v>1</v>
      </c>
      <c r="T140" s="699">
        <v>1</v>
      </c>
      <c r="U140" s="701">
        <v>1</v>
      </c>
    </row>
    <row r="141" spans="1:21" ht="14.4" customHeight="1" x14ac:dyDescent="0.3">
      <c r="A141" s="694">
        <v>25</v>
      </c>
      <c r="B141" s="695" t="s">
        <v>1217</v>
      </c>
      <c r="C141" s="695">
        <v>89301252</v>
      </c>
      <c r="D141" s="696" t="s">
        <v>1724</v>
      </c>
      <c r="E141" s="697" t="s">
        <v>1330</v>
      </c>
      <c r="F141" s="695" t="s">
        <v>1307</v>
      </c>
      <c r="G141" s="695" t="s">
        <v>1552</v>
      </c>
      <c r="H141" s="695" t="s">
        <v>540</v>
      </c>
      <c r="I141" s="695" t="s">
        <v>1553</v>
      </c>
      <c r="J141" s="695" t="s">
        <v>1554</v>
      </c>
      <c r="K141" s="695" t="s">
        <v>1555</v>
      </c>
      <c r="L141" s="698">
        <v>22.88</v>
      </c>
      <c r="M141" s="698">
        <v>22.88</v>
      </c>
      <c r="N141" s="695">
        <v>1</v>
      </c>
      <c r="O141" s="699">
        <v>1</v>
      </c>
      <c r="P141" s="698">
        <v>22.88</v>
      </c>
      <c r="Q141" s="700">
        <v>1</v>
      </c>
      <c r="R141" s="695">
        <v>1</v>
      </c>
      <c r="S141" s="700">
        <v>1</v>
      </c>
      <c r="T141" s="699">
        <v>1</v>
      </c>
      <c r="U141" s="701">
        <v>1</v>
      </c>
    </row>
    <row r="142" spans="1:21" ht="14.4" customHeight="1" x14ac:dyDescent="0.3">
      <c r="A142" s="694">
        <v>25</v>
      </c>
      <c r="B142" s="695" t="s">
        <v>1217</v>
      </c>
      <c r="C142" s="695">
        <v>89301252</v>
      </c>
      <c r="D142" s="696" t="s">
        <v>1724</v>
      </c>
      <c r="E142" s="697" t="s">
        <v>1330</v>
      </c>
      <c r="F142" s="695" t="s">
        <v>1308</v>
      </c>
      <c r="G142" s="695" t="s">
        <v>1437</v>
      </c>
      <c r="H142" s="695" t="s">
        <v>540</v>
      </c>
      <c r="I142" s="695" t="s">
        <v>1438</v>
      </c>
      <c r="J142" s="695" t="s">
        <v>1439</v>
      </c>
      <c r="K142" s="695"/>
      <c r="L142" s="698">
        <v>0</v>
      </c>
      <c r="M142" s="698">
        <v>0</v>
      </c>
      <c r="N142" s="695">
        <v>2</v>
      </c>
      <c r="O142" s="699">
        <v>2</v>
      </c>
      <c r="P142" s="698">
        <v>0</v>
      </c>
      <c r="Q142" s="700"/>
      <c r="R142" s="695">
        <v>1</v>
      </c>
      <c r="S142" s="700">
        <v>0.5</v>
      </c>
      <c r="T142" s="699">
        <v>1</v>
      </c>
      <c r="U142" s="701">
        <v>0.5</v>
      </c>
    </row>
    <row r="143" spans="1:21" ht="14.4" customHeight="1" x14ac:dyDescent="0.3">
      <c r="A143" s="694">
        <v>25</v>
      </c>
      <c r="B143" s="695" t="s">
        <v>1217</v>
      </c>
      <c r="C143" s="695">
        <v>89301252</v>
      </c>
      <c r="D143" s="696" t="s">
        <v>1724</v>
      </c>
      <c r="E143" s="697" t="s">
        <v>1331</v>
      </c>
      <c r="F143" s="695" t="s">
        <v>1307</v>
      </c>
      <c r="G143" s="695" t="s">
        <v>1350</v>
      </c>
      <c r="H143" s="695" t="s">
        <v>960</v>
      </c>
      <c r="I143" s="695" t="s">
        <v>1097</v>
      </c>
      <c r="J143" s="695" t="s">
        <v>1274</v>
      </c>
      <c r="K143" s="695" t="s">
        <v>1275</v>
      </c>
      <c r="L143" s="698">
        <v>333.31</v>
      </c>
      <c r="M143" s="698">
        <v>7666.130000000001</v>
      </c>
      <c r="N143" s="695">
        <v>23</v>
      </c>
      <c r="O143" s="699">
        <v>22.5</v>
      </c>
      <c r="P143" s="698">
        <v>2333.17</v>
      </c>
      <c r="Q143" s="700">
        <v>0.30434782608695649</v>
      </c>
      <c r="R143" s="695">
        <v>7</v>
      </c>
      <c r="S143" s="700">
        <v>0.30434782608695654</v>
      </c>
      <c r="T143" s="699">
        <v>7</v>
      </c>
      <c r="U143" s="701">
        <v>0.31111111111111112</v>
      </c>
    </row>
    <row r="144" spans="1:21" ht="14.4" customHeight="1" x14ac:dyDescent="0.3">
      <c r="A144" s="694">
        <v>25</v>
      </c>
      <c r="B144" s="695" t="s">
        <v>1217</v>
      </c>
      <c r="C144" s="695">
        <v>89301252</v>
      </c>
      <c r="D144" s="696" t="s">
        <v>1724</v>
      </c>
      <c r="E144" s="697" t="s">
        <v>1331</v>
      </c>
      <c r="F144" s="695" t="s">
        <v>1307</v>
      </c>
      <c r="G144" s="695" t="s">
        <v>1350</v>
      </c>
      <c r="H144" s="695" t="s">
        <v>960</v>
      </c>
      <c r="I144" s="695" t="s">
        <v>1097</v>
      </c>
      <c r="J144" s="695" t="s">
        <v>1274</v>
      </c>
      <c r="K144" s="695" t="s">
        <v>1275</v>
      </c>
      <c r="L144" s="698">
        <v>156.86000000000001</v>
      </c>
      <c r="M144" s="698">
        <v>1882.3200000000002</v>
      </c>
      <c r="N144" s="695">
        <v>12</v>
      </c>
      <c r="O144" s="699">
        <v>11.5</v>
      </c>
      <c r="P144" s="698">
        <v>1254.8800000000001</v>
      </c>
      <c r="Q144" s="700">
        <v>0.66666666666666663</v>
      </c>
      <c r="R144" s="695">
        <v>8</v>
      </c>
      <c r="S144" s="700">
        <v>0.66666666666666663</v>
      </c>
      <c r="T144" s="699">
        <v>7.5</v>
      </c>
      <c r="U144" s="701">
        <v>0.65217391304347827</v>
      </c>
    </row>
    <row r="145" spans="1:21" ht="14.4" customHeight="1" x14ac:dyDescent="0.3">
      <c r="A145" s="694">
        <v>25</v>
      </c>
      <c r="B145" s="695" t="s">
        <v>1217</v>
      </c>
      <c r="C145" s="695">
        <v>89301252</v>
      </c>
      <c r="D145" s="696" t="s">
        <v>1724</v>
      </c>
      <c r="E145" s="697" t="s">
        <v>1331</v>
      </c>
      <c r="F145" s="695" t="s">
        <v>1307</v>
      </c>
      <c r="G145" s="695" t="s">
        <v>1350</v>
      </c>
      <c r="H145" s="695" t="s">
        <v>960</v>
      </c>
      <c r="I145" s="695" t="s">
        <v>1178</v>
      </c>
      <c r="J145" s="695" t="s">
        <v>1304</v>
      </c>
      <c r="K145" s="695" t="s">
        <v>1305</v>
      </c>
      <c r="L145" s="698">
        <v>333.31</v>
      </c>
      <c r="M145" s="698">
        <v>666.62</v>
      </c>
      <c r="N145" s="695">
        <v>2</v>
      </c>
      <c r="O145" s="699">
        <v>2</v>
      </c>
      <c r="P145" s="698">
        <v>333.31</v>
      </c>
      <c r="Q145" s="700">
        <v>0.5</v>
      </c>
      <c r="R145" s="695">
        <v>1</v>
      </c>
      <c r="S145" s="700">
        <v>0.5</v>
      </c>
      <c r="T145" s="699">
        <v>1</v>
      </c>
      <c r="U145" s="701">
        <v>0.5</v>
      </c>
    </row>
    <row r="146" spans="1:21" ht="14.4" customHeight="1" x14ac:dyDescent="0.3">
      <c r="A146" s="694">
        <v>25</v>
      </c>
      <c r="B146" s="695" t="s">
        <v>1217</v>
      </c>
      <c r="C146" s="695">
        <v>89301252</v>
      </c>
      <c r="D146" s="696" t="s">
        <v>1724</v>
      </c>
      <c r="E146" s="697" t="s">
        <v>1331</v>
      </c>
      <c r="F146" s="695" t="s">
        <v>1307</v>
      </c>
      <c r="G146" s="695" t="s">
        <v>1350</v>
      </c>
      <c r="H146" s="695" t="s">
        <v>960</v>
      </c>
      <c r="I146" s="695" t="s">
        <v>1178</v>
      </c>
      <c r="J146" s="695" t="s">
        <v>1304</v>
      </c>
      <c r="K146" s="695" t="s">
        <v>1305</v>
      </c>
      <c r="L146" s="698">
        <v>151.61000000000001</v>
      </c>
      <c r="M146" s="698">
        <v>151.61000000000001</v>
      </c>
      <c r="N146" s="695">
        <v>1</v>
      </c>
      <c r="O146" s="699">
        <v>1</v>
      </c>
      <c r="P146" s="698">
        <v>151.61000000000001</v>
      </c>
      <c r="Q146" s="700">
        <v>1</v>
      </c>
      <c r="R146" s="695">
        <v>1</v>
      </c>
      <c r="S146" s="700">
        <v>1</v>
      </c>
      <c r="T146" s="699">
        <v>1</v>
      </c>
      <c r="U146" s="701">
        <v>1</v>
      </c>
    </row>
    <row r="147" spans="1:21" ht="14.4" customHeight="1" x14ac:dyDescent="0.3">
      <c r="A147" s="694">
        <v>25</v>
      </c>
      <c r="B147" s="695" t="s">
        <v>1217</v>
      </c>
      <c r="C147" s="695">
        <v>89301252</v>
      </c>
      <c r="D147" s="696" t="s">
        <v>1724</v>
      </c>
      <c r="E147" s="697" t="s">
        <v>1331</v>
      </c>
      <c r="F147" s="695" t="s">
        <v>1307</v>
      </c>
      <c r="G147" s="695" t="s">
        <v>1363</v>
      </c>
      <c r="H147" s="695" t="s">
        <v>960</v>
      </c>
      <c r="I147" s="695" t="s">
        <v>1105</v>
      </c>
      <c r="J147" s="695" t="s">
        <v>1106</v>
      </c>
      <c r="K147" s="695" t="s">
        <v>1279</v>
      </c>
      <c r="L147" s="698">
        <v>184.22</v>
      </c>
      <c r="M147" s="698">
        <v>368.44</v>
      </c>
      <c r="N147" s="695">
        <v>2</v>
      </c>
      <c r="O147" s="699">
        <v>2</v>
      </c>
      <c r="P147" s="698">
        <v>368.44</v>
      </c>
      <c r="Q147" s="700">
        <v>1</v>
      </c>
      <c r="R147" s="695">
        <v>2</v>
      </c>
      <c r="S147" s="700">
        <v>1</v>
      </c>
      <c r="T147" s="699">
        <v>2</v>
      </c>
      <c r="U147" s="701">
        <v>1</v>
      </c>
    </row>
    <row r="148" spans="1:21" ht="14.4" customHeight="1" x14ac:dyDescent="0.3">
      <c r="A148" s="694">
        <v>25</v>
      </c>
      <c r="B148" s="695" t="s">
        <v>1217</v>
      </c>
      <c r="C148" s="695">
        <v>89301252</v>
      </c>
      <c r="D148" s="696" t="s">
        <v>1724</v>
      </c>
      <c r="E148" s="697" t="s">
        <v>1331</v>
      </c>
      <c r="F148" s="695" t="s">
        <v>1307</v>
      </c>
      <c r="G148" s="695" t="s">
        <v>1448</v>
      </c>
      <c r="H148" s="695" t="s">
        <v>540</v>
      </c>
      <c r="I148" s="695" t="s">
        <v>1449</v>
      </c>
      <c r="J148" s="695" t="s">
        <v>1450</v>
      </c>
      <c r="K148" s="695" t="s">
        <v>1451</v>
      </c>
      <c r="L148" s="698">
        <v>75.19</v>
      </c>
      <c r="M148" s="698">
        <v>75.19</v>
      </c>
      <c r="N148" s="695">
        <v>1</v>
      </c>
      <c r="O148" s="699">
        <v>1</v>
      </c>
      <c r="P148" s="698">
        <v>75.19</v>
      </c>
      <c r="Q148" s="700">
        <v>1</v>
      </c>
      <c r="R148" s="695">
        <v>1</v>
      </c>
      <c r="S148" s="700">
        <v>1</v>
      </c>
      <c r="T148" s="699">
        <v>1</v>
      </c>
      <c r="U148" s="701">
        <v>1</v>
      </c>
    </row>
    <row r="149" spans="1:21" ht="14.4" customHeight="1" x14ac:dyDescent="0.3">
      <c r="A149" s="694">
        <v>25</v>
      </c>
      <c r="B149" s="695" t="s">
        <v>1217</v>
      </c>
      <c r="C149" s="695">
        <v>89301252</v>
      </c>
      <c r="D149" s="696" t="s">
        <v>1724</v>
      </c>
      <c r="E149" s="697" t="s">
        <v>1331</v>
      </c>
      <c r="F149" s="695" t="s">
        <v>1307</v>
      </c>
      <c r="G149" s="695" t="s">
        <v>1353</v>
      </c>
      <c r="H149" s="695" t="s">
        <v>960</v>
      </c>
      <c r="I149" s="695" t="s">
        <v>1113</v>
      </c>
      <c r="J149" s="695" t="s">
        <v>1114</v>
      </c>
      <c r="K149" s="695" t="s">
        <v>1115</v>
      </c>
      <c r="L149" s="698">
        <v>154.01</v>
      </c>
      <c r="M149" s="698">
        <v>1848.12</v>
      </c>
      <c r="N149" s="695">
        <v>12</v>
      </c>
      <c r="O149" s="699">
        <v>8.5</v>
      </c>
      <c r="P149" s="698">
        <v>924.06</v>
      </c>
      <c r="Q149" s="700">
        <v>0.5</v>
      </c>
      <c r="R149" s="695">
        <v>6</v>
      </c>
      <c r="S149" s="700">
        <v>0.5</v>
      </c>
      <c r="T149" s="699">
        <v>4.5</v>
      </c>
      <c r="U149" s="701">
        <v>0.52941176470588236</v>
      </c>
    </row>
    <row r="150" spans="1:21" ht="14.4" customHeight="1" x14ac:dyDescent="0.3">
      <c r="A150" s="694">
        <v>25</v>
      </c>
      <c r="B150" s="695" t="s">
        <v>1217</v>
      </c>
      <c r="C150" s="695">
        <v>89301252</v>
      </c>
      <c r="D150" s="696" t="s">
        <v>1724</v>
      </c>
      <c r="E150" s="697" t="s">
        <v>1331</v>
      </c>
      <c r="F150" s="695" t="s">
        <v>1307</v>
      </c>
      <c r="G150" s="695" t="s">
        <v>1353</v>
      </c>
      <c r="H150" s="695" t="s">
        <v>960</v>
      </c>
      <c r="I150" s="695" t="s">
        <v>1370</v>
      </c>
      <c r="J150" s="695" t="s">
        <v>1371</v>
      </c>
      <c r="K150" s="695" t="s">
        <v>1372</v>
      </c>
      <c r="L150" s="698">
        <v>77.010000000000005</v>
      </c>
      <c r="M150" s="698">
        <v>154.02000000000001</v>
      </c>
      <c r="N150" s="695">
        <v>2</v>
      </c>
      <c r="O150" s="699">
        <v>1</v>
      </c>
      <c r="P150" s="698">
        <v>154.02000000000001</v>
      </c>
      <c r="Q150" s="700">
        <v>1</v>
      </c>
      <c r="R150" s="695">
        <v>2</v>
      </c>
      <c r="S150" s="700">
        <v>1</v>
      </c>
      <c r="T150" s="699">
        <v>1</v>
      </c>
      <c r="U150" s="701">
        <v>1</v>
      </c>
    </row>
    <row r="151" spans="1:21" ht="14.4" customHeight="1" x14ac:dyDescent="0.3">
      <c r="A151" s="694">
        <v>25</v>
      </c>
      <c r="B151" s="695" t="s">
        <v>1217</v>
      </c>
      <c r="C151" s="695">
        <v>89301252</v>
      </c>
      <c r="D151" s="696" t="s">
        <v>1724</v>
      </c>
      <c r="E151" s="697" t="s">
        <v>1331</v>
      </c>
      <c r="F151" s="695" t="s">
        <v>1307</v>
      </c>
      <c r="G151" s="695" t="s">
        <v>1353</v>
      </c>
      <c r="H151" s="695" t="s">
        <v>960</v>
      </c>
      <c r="I151" s="695" t="s">
        <v>1556</v>
      </c>
      <c r="J151" s="695" t="s">
        <v>1281</v>
      </c>
      <c r="K151" s="695" t="s">
        <v>1557</v>
      </c>
      <c r="L151" s="698">
        <v>82.92</v>
      </c>
      <c r="M151" s="698">
        <v>82.92</v>
      </c>
      <c r="N151" s="695">
        <v>1</v>
      </c>
      <c r="O151" s="699">
        <v>1</v>
      </c>
      <c r="P151" s="698"/>
      <c r="Q151" s="700">
        <v>0</v>
      </c>
      <c r="R151" s="695"/>
      <c r="S151" s="700">
        <v>0</v>
      </c>
      <c r="T151" s="699"/>
      <c r="U151" s="701">
        <v>0</v>
      </c>
    </row>
    <row r="152" spans="1:21" ht="14.4" customHeight="1" x14ac:dyDescent="0.3">
      <c r="A152" s="694">
        <v>25</v>
      </c>
      <c r="B152" s="695" t="s">
        <v>1217</v>
      </c>
      <c r="C152" s="695">
        <v>89301252</v>
      </c>
      <c r="D152" s="696" t="s">
        <v>1724</v>
      </c>
      <c r="E152" s="697" t="s">
        <v>1331</v>
      </c>
      <c r="F152" s="695" t="s">
        <v>1307</v>
      </c>
      <c r="G152" s="695" t="s">
        <v>1460</v>
      </c>
      <c r="H152" s="695" t="s">
        <v>540</v>
      </c>
      <c r="I152" s="695" t="s">
        <v>1461</v>
      </c>
      <c r="J152" s="695" t="s">
        <v>1462</v>
      </c>
      <c r="K152" s="695" t="s">
        <v>1463</v>
      </c>
      <c r="L152" s="698">
        <v>64.13</v>
      </c>
      <c r="M152" s="698">
        <v>192.39</v>
      </c>
      <c r="N152" s="695">
        <v>3</v>
      </c>
      <c r="O152" s="699">
        <v>1</v>
      </c>
      <c r="P152" s="698"/>
      <c r="Q152" s="700">
        <v>0</v>
      </c>
      <c r="R152" s="695"/>
      <c r="S152" s="700">
        <v>0</v>
      </c>
      <c r="T152" s="699"/>
      <c r="U152" s="701">
        <v>0</v>
      </c>
    </row>
    <row r="153" spans="1:21" ht="14.4" customHeight="1" x14ac:dyDescent="0.3">
      <c r="A153" s="694">
        <v>25</v>
      </c>
      <c r="B153" s="695" t="s">
        <v>1217</v>
      </c>
      <c r="C153" s="695">
        <v>89301252</v>
      </c>
      <c r="D153" s="696" t="s">
        <v>1724</v>
      </c>
      <c r="E153" s="697" t="s">
        <v>1331</v>
      </c>
      <c r="F153" s="695" t="s">
        <v>1307</v>
      </c>
      <c r="G153" s="695" t="s">
        <v>1464</v>
      </c>
      <c r="H153" s="695" t="s">
        <v>540</v>
      </c>
      <c r="I153" s="695" t="s">
        <v>1558</v>
      </c>
      <c r="J153" s="695" t="s">
        <v>1466</v>
      </c>
      <c r="K153" s="695" t="s">
        <v>1469</v>
      </c>
      <c r="L153" s="698">
        <v>137.33000000000001</v>
      </c>
      <c r="M153" s="698">
        <v>137.33000000000001</v>
      </c>
      <c r="N153" s="695">
        <v>1</v>
      </c>
      <c r="O153" s="699">
        <v>1</v>
      </c>
      <c r="P153" s="698">
        <v>137.33000000000001</v>
      </c>
      <c r="Q153" s="700">
        <v>1</v>
      </c>
      <c r="R153" s="695">
        <v>1</v>
      </c>
      <c r="S153" s="700">
        <v>1</v>
      </c>
      <c r="T153" s="699">
        <v>1</v>
      </c>
      <c r="U153" s="701">
        <v>1</v>
      </c>
    </row>
    <row r="154" spans="1:21" ht="14.4" customHeight="1" x14ac:dyDescent="0.3">
      <c r="A154" s="694">
        <v>25</v>
      </c>
      <c r="B154" s="695" t="s">
        <v>1217</v>
      </c>
      <c r="C154" s="695">
        <v>89301252</v>
      </c>
      <c r="D154" s="696" t="s">
        <v>1724</v>
      </c>
      <c r="E154" s="697" t="s">
        <v>1331</v>
      </c>
      <c r="F154" s="695" t="s">
        <v>1307</v>
      </c>
      <c r="G154" s="695" t="s">
        <v>1354</v>
      </c>
      <c r="H154" s="695" t="s">
        <v>960</v>
      </c>
      <c r="I154" s="695" t="s">
        <v>1355</v>
      </c>
      <c r="J154" s="695" t="s">
        <v>619</v>
      </c>
      <c r="K154" s="695" t="s">
        <v>1356</v>
      </c>
      <c r="L154" s="698">
        <v>48.31</v>
      </c>
      <c r="M154" s="698">
        <v>241.55</v>
      </c>
      <c r="N154" s="695">
        <v>5</v>
      </c>
      <c r="O154" s="699">
        <v>4</v>
      </c>
      <c r="P154" s="698">
        <v>48.31</v>
      </c>
      <c r="Q154" s="700">
        <v>0.2</v>
      </c>
      <c r="R154" s="695">
        <v>1</v>
      </c>
      <c r="S154" s="700">
        <v>0.2</v>
      </c>
      <c r="T154" s="699">
        <v>0.5</v>
      </c>
      <c r="U154" s="701">
        <v>0.125</v>
      </c>
    </row>
    <row r="155" spans="1:21" ht="14.4" customHeight="1" x14ac:dyDescent="0.3">
      <c r="A155" s="694">
        <v>25</v>
      </c>
      <c r="B155" s="695" t="s">
        <v>1217</v>
      </c>
      <c r="C155" s="695">
        <v>89301252</v>
      </c>
      <c r="D155" s="696" t="s">
        <v>1724</v>
      </c>
      <c r="E155" s="697" t="s">
        <v>1331</v>
      </c>
      <c r="F155" s="695" t="s">
        <v>1307</v>
      </c>
      <c r="G155" s="695" t="s">
        <v>1354</v>
      </c>
      <c r="H155" s="695" t="s">
        <v>960</v>
      </c>
      <c r="I155" s="695" t="s">
        <v>966</v>
      </c>
      <c r="J155" s="695" t="s">
        <v>619</v>
      </c>
      <c r="K155" s="695" t="s">
        <v>1287</v>
      </c>
      <c r="L155" s="698">
        <v>96.63</v>
      </c>
      <c r="M155" s="698">
        <v>96.63</v>
      </c>
      <c r="N155" s="695">
        <v>1</v>
      </c>
      <c r="O155" s="699">
        <v>1</v>
      </c>
      <c r="P155" s="698">
        <v>96.63</v>
      </c>
      <c r="Q155" s="700">
        <v>1</v>
      </c>
      <c r="R155" s="695">
        <v>1</v>
      </c>
      <c r="S155" s="700">
        <v>1</v>
      </c>
      <c r="T155" s="699">
        <v>1</v>
      </c>
      <c r="U155" s="701">
        <v>1</v>
      </c>
    </row>
    <row r="156" spans="1:21" ht="14.4" customHeight="1" x14ac:dyDescent="0.3">
      <c r="A156" s="694">
        <v>25</v>
      </c>
      <c r="B156" s="695" t="s">
        <v>1217</v>
      </c>
      <c r="C156" s="695">
        <v>89301252</v>
      </c>
      <c r="D156" s="696" t="s">
        <v>1724</v>
      </c>
      <c r="E156" s="697" t="s">
        <v>1331</v>
      </c>
      <c r="F156" s="695" t="s">
        <v>1307</v>
      </c>
      <c r="G156" s="695" t="s">
        <v>1354</v>
      </c>
      <c r="H156" s="695" t="s">
        <v>540</v>
      </c>
      <c r="I156" s="695" t="s">
        <v>618</v>
      </c>
      <c r="J156" s="695" t="s">
        <v>619</v>
      </c>
      <c r="K156" s="695" t="s">
        <v>1500</v>
      </c>
      <c r="L156" s="698">
        <v>48.31</v>
      </c>
      <c r="M156" s="698">
        <v>241.55</v>
      </c>
      <c r="N156" s="695">
        <v>5</v>
      </c>
      <c r="O156" s="699">
        <v>4.5</v>
      </c>
      <c r="P156" s="698">
        <v>144.93</v>
      </c>
      <c r="Q156" s="700">
        <v>0.6</v>
      </c>
      <c r="R156" s="695">
        <v>3</v>
      </c>
      <c r="S156" s="700">
        <v>0.6</v>
      </c>
      <c r="T156" s="699">
        <v>2.5</v>
      </c>
      <c r="U156" s="701">
        <v>0.55555555555555558</v>
      </c>
    </row>
    <row r="157" spans="1:21" ht="14.4" customHeight="1" x14ac:dyDescent="0.3">
      <c r="A157" s="694">
        <v>25</v>
      </c>
      <c r="B157" s="695" t="s">
        <v>1217</v>
      </c>
      <c r="C157" s="695">
        <v>89301252</v>
      </c>
      <c r="D157" s="696" t="s">
        <v>1724</v>
      </c>
      <c r="E157" s="697" t="s">
        <v>1331</v>
      </c>
      <c r="F157" s="695" t="s">
        <v>1307</v>
      </c>
      <c r="G157" s="695" t="s">
        <v>1552</v>
      </c>
      <c r="H157" s="695" t="s">
        <v>540</v>
      </c>
      <c r="I157" s="695" t="s">
        <v>1553</v>
      </c>
      <c r="J157" s="695" t="s">
        <v>1554</v>
      </c>
      <c r="K157" s="695" t="s">
        <v>1555</v>
      </c>
      <c r="L157" s="698">
        <v>22.88</v>
      </c>
      <c r="M157" s="698">
        <v>45.76</v>
      </c>
      <c r="N157" s="695">
        <v>2</v>
      </c>
      <c r="O157" s="699">
        <v>1</v>
      </c>
      <c r="P157" s="698">
        <v>45.76</v>
      </c>
      <c r="Q157" s="700">
        <v>1</v>
      </c>
      <c r="R157" s="695">
        <v>2</v>
      </c>
      <c r="S157" s="700">
        <v>1</v>
      </c>
      <c r="T157" s="699">
        <v>1</v>
      </c>
      <c r="U157" s="701">
        <v>1</v>
      </c>
    </row>
    <row r="158" spans="1:21" ht="14.4" customHeight="1" x14ac:dyDescent="0.3">
      <c r="A158" s="694">
        <v>25</v>
      </c>
      <c r="B158" s="695" t="s">
        <v>1217</v>
      </c>
      <c r="C158" s="695">
        <v>89301252</v>
      </c>
      <c r="D158" s="696" t="s">
        <v>1724</v>
      </c>
      <c r="E158" s="697" t="s">
        <v>1331</v>
      </c>
      <c r="F158" s="695" t="s">
        <v>1307</v>
      </c>
      <c r="G158" s="695" t="s">
        <v>1559</v>
      </c>
      <c r="H158" s="695" t="s">
        <v>540</v>
      </c>
      <c r="I158" s="695" t="s">
        <v>633</v>
      </c>
      <c r="J158" s="695" t="s">
        <v>1560</v>
      </c>
      <c r="K158" s="695" t="s">
        <v>1561</v>
      </c>
      <c r="L158" s="698">
        <v>0</v>
      </c>
      <c r="M158" s="698">
        <v>0</v>
      </c>
      <c r="N158" s="695">
        <v>2</v>
      </c>
      <c r="O158" s="699">
        <v>2</v>
      </c>
      <c r="P158" s="698">
        <v>0</v>
      </c>
      <c r="Q158" s="700"/>
      <c r="R158" s="695">
        <v>1</v>
      </c>
      <c r="S158" s="700">
        <v>0.5</v>
      </c>
      <c r="T158" s="699">
        <v>1</v>
      </c>
      <c r="U158" s="701">
        <v>0.5</v>
      </c>
    </row>
    <row r="159" spans="1:21" ht="14.4" customHeight="1" x14ac:dyDescent="0.3">
      <c r="A159" s="694">
        <v>25</v>
      </c>
      <c r="B159" s="695" t="s">
        <v>1217</v>
      </c>
      <c r="C159" s="695">
        <v>89301252</v>
      </c>
      <c r="D159" s="696" t="s">
        <v>1724</v>
      </c>
      <c r="E159" s="697" t="s">
        <v>1333</v>
      </c>
      <c r="F159" s="695" t="s">
        <v>1307</v>
      </c>
      <c r="G159" s="695" t="s">
        <v>1350</v>
      </c>
      <c r="H159" s="695" t="s">
        <v>960</v>
      </c>
      <c r="I159" s="695" t="s">
        <v>1097</v>
      </c>
      <c r="J159" s="695" t="s">
        <v>1274</v>
      </c>
      <c r="K159" s="695" t="s">
        <v>1275</v>
      </c>
      <c r="L159" s="698">
        <v>333.31</v>
      </c>
      <c r="M159" s="698">
        <v>1666.55</v>
      </c>
      <c r="N159" s="695">
        <v>5</v>
      </c>
      <c r="O159" s="699">
        <v>5</v>
      </c>
      <c r="P159" s="698">
        <v>1333.24</v>
      </c>
      <c r="Q159" s="700">
        <v>0.8</v>
      </c>
      <c r="R159" s="695">
        <v>4</v>
      </c>
      <c r="S159" s="700">
        <v>0.8</v>
      </c>
      <c r="T159" s="699">
        <v>4</v>
      </c>
      <c r="U159" s="701">
        <v>0.8</v>
      </c>
    </row>
    <row r="160" spans="1:21" ht="14.4" customHeight="1" x14ac:dyDescent="0.3">
      <c r="A160" s="694">
        <v>25</v>
      </c>
      <c r="B160" s="695" t="s">
        <v>1217</v>
      </c>
      <c r="C160" s="695">
        <v>89301252</v>
      </c>
      <c r="D160" s="696" t="s">
        <v>1724</v>
      </c>
      <c r="E160" s="697" t="s">
        <v>1333</v>
      </c>
      <c r="F160" s="695" t="s">
        <v>1307</v>
      </c>
      <c r="G160" s="695" t="s">
        <v>1350</v>
      </c>
      <c r="H160" s="695" t="s">
        <v>960</v>
      </c>
      <c r="I160" s="695" t="s">
        <v>1097</v>
      </c>
      <c r="J160" s="695" t="s">
        <v>1274</v>
      </c>
      <c r="K160" s="695" t="s">
        <v>1275</v>
      </c>
      <c r="L160" s="698">
        <v>156.86000000000001</v>
      </c>
      <c r="M160" s="698">
        <v>627.44000000000005</v>
      </c>
      <c r="N160" s="695">
        <v>4</v>
      </c>
      <c r="O160" s="699">
        <v>3</v>
      </c>
      <c r="P160" s="698">
        <v>156.86000000000001</v>
      </c>
      <c r="Q160" s="700">
        <v>0.25</v>
      </c>
      <c r="R160" s="695">
        <v>1</v>
      </c>
      <c r="S160" s="700">
        <v>0.25</v>
      </c>
      <c r="T160" s="699">
        <v>0.5</v>
      </c>
      <c r="U160" s="701">
        <v>0.16666666666666666</v>
      </c>
    </row>
    <row r="161" spans="1:21" ht="14.4" customHeight="1" x14ac:dyDescent="0.3">
      <c r="A161" s="694">
        <v>25</v>
      </c>
      <c r="B161" s="695" t="s">
        <v>1217</v>
      </c>
      <c r="C161" s="695">
        <v>89301252</v>
      </c>
      <c r="D161" s="696" t="s">
        <v>1724</v>
      </c>
      <c r="E161" s="697" t="s">
        <v>1333</v>
      </c>
      <c r="F161" s="695" t="s">
        <v>1307</v>
      </c>
      <c r="G161" s="695" t="s">
        <v>1350</v>
      </c>
      <c r="H161" s="695" t="s">
        <v>960</v>
      </c>
      <c r="I161" s="695" t="s">
        <v>1562</v>
      </c>
      <c r="J161" s="695" t="s">
        <v>1563</v>
      </c>
      <c r="K161" s="695" t="s">
        <v>1564</v>
      </c>
      <c r="L161" s="698">
        <v>79.36</v>
      </c>
      <c r="M161" s="698">
        <v>79.36</v>
      </c>
      <c r="N161" s="695">
        <v>1</v>
      </c>
      <c r="O161" s="699">
        <v>1</v>
      </c>
      <c r="P161" s="698">
        <v>79.36</v>
      </c>
      <c r="Q161" s="700">
        <v>1</v>
      </c>
      <c r="R161" s="695">
        <v>1</v>
      </c>
      <c r="S161" s="700">
        <v>1</v>
      </c>
      <c r="T161" s="699">
        <v>1</v>
      </c>
      <c r="U161" s="701">
        <v>1</v>
      </c>
    </row>
    <row r="162" spans="1:21" ht="14.4" customHeight="1" x14ac:dyDescent="0.3">
      <c r="A162" s="694">
        <v>25</v>
      </c>
      <c r="B162" s="695" t="s">
        <v>1217</v>
      </c>
      <c r="C162" s="695">
        <v>89301252</v>
      </c>
      <c r="D162" s="696" t="s">
        <v>1724</v>
      </c>
      <c r="E162" s="697" t="s">
        <v>1333</v>
      </c>
      <c r="F162" s="695" t="s">
        <v>1307</v>
      </c>
      <c r="G162" s="695" t="s">
        <v>1350</v>
      </c>
      <c r="H162" s="695" t="s">
        <v>960</v>
      </c>
      <c r="I162" s="695" t="s">
        <v>1178</v>
      </c>
      <c r="J162" s="695" t="s">
        <v>1304</v>
      </c>
      <c r="K162" s="695" t="s">
        <v>1305</v>
      </c>
      <c r="L162" s="698">
        <v>151.61000000000001</v>
      </c>
      <c r="M162" s="698">
        <v>151.61000000000001</v>
      </c>
      <c r="N162" s="695">
        <v>1</v>
      </c>
      <c r="O162" s="699">
        <v>0.5</v>
      </c>
      <c r="P162" s="698">
        <v>151.61000000000001</v>
      </c>
      <c r="Q162" s="700">
        <v>1</v>
      </c>
      <c r="R162" s="695">
        <v>1</v>
      </c>
      <c r="S162" s="700">
        <v>1</v>
      </c>
      <c r="T162" s="699">
        <v>0.5</v>
      </c>
      <c r="U162" s="701">
        <v>1</v>
      </c>
    </row>
    <row r="163" spans="1:21" ht="14.4" customHeight="1" x14ac:dyDescent="0.3">
      <c r="A163" s="694">
        <v>25</v>
      </c>
      <c r="B163" s="695" t="s">
        <v>1217</v>
      </c>
      <c r="C163" s="695">
        <v>89301252</v>
      </c>
      <c r="D163" s="696" t="s">
        <v>1724</v>
      </c>
      <c r="E163" s="697" t="s">
        <v>1333</v>
      </c>
      <c r="F163" s="695" t="s">
        <v>1307</v>
      </c>
      <c r="G163" s="695" t="s">
        <v>1565</v>
      </c>
      <c r="H163" s="695" t="s">
        <v>540</v>
      </c>
      <c r="I163" s="695" t="s">
        <v>1566</v>
      </c>
      <c r="J163" s="695" t="s">
        <v>1567</v>
      </c>
      <c r="K163" s="695" t="s">
        <v>1568</v>
      </c>
      <c r="L163" s="698">
        <v>0</v>
      </c>
      <c r="M163" s="698">
        <v>0</v>
      </c>
      <c r="N163" s="695">
        <v>1</v>
      </c>
      <c r="O163" s="699">
        <v>1</v>
      </c>
      <c r="P163" s="698"/>
      <c r="Q163" s="700"/>
      <c r="R163" s="695"/>
      <c r="S163" s="700">
        <v>0</v>
      </c>
      <c r="T163" s="699"/>
      <c r="U163" s="701">
        <v>0</v>
      </c>
    </row>
    <row r="164" spans="1:21" ht="14.4" customHeight="1" x14ac:dyDescent="0.3">
      <c r="A164" s="694">
        <v>25</v>
      </c>
      <c r="B164" s="695" t="s">
        <v>1217</v>
      </c>
      <c r="C164" s="695">
        <v>89301252</v>
      </c>
      <c r="D164" s="696" t="s">
        <v>1724</v>
      </c>
      <c r="E164" s="697" t="s">
        <v>1333</v>
      </c>
      <c r="F164" s="695" t="s">
        <v>1307</v>
      </c>
      <c r="G164" s="695" t="s">
        <v>1363</v>
      </c>
      <c r="H164" s="695" t="s">
        <v>960</v>
      </c>
      <c r="I164" s="695" t="s">
        <v>1105</v>
      </c>
      <c r="J164" s="695" t="s">
        <v>1106</v>
      </c>
      <c r="K164" s="695" t="s">
        <v>1279</v>
      </c>
      <c r="L164" s="698">
        <v>184.22</v>
      </c>
      <c r="M164" s="698">
        <v>184.22</v>
      </c>
      <c r="N164" s="695">
        <v>1</v>
      </c>
      <c r="O164" s="699">
        <v>1</v>
      </c>
      <c r="P164" s="698">
        <v>184.22</v>
      </c>
      <c r="Q164" s="700">
        <v>1</v>
      </c>
      <c r="R164" s="695">
        <v>1</v>
      </c>
      <c r="S164" s="700">
        <v>1</v>
      </c>
      <c r="T164" s="699">
        <v>1</v>
      </c>
      <c r="U164" s="701">
        <v>1</v>
      </c>
    </row>
    <row r="165" spans="1:21" ht="14.4" customHeight="1" x14ac:dyDescent="0.3">
      <c r="A165" s="694">
        <v>25</v>
      </c>
      <c r="B165" s="695" t="s">
        <v>1217</v>
      </c>
      <c r="C165" s="695">
        <v>89301252</v>
      </c>
      <c r="D165" s="696" t="s">
        <v>1724</v>
      </c>
      <c r="E165" s="697" t="s">
        <v>1333</v>
      </c>
      <c r="F165" s="695" t="s">
        <v>1307</v>
      </c>
      <c r="G165" s="695" t="s">
        <v>1569</v>
      </c>
      <c r="H165" s="695" t="s">
        <v>960</v>
      </c>
      <c r="I165" s="695" t="s">
        <v>1570</v>
      </c>
      <c r="J165" s="695" t="s">
        <v>998</v>
      </c>
      <c r="K165" s="695" t="s">
        <v>851</v>
      </c>
      <c r="L165" s="698">
        <v>0</v>
      </c>
      <c r="M165" s="698">
        <v>0</v>
      </c>
      <c r="N165" s="695">
        <v>1</v>
      </c>
      <c r="O165" s="699">
        <v>1</v>
      </c>
      <c r="P165" s="698"/>
      <c r="Q165" s="700"/>
      <c r="R165" s="695"/>
      <c r="S165" s="700">
        <v>0</v>
      </c>
      <c r="T165" s="699"/>
      <c r="U165" s="701">
        <v>0</v>
      </c>
    </row>
    <row r="166" spans="1:21" ht="14.4" customHeight="1" x14ac:dyDescent="0.3">
      <c r="A166" s="694">
        <v>25</v>
      </c>
      <c r="B166" s="695" t="s">
        <v>1217</v>
      </c>
      <c r="C166" s="695">
        <v>89301252</v>
      </c>
      <c r="D166" s="696" t="s">
        <v>1724</v>
      </c>
      <c r="E166" s="697" t="s">
        <v>1333</v>
      </c>
      <c r="F166" s="695" t="s">
        <v>1307</v>
      </c>
      <c r="G166" s="695" t="s">
        <v>1571</v>
      </c>
      <c r="H166" s="695" t="s">
        <v>540</v>
      </c>
      <c r="I166" s="695" t="s">
        <v>1572</v>
      </c>
      <c r="J166" s="695" t="s">
        <v>1573</v>
      </c>
      <c r="K166" s="695" t="s">
        <v>1574</v>
      </c>
      <c r="L166" s="698">
        <v>0</v>
      </c>
      <c r="M166" s="698">
        <v>0</v>
      </c>
      <c r="N166" s="695">
        <v>1</v>
      </c>
      <c r="O166" s="699">
        <v>1</v>
      </c>
      <c r="P166" s="698">
        <v>0</v>
      </c>
      <c r="Q166" s="700"/>
      <c r="R166" s="695">
        <v>1</v>
      </c>
      <c r="S166" s="700">
        <v>1</v>
      </c>
      <c r="T166" s="699">
        <v>1</v>
      </c>
      <c r="U166" s="701">
        <v>1</v>
      </c>
    </row>
    <row r="167" spans="1:21" ht="14.4" customHeight="1" x14ac:dyDescent="0.3">
      <c r="A167" s="694">
        <v>25</v>
      </c>
      <c r="B167" s="695" t="s">
        <v>1217</v>
      </c>
      <c r="C167" s="695">
        <v>89301252</v>
      </c>
      <c r="D167" s="696" t="s">
        <v>1724</v>
      </c>
      <c r="E167" s="697" t="s">
        <v>1333</v>
      </c>
      <c r="F167" s="695" t="s">
        <v>1307</v>
      </c>
      <c r="G167" s="695" t="s">
        <v>1481</v>
      </c>
      <c r="H167" s="695" t="s">
        <v>540</v>
      </c>
      <c r="I167" s="695" t="s">
        <v>600</v>
      </c>
      <c r="J167" s="695" t="s">
        <v>1575</v>
      </c>
      <c r="K167" s="695" t="s">
        <v>1555</v>
      </c>
      <c r="L167" s="698">
        <v>14.2</v>
      </c>
      <c r="M167" s="698">
        <v>14.2</v>
      </c>
      <c r="N167" s="695">
        <v>1</v>
      </c>
      <c r="O167" s="699">
        <v>0.5</v>
      </c>
      <c r="P167" s="698"/>
      <c r="Q167" s="700">
        <v>0</v>
      </c>
      <c r="R167" s="695"/>
      <c r="S167" s="700">
        <v>0</v>
      </c>
      <c r="T167" s="699"/>
      <c r="U167" s="701">
        <v>0</v>
      </c>
    </row>
    <row r="168" spans="1:21" ht="14.4" customHeight="1" x14ac:dyDescent="0.3">
      <c r="A168" s="694">
        <v>25</v>
      </c>
      <c r="B168" s="695" t="s">
        <v>1217</v>
      </c>
      <c r="C168" s="695">
        <v>89301252</v>
      </c>
      <c r="D168" s="696" t="s">
        <v>1724</v>
      </c>
      <c r="E168" s="697" t="s">
        <v>1333</v>
      </c>
      <c r="F168" s="695" t="s">
        <v>1307</v>
      </c>
      <c r="G168" s="695" t="s">
        <v>1444</v>
      </c>
      <c r="H168" s="695" t="s">
        <v>540</v>
      </c>
      <c r="I168" s="695" t="s">
        <v>1576</v>
      </c>
      <c r="J168" s="695" t="s">
        <v>1577</v>
      </c>
      <c r="K168" s="695" t="s">
        <v>1578</v>
      </c>
      <c r="L168" s="698">
        <v>37.68</v>
      </c>
      <c r="M168" s="698">
        <v>37.68</v>
      </c>
      <c r="N168" s="695">
        <v>1</v>
      </c>
      <c r="O168" s="699">
        <v>1</v>
      </c>
      <c r="P168" s="698"/>
      <c r="Q168" s="700">
        <v>0</v>
      </c>
      <c r="R168" s="695"/>
      <c r="S168" s="700">
        <v>0</v>
      </c>
      <c r="T168" s="699"/>
      <c r="U168" s="701">
        <v>0</v>
      </c>
    </row>
    <row r="169" spans="1:21" ht="14.4" customHeight="1" x14ac:dyDescent="0.3">
      <c r="A169" s="694">
        <v>25</v>
      </c>
      <c r="B169" s="695" t="s">
        <v>1217</v>
      </c>
      <c r="C169" s="695">
        <v>89301252</v>
      </c>
      <c r="D169" s="696" t="s">
        <v>1724</v>
      </c>
      <c r="E169" s="697" t="s">
        <v>1333</v>
      </c>
      <c r="F169" s="695" t="s">
        <v>1307</v>
      </c>
      <c r="G169" s="695" t="s">
        <v>1579</v>
      </c>
      <c r="H169" s="695" t="s">
        <v>960</v>
      </c>
      <c r="I169" s="695" t="s">
        <v>1580</v>
      </c>
      <c r="J169" s="695" t="s">
        <v>1581</v>
      </c>
      <c r="K169" s="695" t="s">
        <v>1582</v>
      </c>
      <c r="L169" s="698">
        <v>3127.19</v>
      </c>
      <c r="M169" s="698">
        <v>3127.19</v>
      </c>
      <c r="N169" s="695">
        <v>1</v>
      </c>
      <c r="O169" s="699">
        <v>1</v>
      </c>
      <c r="P169" s="698">
        <v>3127.19</v>
      </c>
      <c r="Q169" s="700">
        <v>1</v>
      </c>
      <c r="R169" s="695">
        <v>1</v>
      </c>
      <c r="S169" s="700">
        <v>1</v>
      </c>
      <c r="T169" s="699">
        <v>1</v>
      </c>
      <c r="U169" s="701">
        <v>1</v>
      </c>
    </row>
    <row r="170" spans="1:21" ht="14.4" customHeight="1" x14ac:dyDescent="0.3">
      <c r="A170" s="694">
        <v>25</v>
      </c>
      <c r="B170" s="695" t="s">
        <v>1217</v>
      </c>
      <c r="C170" s="695">
        <v>89301252</v>
      </c>
      <c r="D170" s="696" t="s">
        <v>1724</v>
      </c>
      <c r="E170" s="697" t="s">
        <v>1333</v>
      </c>
      <c r="F170" s="695" t="s">
        <v>1307</v>
      </c>
      <c r="G170" s="695" t="s">
        <v>1579</v>
      </c>
      <c r="H170" s="695" t="s">
        <v>960</v>
      </c>
      <c r="I170" s="695" t="s">
        <v>1583</v>
      </c>
      <c r="J170" s="695" t="s">
        <v>1581</v>
      </c>
      <c r="K170" s="695" t="s">
        <v>1584</v>
      </c>
      <c r="L170" s="698">
        <v>782.22</v>
      </c>
      <c r="M170" s="698">
        <v>782.22</v>
      </c>
      <c r="N170" s="695">
        <v>1</v>
      </c>
      <c r="O170" s="699">
        <v>0.5</v>
      </c>
      <c r="P170" s="698">
        <v>782.22</v>
      </c>
      <c r="Q170" s="700">
        <v>1</v>
      </c>
      <c r="R170" s="695">
        <v>1</v>
      </c>
      <c r="S170" s="700">
        <v>1</v>
      </c>
      <c r="T170" s="699">
        <v>0.5</v>
      </c>
      <c r="U170" s="701">
        <v>1</v>
      </c>
    </row>
    <row r="171" spans="1:21" ht="14.4" customHeight="1" x14ac:dyDescent="0.3">
      <c r="A171" s="694">
        <v>25</v>
      </c>
      <c r="B171" s="695" t="s">
        <v>1217</v>
      </c>
      <c r="C171" s="695">
        <v>89301252</v>
      </c>
      <c r="D171" s="696" t="s">
        <v>1724</v>
      </c>
      <c r="E171" s="697" t="s">
        <v>1333</v>
      </c>
      <c r="F171" s="695" t="s">
        <v>1307</v>
      </c>
      <c r="G171" s="695" t="s">
        <v>1585</v>
      </c>
      <c r="H171" s="695" t="s">
        <v>540</v>
      </c>
      <c r="I171" s="695" t="s">
        <v>1586</v>
      </c>
      <c r="J171" s="695" t="s">
        <v>1587</v>
      </c>
      <c r="K171" s="695" t="s">
        <v>1588</v>
      </c>
      <c r="L171" s="698">
        <v>0</v>
      </c>
      <c r="M171" s="698">
        <v>0</v>
      </c>
      <c r="N171" s="695">
        <v>1</v>
      </c>
      <c r="O171" s="699">
        <v>1</v>
      </c>
      <c r="P171" s="698"/>
      <c r="Q171" s="700"/>
      <c r="R171" s="695"/>
      <c r="S171" s="700">
        <v>0</v>
      </c>
      <c r="T171" s="699"/>
      <c r="U171" s="701">
        <v>0</v>
      </c>
    </row>
    <row r="172" spans="1:21" ht="14.4" customHeight="1" x14ac:dyDescent="0.3">
      <c r="A172" s="694">
        <v>25</v>
      </c>
      <c r="B172" s="695" t="s">
        <v>1217</v>
      </c>
      <c r="C172" s="695">
        <v>89301252</v>
      </c>
      <c r="D172" s="696" t="s">
        <v>1724</v>
      </c>
      <c r="E172" s="697" t="s">
        <v>1333</v>
      </c>
      <c r="F172" s="695" t="s">
        <v>1307</v>
      </c>
      <c r="G172" s="695" t="s">
        <v>1589</v>
      </c>
      <c r="H172" s="695" t="s">
        <v>540</v>
      </c>
      <c r="I172" s="695" t="s">
        <v>1590</v>
      </c>
      <c r="J172" s="695" t="s">
        <v>1591</v>
      </c>
      <c r="K172" s="695" t="s">
        <v>1592</v>
      </c>
      <c r="L172" s="698">
        <v>0</v>
      </c>
      <c r="M172" s="698">
        <v>0</v>
      </c>
      <c r="N172" s="695">
        <v>2</v>
      </c>
      <c r="O172" s="699">
        <v>2</v>
      </c>
      <c r="P172" s="698">
        <v>0</v>
      </c>
      <c r="Q172" s="700"/>
      <c r="R172" s="695">
        <v>1</v>
      </c>
      <c r="S172" s="700">
        <v>0.5</v>
      </c>
      <c r="T172" s="699">
        <v>1</v>
      </c>
      <c r="U172" s="701">
        <v>0.5</v>
      </c>
    </row>
    <row r="173" spans="1:21" ht="14.4" customHeight="1" x14ac:dyDescent="0.3">
      <c r="A173" s="694">
        <v>25</v>
      </c>
      <c r="B173" s="695" t="s">
        <v>1217</v>
      </c>
      <c r="C173" s="695">
        <v>89301252</v>
      </c>
      <c r="D173" s="696" t="s">
        <v>1724</v>
      </c>
      <c r="E173" s="697" t="s">
        <v>1333</v>
      </c>
      <c r="F173" s="695" t="s">
        <v>1307</v>
      </c>
      <c r="G173" s="695" t="s">
        <v>1534</v>
      </c>
      <c r="H173" s="695" t="s">
        <v>540</v>
      </c>
      <c r="I173" s="695" t="s">
        <v>1535</v>
      </c>
      <c r="J173" s="695" t="s">
        <v>1536</v>
      </c>
      <c r="K173" s="695" t="s">
        <v>1085</v>
      </c>
      <c r="L173" s="698">
        <v>283.5</v>
      </c>
      <c r="M173" s="698">
        <v>850.5</v>
      </c>
      <c r="N173" s="695">
        <v>3</v>
      </c>
      <c r="O173" s="699">
        <v>0.5</v>
      </c>
      <c r="P173" s="698">
        <v>850.5</v>
      </c>
      <c r="Q173" s="700">
        <v>1</v>
      </c>
      <c r="R173" s="695">
        <v>3</v>
      </c>
      <c r="S173" s="700">
        <v>1</v>
      </c>
      <c r="T173" s="699">
        <v>0.5</v>
      </c>
      <c r="U173" s="701">
        <v>1</v>
      </c>
    </row>
    <row r="174" spans="1:21" ht="14.4" customHeight="1" x14ac:dyDescent="0.3">
      <c r="A174" s="694">
        <v>25</v>
      </c>
      <c r="B174" s="695" t="s">
        <v>1217</v>
      </c>
      <c r="C174" s="695">
        <v>89301252</v>
      </c>
      <c r="D174" s="696" t="s">
        <v>1724</v>
      </c>
      <c r="E174" s="697" t="s">
        <v>1333</v>
      </c>
      <c r="F174" s="695" t="s">
        <v>1307</v>
      </c>
      <c r="G174" s="695" t="s">
        <v>1353</v>
      </c>
      <c r="H174" s="695" t="s">
        <v>960</v>
      </c>
      <c r="I174" s="695" t="s">
        <v>1113</v>
      </c>
      <c r="J174" s="695" t="s">
        <v>1114</v>
      </c>
      <c r="K174" s="695" t="s">
        <v>1115</v>
      </c>
      <c r="L174" s="698">
        <v>154.01</v>
      </c>
      <c r="M174" s="698">
        <v>924.06</v>
      </c>
      <c r="N174" s="695">
        <v>6</v>
      </c>
      <c r="O174" s="699">
        <v>5</v>
      </c>
      <c r="P174" s="698">
        <v>770.05</v>
      </c>
      <c r="Q174" s="700">
        <v>0.83333333333333337</v>
      </c>
      <c r="R174" s="695">
        <v>5</v>
      </c>
      <c r="S174" s="700">
        <v>0.83333333333333337</v>
      </c>
      <c r="T174" s="699">
        <v>4</v>
      </c>
      <c r="U174" s="701">
        <v>0.8</v>
      </c>
    </row>
    <row r="175" spans="1:21" ht="14.4" customHeight="1" x14ac:dyDescent="0.3">
      <c r="A175" s="694">
        <v>25</v>
      </c>
      <c r="B175" s="695" t="s">
        <v>1217</v>
      </c>
      <c r="C175" s="695">
        <v>89301252</v>
      </c>
      <c r="D175" s="696" t="s">
        <v>1724</v>
      </c>
      <c r="E175" s="697" t="s">
        <v>1333</v>
      </c>
      <c r="F175" s="695" t="s">
        <v>1307</v>
      </c>
      <c r="G175" s="695" t="s">
        <v>1593</v>
      </c>
      <c r="H175" s="695" t="s">
        <v>540</v>
      </c>
      <c r="I175" s="695" t="s">
        <v>1594</v>
      </c>
      <c r="J175" s="695" t="s">
        <v>1595</v>
      </c>
      <c r="K175" s="695" t="s">
        <v>1596</v>
      </c>
      <c r="L175" s="698">
        <v>200.07</v>
      </c>
      <c r="M175" s="698">
        <v>200.07</v>
      </c>
      <c r="N175" s="695">
        <v>1</v>
      </c>
      <c r="O175" s="699">
        <v>0.5</v>
      </c>
      <c r="P175" s="698">
        <v>200.07</v>
      </c>
      <c r="Q175" s="700">
        <v>1</v>
      </c>
      <c r="R175" s="695">
        <v>1</v>
      </c>
      <c r="S175" s="700">
        <v>1</v>
      </c>
      <c r="T175" s="699">
        <v>0.5</v>
      </c>
      <c r="U175" s="701">
        <v>1</v>
      </c>
    </row>
    <row r="176" spans="1:21" ht="14.4" customHeight="1" x14ac:dyDescent="0.3">
      <c r="A176" s="694">
        <v>25</v>
      </c>
      <c r="B176" s="695" t="s">
        <v>1217</v>
      </c>
      <c r="C176" s="695">
        <v>89301252</v>
      </c>
      <c r="D176" s="696" t="s">
        <v>1724</v>
      </c>
      <c r="E176" s="697" t="s">
        <v>1333</v>
      </c>
      <c r="F176" s="695" t="s">
        <v>1307</v>
      </c>
      <c r="G176" s="695" t="s">
        <v>1496</v>
      </c>
      <c r="H176" s="695" t="s">
        <v>540</v>
      </c>
      <c r="I176" s="695" t="s">
        <v>1497</v>
      </c>
      <c r="J176" s="695" t="s">
        <v>1498</v>
      </c>
      <c r="K176" s="695" t="s">
        <v>1499</v>
      </c>
      <c r="L176" s="698">
        <v>0</v>
      </c>
      <c r="M176" s="698">
        <v>0</v>
      </c>
      <c r="N176" s="695">
        <v>4</v>
      </c>
      <c r="O176" s="699">
        <v>1</v>
      </c>
      <c r="P176" s="698"/>
      <c r="Q176" s="700"/>
      <c r="R176" s="695"/>
      <c r="S176" s="700">
        <v>0</v>
      </c>
      <c r="T176" s="699"/>
      <c r="U176" s="701">
        <v>0</v>
      </c>
    </row>
    <row r="177" spans="1:21" ht="14.4" customHeight="1" x14ac:dyDescent="0.3">
      <c r="A177" s="694">
        <v>25</v>
      </c>
      <c r="B177" s="695" t="s">
        <v>1217</v>
      </c>
      <c r="C177" s="695">
        <v>89301252</v>
      </c>
      <c r="D177" s="696" t="s">
        <v>1724</v>
      </c>
      <c r="E177" s="697" t="s">
        <v>1333</v>
      </c>
      <c r="F177" s="695" t="s">
        <v>1307</v>
      </c>
      <c r="G177" s="695" t="s">
        <v>1354</v>
      </c>
      <c r="H177" s="695" t="s">
        <v>960</v>
      </c>
      <c r="I177" s="695" t="s">
        <v>1355</v>
      </c>
      <c r="J177" s="695" t="s">
        <v>619</v>
      </c>
      <c r="K177" s="695" t="s">
        <v>1356</v>
      </c>
      <c r="L177" s="698">
        <v>48.31</v>
      </c>
      <c r="M177" s="698">
        <v>289.86</v>
      </c>
      <c r="N177" s="695">
        <v>6</v>
      </c>
      <c r="O177" s="699">
        <v>4.5</v>
      </c>
      <c r="P177" s="698">
        <v>96.62</v>
      </c>
      <c r="Q177" s="700">
        <v>0.33333333333333331</v>
      </c>
      <c r="R177" s="695">
        <v>2</v>
      </c>
      <c r="S177" s="700">
        <v>0.33333333333333331</v>
      </c>
      <c r="T177" s="699">
        <v>1</v>
      </c>
      <c r="U177" s="701">
        <v>0.22222222222222221</v>
      </c>
    </row>
    <row r="178" spans="1:21" ht="14.4" customHeight="1" x14ac:dyDescent="0.3">
      <c r="A178" s="694">
        <v>25</v>
      </c>
      <c r="B178" s="695" t="s">
        <v>1217</v>
      </c>
      <c r="C178" s="695">
        <v>89301252</v>
      </c>
      <c r="D178" s="696" t="s">
        <v>1724</v>
      </c>
      <c r="E178" s="697" t="s">
        <v>1333</v>
      </c>
      <c r="F178" s="695" t="s">
        <v>1307</v>
      </c>
      <c r="G178" s="695" t="s">
        <v>1354</v>
      </c>
      <c r="H178" s="695" t="s">
        <v>960</v>
      </c>
      <c r="I178" s="695" t="s">
        <v>966</v>
      </c>
      <c r="J178" s="695" t="s">
        <v>619</v>
      </c>
      <c r="K178" s="695" t="s">
        <v>1287</v>
      </c>
      <c r="L178" s="698">
        <v>96.63</v>
      </c>
      <c r="M178" s="698">
        <v>96.63</v>
      </c>
      <c r="N178" s="695">
        <v>1</v>
      </c>
      <c r="O178" s="699">
        <v>1</v>
      </c>
      <c r="P178" s="698"/>
      <c r="Q178" s="700">
        <v>0</v>
      </c>
      <c r="R178" s="695"/>
      <c r="S178" s="700">
        <v>0</v>
      </c>
      <c r="T178" s="699"/>
      <c r="U178" s="701">
        <v>0</v>
      </c>
    </row>
    <row r="179" spans="1:21" ht="14.4" customHeight="1" x14ac:dyDescent="0.3">
      <c r="A179" s="694">
        <v>25</v>
      </c>
      <c r="B179" s="695" t="s">
        <v>1217</v>
      </c>
      <c r="C179" s="695">
        <v>89301252</v>
      </c>
      <c r="D179" s="696" t="s">
        <v>1724</v>
      </c>
      <c r="E179" s="697" t="s">
        <v>1333</v>
      </c>
      <c r="F179" s="695" t="s">
        <v>1307</v>
      </c>
      <c r="G179" s="695" t="s">
        <v>1472</v>
      </c>
      <c r="H179" s="695" t="s">
        <v>540</v>
      </c>
      <c r="I179" s="695" t="s">
        <v>1504</v>
      </c>
      <c r="J179" s="695" t="s">
        <v>770</v>
      </c>
      <c r="K179" s="695" t="s">
        <v>1475</v>
      </c>
      <c r="L179" s="698">
        <v>40.64</v>
      </c>
      <c r="M179" s="698">
        <v>40.64</v>
      </c>
      <c r="N179" s="695">
        <v>1</v>
      </c>
      <c r="O179" s="699">
        <v>0.5</v>
      </c>
      <c r="P179" s="698"/>
      <c r="Q179" s="700">
        <v>0</v>
      </c>
      <c r="R179" s="695"/>
      <c r="S179" s="700">
        <v>0</v>
      </c>
      <c r="T179" s="699"/>
      <c r="U179" s="701">
        <v>0</v>
      </c>
    </row>
    <row r="180" spans="1:21" ht="14.4" customHeight="1" x14ac:dyDescent="0.3">
      <c r="A180" s="694">
        <v>25</v>
      </c>
      <c r="B180" s="695" t="s">
        <v>1217</v>
      </c>
      <c r="C180" s="695">
        <v>89301252</v>
      </c>
      <c r="D180" s="696" t="s">
        <v>1724</v>
      </c>
      <c r="E180" s="697" t="s">
        <v>1333</v>
      </c>
      <c r="F180" s="695" t="s">
        <v>1307</v>
      </c>
      <c r="G180" s="695" t="s">
        <v>1472</v>
      </c>
      <c r="H180" s="695" t="s">
        <v>540</v>
      </c>
      <c r="I180" s="695" t="s">
        <v>1597</v>
      </c>
      <c r="J180" s="695" t="s">
        <v>1598</v>
      </c>
      <c r="K180" s="695" t="s">
        <v>1475</v>
      </c>
      <c r="L180" s="698">
        <v>95.44</v>
      </c>
      <c r="M180" s="698">
        <v>95.44</v>
      </c>
      <c r="N180" s="695">
        <v>1</v>
      </c>
      <c r="O180" s="699">
        <v>0.5</v>
      </c>
      <c r="P180" s="698">
        <v>95.44</v>
      </c>
      <c r="Q180" s="700">
        <v>1</v>
      </c>
      <c r="R180" s="695">
        <v>1</v>
      </c>
      <c r="S180" s="700">
        <v>1</v>
      </c>
      <c r="T180" s="699">
        <v>0.5</v>
      </c>
      <c r="U180" s="701">
        <v>1</v>
      </c>
    </row>
    <row r="181" spans="1:21" ht="14.4" customHeight="1" x14ac:dyDescent="0.3">
      <c r="A181" s="694">
        <v>25</v>
      </c>
      <c r="B181" s="695" t="s">
        <v>1217</v>
      </c>
      <c r="C181" s="695">
        <v>89301252</v>
      </c>
      <c r="D181" s="696" t="s">
        <v>1724</v>
      </c>
      <c r="E181" s="697" t="s">
        <v>1334</v>
      </c>
      <c r="F181" s="695" t="s">
        <v>1307</v>
      </c>
      <c r="G181" s="695" t="s">
        <v>1350</v>
      </c>
      <c r="H181" s="695" t="s">
        <v>540</v>
      </c>
      <c r="I181" s="695" t="s">
        <v>1351</v>
      </c>
      <c r="J181" s="695" t="s">
        <v>1274</v>
      </c>
      <c r="K181" s="695" t="s">
        <v>1352</v>
      </c>
      <c r="L181" s="698">
        <v>0</v>
      </c>
      <c r="M181" s="698">
        <v>0</v>
      </c>
      <c r="N181" s="695">
        <v>1</v>
      </c>
      <c r="O181" s="699">
        <v>1</v>
      </c>
      <c r="P181" s="698"/>
      <c r="Q181" s="700"/>
      <c r="R181" s="695"/>
      <c r="S181" s="700">
        <v>0</v>
      </c>
      <c r="T181" s="699"/>
      <c r="U181" s="701">
        <v>0</v>
      </c>
    </row>
    <row r="182" spans="1:21" ht="14.4" customHeight="1" x14ac:dyDescent="0.3">
      <c r="A182" s="694">
        <v>25</v>
      </c>
      <c r="B182" s="695" t="s">
        <v>1217</v>
      </c>
      <c r="C182" s="695">
        <v>89301252</v>
      </c>
      <c r="D182" s="696" t="s">
        <v>1724</v>
      </c>
      <c r="E182" s="697" t="s">
        <v>1334</v>
      </c>
      <c r="F182" s="695" t="s">
        <v>1307</v>
      </c>
      <c r="G182" s="695" t="s">
        <v>1350</v>
      </c>
      <c r="H182" s="695" t="s">
        <v>960</v>
      </c>
      <c r="I182" s="695" t="s">
        <v>1097</v>
      </c>
      <c r="J182" s="695" t="s">
        <v>1274</v>
      </c>
      <c r="K182" s="695" t="s">
        <v>1275</v>
      </c>
      <c r="L182" s="698">
        <v>333.31</v>
      </c>
      <c r="M182" s="698">
        <v>6999.51</v>
      </c>
      <c r="N182" s="695">
        <v>21</v>
      </c>
      <c r="O182" s="699">
        <v>21</v>
      </c>
      <c r="P182" s="698">
        <v>3333.1</v>
      </c>
      <c r="Q182" s="700">
        <v>0.47619047619047616</v>
      </c>
      <c r="R182" s="695">
        <v>10</v>
      </c>
      <c r="S182" s="700">
        <v>0.47619047619047616</v>
      </c>
      <c r="T182" s="699">
        <v>10</v>
      </c>
      <c r="U182" s="701">
        <v>0.47619047619047616</v>
      </c>
    </row>
    <row r="183" spans="1:21" ht="14.4" customHeight="1" x14ac:dyDescent="0.3">
      <c r="A183" s="694">
        <v>25</v>
      </c>
      <c r="B183" s="695" t="s">
        <v>1217</v>
      </c>
      <c r="C183" s="695">
        <v>89301252</v>
      </c>
      <c r="D183" s="696" t="s">
        <v>1724</v>
      </c>
      <c r="E183" s="697" t="s">
        <v>1334</v>
      </c>
      <c r="F183" s="695" t="s">
        <v>1307</v>
      </c>
      <c r="G183" s="695" t="s">
        <v>1350</v>
      </c>
      <c r="H183" s="695" t="s">
        <v>960</v>
      </c>
      <c r="I183" s="695" t="s">
        <v>1097</v>
      </c>
      <c r="J183" s="695" t="s">
        <v>1274</v>
      </c>
      <c r="K183" s="695" t="s">
        <v>1275</v>
      </c>
      <c r="L183" s="698">
        <v>156.86000000000001</v>
      </c>
      <c r="M183" s="698">
        <v>627.44000000000005</v>
      </c>
      <c r="N183" s="695">
        <v>4</v>
      </c>
      <c r="O183" s="699">
        <v>3.5</v>
      </c>
      <c r="P183" s="698">
        <v>313.72000000000003</v>
      </c>
      <c r="Q183" s="700">
        <v>0.5</v>
      </c>
      <c r="R183" s="695">
        <v>2</v>
      </c>
      <c r="S183" s="700">
        <v>0.5</v>
      </c>
      <c r="T183" s="699">
        <v>2</v>
      </c>
      <c r="U183" s="701">
        <v>0.5714285714285714</v>
      </c>
    </row>
    <row r="184" spans="1:21" ht="14.4" customHeight="1" x14ac:dyDescent="0.3">
      <c r="A184" s="694">
        <v>25</v>
      </c>
      <c r="B184" s="695" t="s">
        <v>1217</v>
      </c>
      <c r="C184" s="695">
        <v>89301252</v>
      </c>
      <c r="D184" s="696" t="s">
        <v>1724</v>
      </c>
      <c r="E184" s="697" t="s">
        <v>1334</v>
      </c>
      <c r="F184" s="695" t="s">
        <v>1307</v>
      </c>
      <c r="G184" s="695" t="s">
        <v>1363</v>
      </c>
      <c r="H184" s="695" t="s">
        <v>540</v>
      </c>
      <c r="I184" s="695" t="s">
        <v>1599</v>
      </c>
      <c r="J184" s="695" t="s">
        <v>1600</v>
      </c>
      <c r="K184" s="695" t="s">
        <v>1601</v>
      </c>
      <c r="L184" s="698">
        <v>0</v>
      </c>
      <c r="M184" s="698">
        <v>0</v>
      </c>
      <c r="N184" s="695">
        <v>2</v>
      </c>
      <c r="O184" s="699">
        <v>1</v>
      </c>
      <c r="P184" s="698"/>
      <c r="Q184" s="700"/>
      <c r="R184" s="695"/>
      <c r="S184" s="700">
        <v>0</v>
      </c>
      <c r="T184" s="699"/>
      <c r="U184" s="701">
        <v>0</v>
      </c>
    </row>
    <row r="185" spans="1:21" ht="14.4" customHeight="1" x14ac:dyDescent="0.3">
      <c r="A185" s="694">
        <v>25</v>
      </c>
      <c r="B185" s="695" t="s">
        <v>1217</v>
      </c>
      <c r="C185" s="695">
        <v>89301252</v>
      </c>
      <c r="D185" s="696" t="s">
        <v>1724</v>
      </c>
      <c r="E185" s="697" t="s">
        <v>1334</v>
      </c>
      <c r="F185" s="695" t="s">
        <v>1307</v>
      </c>
      <c r="G185" s="695" t="s">
        <v>1402</v>
      </c>
      <c r="H185" s="695" t="s">
        <v>540</v>
      </c>
      <c r="I185" s="695" t="s">
        <v>799</v>
      </c>
      <c r="J185" s="695" t="s">
        <v>800</v>
      </c>
      <c r="K185" s="695" t="s">
        <v>1403</v>
      </c>
      <c r="L185" s="698">
        <v>71.2</v>
      </c>
      <c r="M185" s="698">
        <v>71.2</v>
      </c>
      <c r="N185" s="695">
        <v>1</v>
      </c>
      <c r="O185" s="699">
        <v>1</v>
      </c>
      <c r="P185" s="698"/>
      <c r="Q185" s="700">
        <v>0</v>
      </c>
      <c r="R185" s="695"/>
      <c r="S185" s="700">
        <v>0</v>
      </c>
      <c r="T185" s="699"/>
      <c r="U185" s="701">
        <v>0</v>
      </c>
    </row>
    <row r="186" spans="1:21" ht="14.4" customHeight="1" x14ac:dyDescent="0.3">
      <c r="A186" s="694">
        <v>25</v>
      </c>
      <c r="B186" s="695" t="s">
        <v>1217</v>
      </c>
      <c r="C186" s="695">
        <v>89301252</v>
      </c>
      <c r="D186" s="696" t="s">
        <v>1724</v>
      </c>
      <c r="E186" s="697" t="s">
        <v>1334</v>
      </c>
      <c r="F186" s="695" t="s">
        <v>1307</v>
      </c>
      <c r="G186" s="695" t="s">
        <v>1353</v>
      </c>
      <c r="H186" s="695" t="s">
        <v>960</v>
      </c>
      <c r="I186" s="695" t="s">
        <v>1113</v>
      </c>
      <c r="J186" s="695" t="s">
        <v>1114</v>
      </c>
      <c r="K186" s="695" t="s">
        <v>1115</v>
      </c>
      <c r="L186" s="698">
        <v>154.01</v>
      </c>
      <c r="M186" s="698">
        <v>1386.09</v>
      </c>
      <c r="N186" s="695">
        <v>9</v>
      </c>
      <c r="O186" s="699">
        <v>8</v>
      </c>
      <c r="P186" s="698">
        <v>1078.07</v>
      </c>
      <c r="Q186" s="700">
        <v>0.77777777777777779</v>
      </c>
      <c r="R186" s="695">
        <v>7</v>
      </c>
      <c r="S186" s="700">
        <v>0.77777777777777779</v>
      </c>
      <c r="T186" s="699">
        <v>6</v>
      </c>
      <c r="U186" s="701">
        <v>0.75</v>
      </c>
    </row>
    <row r="187" spans="1:21" ht="14.4" customHeight="1" x14ac:dyDescent="0.3">
      <c r="A187" s="694">
        <v>25</v>
      </c>
      <c r="B187" s="695" t="s">
        <v>1217</v>
      </c>
      <c r="C187" s="695">
        <v>89301252</v>
      </c>
      <c r="D187" s="696" t="s">
        <v>1724</v>
      </c>
      <c r="E187" s="697" t="s">
        <v>1334</v>
      </c>
      <c r="F187" s="695" t="s">
        <v>1307</v>
      </c>
      <c r="G187" s="695" t="s">
        <v>1530</v>
      </c>
      <c r="H187" s="695" t="s">
        <v>540</v>
      </c>
      <c r="I187" s="695" t="s">
        <v>1602</v>
      </c>
      <c r="J187" s="695" t="s">
        <v>1603</v>
      </c>
      <c r="K187" s="695" t="s">
        <v>1604</v>
      </c>
      <c r="L187" s="698">
        <v>0</v>
      </c>
      <c r="M187" s="698">
        <v>0</v>
      </c>
      <c r="N187" s="695">
        <v>1</v>
      </c>
      <c r="O187" s="699">
        <v>1</v>
      </c>
      <c r="P187" s="698"/>
      <c r="Q187" s="700"/>
      <c r="R187" s="695"/>
      <c r="S187" s="700">
        <v>0</v>
      </c>
      <c r="T187" s="699"/>
      <c r="U187" s="701">
        <v>0</v>
      </c>
    </row>
    <row r="188" spans="1:21" ht="14.4" customHeight="1" x14ac:dyDescent="0.3">
      <c r="A188" s="694">
        <v>25</v>
      </c>
      <c r="B188" s="695" t="s">
        <v>1217</v>
      </c>
      <c r="C188" s="695">
        <v>89301252</v>
      </c>
      <c r="D188" s="696" t="s">
        <v>1724</v>
      </c>
      <c r="E188" s="697" t="s">
        <v>1334</v>
      </c>
      <c r="F188" s="695" t="s">
        <v>1307</v>
      </c>
      <c r="G188" s="695" t="s">
        <v>1354</v>
      </c>
      <c r="H188" s="695" t="s">
        <v>540</v>
      </c>
      <c r="I188" s="695" t="s">
        <v>618</v>
      </c>
      <c r="J188" s="695" t="s">
        <v>619</v>
      </c>
      <c r="K188" s="695" t="s">
        <v>1500</v>
      </c>
      <c r="L188" s="698">
        <v>48.31</v>
      </c>
      <c r="M188" s="698">
        <v>96.62</v>
      </c>
      <c r="N188" s="695">
        <v>2</v>
      </c>
      <c r="O188" s="699">
        <v>1.5</v>
      </c>
      <c r="P188" s="698">
        <v>48.31</v>
      </c>
      <c r="Q188" s="700">
        <v>0.5</v>
      </c>
      <c r="R188" s="695">
        <v>1</v>
      </c>
      <c r="S188" s="700">
        <v>0.5</v>
      </c>
      <c r="T188" s="699">
        <v>1</v>
      </c>
      <c r="U188" s="701">
        <v>0.66666666666666663</v>
      </c>
    </row>
    <row r="189" spans="1:21" ht="14.4" customHeight="1" x14ac:dyDescent="0.3">
      <c r="A189" s="694">
        <v>25</v>
      </c>
      <c r="B189" s="695" t="s">
        <v>1217</v>
      </c>
      <c r="C189" s="695">
        <v>89301252</v>
      </c>
      <c r="D189" s="696" t="s">
        <v>1724</v>
      </c>
      <c r="E189" s="697" t="s">
        <v>1334</v>
      </c>
      <c r="F189" s="695" t="s">
        <v>1307</v>
      </c>
      <c r="G189" s="695" t="s">
        <v>1605</v>
      </c>
      <c r="H189" s="695" t="s">
        <v>540</v>
      </c>
      <c r="I189" s="695" t="s">
        <v>1606</v>
      </c>
      <c r="J189" s="695" t="s">
        <v>1607</v>
      </c>
      <c r="K189" s="695" t="s">
        <v>1608</v>
      </c>
      <c r="L189" s="698">
        <v>0</v>
      </c>
      <c r="M189" s="698">
        <v>0</v>
      </c>
      <c r="N189" s="695">
        <v>2</v>
      </c>
      <c r="O189" s="699">
        <v>2</v>
      </c>
      <c r="P189" s="698">
        <v>0</v>
      </c>
      <c r="Q189" s="700"/>
      <c r="R189" s="695">
        <v>2</v>
      </c>
      <c r="S189" s="700">
        <v>1</v>
      </c>
      <c r="T189" s="699">
        <v>2</v>
      </c>
      <c r="U189" s="701">
        <v>1</v>
      </c>
    </row>
    <row r="190" spans="1:21" ht="14.4" customHeight="1" x14ac:dyDescent="0.3">
      <c r="A190" s="694">
        <v>25</v>
      </c>
      <c r="B190" s="695" t="s">
        <v>1217</v>
      </c>
      <c r="C190" s="695">
        <v>89301252</v>
      </c>
      <c r="D190" s="696" t="s">
        <v>1724</v>
      </c>
      <c r="E190" s="697" t="s">
        <v>1336</v>
      </c>
      <c r="F190" s="695" t="s">
        <v>1307</v>
      </c>
      <c r="G190" s="695" t="s">
        <v>1350</v>
      </c>
      <c r="H190" s="695" t="s">
        <v>960</v>
      </c>
      <c r="I190" s="695" t="s">
        <v>1097</v>
      </c>
      <c r="J190" s="695" t="s">
        <v>1274</v>
      </c>
      <c r="K190" s="695" t="s">
        <v>1275</v>
      </c>
      <c r="L190" s="698">
        <v>333.31</v>
      </c>
      <c r="M190" s="698">
        <v>7332.82</v>
      </c>
      <c r="N190" s="695">
        <v>22</v>
      </c>
      <c r="O190" s="699">
        <v>18</v>
      </c>
      <c r="P190" s="698">
        <v>5332.96</v>
      </c>
      <c r="Q190" s="700">
        <v>0.72727272727272729</v>
      </c>
      <c r="R190" s="695">
        <v>16</v>
      </c>
      <c r="S190" s="700">
        <v>0.72727272727272729</v>
      </c>
      <c r="T190" s="699">
        <v>15</v>
      </c>
      <c r="U190" s="701">
        <v>0.83333333333333337</v>
      </c>
    </row>
    <row r="191" spans="1:21" ht="14.4" customHeight="1" x14ac:dyDescent="0.3">
      <c r="A191" s="694">
        <v>25</v>
      </c>
      <c r="B191" s="695" t="s">
        <v>1217</v>
      </c>
      <c r="C191" s="695">
        <v>89301252</v>
      </c>
      <c r="D191" s="696" t="s">
        <v>1724</v>
      </c>
      <c r="E191" s="697" t="s">
        <v>1336</v>
      </c>
      <c r="F191" s="695" t="s">
        <v>1307</v>
      </c>
      <c r="G191" s="695" t="s">
        <v>1350</v>
      </c>
      <c r="H191" s="695" t="s">
        <v>960</v>
      </c>
      <c r="I191" s="695" t="s">
        <v>1097</v>
      </c>
      <c r="J191" s="695" t="s">
        <v>1274</v>
      </c>
      <c r="K191" s="695" t="s">
        <v>1275</v>
      </c>
      <c r="L191" s="698">
        <v>156.86000000000001</v>
      </c>
      <c r="M191" s="698">
        <v>627.44000000000005</v>
      </c>
      <c r="N191" s="695">
        <v>4</v>
      </c>
      <c r="O191" s="699">
        <v>4</v>
      </c>
      <c r="P191" s="698">
        <v>156.86000000000001</v>
      </c>
      <c r="Q191" s="700">
        <v>0.25</v>
      </c>
      <c r="R191" s="695">
        <v>1</v>
      </c>
      <c r="S191" s="700">
        <v>0.25</v>
      </c>
      <c r="T191" s="699">
        <v>1</v>
      </c>
      <c r="U191" s="701">
        <v>0.25</v>
      </c>
    </row>
    <row r="192" spans="1:21" ht="14.4" customHeight="1" x14ac:dyDescent="0.3">
      <c r="A192" s="694">
        <v>25</v>
      </c>
      <c r="B192" s="695" t="s">
        <v>1217</v>
      </c>
      <c r="C192" s="695">
        <v>89301252</v>
      </c>
      <c r="D192" s="696" t="s">
        <v>1724</v>
      </c>
      <c r="E192" s="697" t="s">
        <v>1336</v>
      </c>
      <c r="F192" s="695" t="s">
        <v>1307</v>
      </c>
      <c r="G192" s="695" t="s">
        <v>1363</v>
      </c>
      <c r="H192" s="695" t="s">
        <v>960</v>
      </c>
      <c r="I192" s="695" t="s">
        <v>1105</v>
      </c>
      <c r="J192" s="695" t="s">
        <v>1106</v>
      </c>
      <c r="K192" s="695" t="s">
        <v>1279</v>
      </c>
      <c r="L192" s="698">
        <v>184.22</v>
      </c>
      <c r="M192" s="698">
        <v>1657.98</v>
      </c>
      <c r="N192" s="695">
        <v>9</v>
      </c>
      <c r="O192" s="699">
        <v>4</v>
      </c>
      <c r="P192" s="698"/>
      <c r="Q192" s="700">
        <v>0</v>
      </c>
      <c r="R192" s="695"/>
      <c r="S192" s="700">
        <v>0</v>
      </c>
      <c r="T192" s="699"/>
      <c r="U192" s="701">
        <v>0</v>
      </c>
    </row>
    <row r="193" spans="1:21" ht="14.4" customHeight="1" x14ac:dyDescent="0.3">
      <c r="A193" s="694">
        <v>25</v>
      </c>
      <c r="B193" s="695" t="s">
        <v>1217</v>
      </c>
      <c r="C193" s="695">
        <v>89301252</v>
      </c>
      <c r="D193" s="696" t="s">
        <v>1724</v>
      </c>
      <c r="E193" s="697" t="s">
        <v>1336</v>
      </c>
      <c r="F193" s="695" t="s">
        <v>1307</v>
      </c>
      <c r="G193" s="695" t="s">
        <v>1609</v>
      </c>
      <c r="H193" s="695" t="s">
        <v>540</v>
      </c>
      <c r="I193" s="695" t="s">
        <v>1610</v>
      </c>
      <c r="J193" s="695" t="s">
        <v>673</v>
      </c>
      <c r="K193" s="695" t="s">
        <v>1611</v>
      </c>
      <c r="L193" s="698">
        <v>115.3</v>
      </c>
      <c r="M193" s="698">
        <v>345.9</v>
      </c>
      <c r="N193" s="695">
        <v>3</v>
      </c>
      <c r="O193" s="699">
        <v>2</v>
      </c>
      <c r="P193" s="698">
        <v>345.9</v>
      </c>
      <c r="Q193" s="700">
        <v>1</v>
      </c>
      <c r="R193" s="695">
        <v>3</v>
      </c>
      <c r="S193" s="700">
        <v>1</v>
      </c>
      <c r="T193" s="699">
        <v>2</v>
      </c>
      <c r="U193" s="701">
        <v>1</v>
      </c>
    </row>
    <row r="194" spans="1:21" ht="14.4" customHeight="1" x14ac:dyDescent="0.3">
      <c r="A194" s="694">
        <v>25</v>
      </c>
      <c r="B194" s="695" t="s">
        <v>1217</v>
      </c>
      <c r="C194" s="695">
        <v>89301252</v>
      </c>
      <c r="D194" s="696" t="s">
        <v>1724</v>
      </c>
      <c r="E194" s="697" t="s">
        <v>1336</v>
      </c>
      <c r="F194" s="695" t="s">
        <v>1307</v>
      </c>
      <c r="G194" s="695" t="s">
        <v>1612</v>
      </c>
      <c r="H194" s="695" t="s">
        <v>960</v>
      </c>
      <c r="I194" s="695" t="s">
        <v>1613</v>
      </c>
      <c r="J194" s="695" t="s">
        <v>1614</v>
      </c>
      <c r="K194" s="695" t="s">
        <v>1615</v>
      </c>
      <c r="L194" s="698">
        <v>41.55</v>
      </c>
      <c r="M194" s="698">
        <v>83.1</v>
      </c>
      <c r="N194" s="695">
        <v>2</v>
      </c>
      <c r="O194" s="699">
        <v>2</v>
      </c>
      <c r="P194" s="698">
        <v>83.1</v>
      </c>
      <c r="Q194" s="700">
        <v>1</v>
      </c>
      <c r="R194" s="695">
        <v>2</v>
      </c>
      <c r="S194" s="700">
        <v>1</v>
      </c>
      <c r="T194" s="699">
        <v>2</v>
      </c>
      <c r="U194" s="701">
        <v>1</v>
      </c>
    </row>
    <row r="195" spans="1:21" ht="14.4" customHeight="1" x14ac:dyDescent="0.3">
      <c r="A195" s="694">
        <v>25</v>
      </c>
      <c r="B195" s="695" t="s">
        <v>1217</v>
      </c>
      <c r="C195" s="695">
        <v>89301252</v>
      </c>
      <c r="D195" s="696" t="s">
        <v>1724</v>
      </c>
      <c r="E195" s="697" t="s">
        <v>1336</v>
      </c>
      <c r="F195" s="695" t="s">
        <v>1307</v>
      </c>
      <c r="G195" s="695" t="s">
        <v>1404</v>
      </c>
      <c r="H195" s="695" t="s">
        <v>540</v>
      </c>
      <c r="I195" s="695" t="s">
        <v>1616</v>
      </c>
      <c r="J195" s="695" t="s">
        <v>1546</v>
      </c>
      <c r="K195" s="695" t="s">
        <v>1617</v>
      </c>
      <c r="L195" s="698">
        <v>77.08</v>
      </c>
      <c r="M195" s="698">
        <v>462.47999999999996</v>
      </c>
      <c r="N195" s="695">
        <v>6</v>
      </c>
      <c r="O195" s="699">
        <v>6</v>
      </c>
      <c r="P195" s="698">
        <v>77.08</v>
      </c>
      <c r="Q195" s="700">
        <v>0.16666666666666669</v>
      </c>
      <c r="R195" s="695">
        <v>1</v>
      </c>
      <c r="S195" s="700">
        <v>0.16666666666666666</v>
      </c>
      <c r="T195" s="699">
        <v>1</v>
      </c>
      <c r="U195" s="701">
        <v>0.16666666666666666</v>
      </c>
    </row>
    <row r="196" spans="1:21" ht="14.4" customHeight="1" x14ac:dyDescent="0.3">
      <c r="A196" s="694">
        <v>25</v>
      </c>
      <c r="B196" s="695" t="s">
        <v>1217</v>
      </c>
      <c r="C196" s="695">
        <v>89301252</v>
      </c>
      <c r="D196" s="696" t="s">
        <v>1724</v>
      </c>
      <c r="E196" s="697" t="s">
        <v>1336</v>
      </c>
      <c r="F196" s="695" t="s">
        <v>1307</v>
      </c>
      <c r="G196" s="695" t="s">
        <v>1353</v>
      </c>
      <c r="H196" s="695" t="s">
        <v>960</v>
      </c>
      <c r="I196" s="695" t="s">
        <v>1113</v>
      </c>
      <c r="J196" s="695" t="s">
        <v>1114</v>
      </c>
      <c r="K196" s="695" t="s">
        <v>1115</v>
      </c>
      <c r="L196" s="698">
        <v>154.01</v>
      </c>
      <c r="M196" s="698">
        <v>1848.12</v>
      </c>
      <c r="N196" s="695">
        <v>12</v>
      </c>
      <c r="O196" s="699">
        <v>7</v>
      </c>
      <c r="P196" s="698">
        <v>924.06</v>
      </c>
      <c r="Q196" s="700">
        <v>0.5</v>
      </c>
      <c r="R196" s="695">
        <v>6</v>
      </c>
      <c r="S196" s="700">
        <v>0.5</v>
      </c>
      <c r="T196" s="699">
        <v>4</v>
      </c>
      <c r="U196" s="701">
        <v>0.5714285714285714</v>
      </c>
    </row>
    <row r="197" spans="1:21" ht="14.4" customHeight="1" x14ac:dyDescent="0.3">
      <c r="A197" s="694">
        <v>25</v>
      </c>
      <c r="B197" s="695" t="s">
        <v>1217</v>
      </c>
      <c r="C197" s="695">
        <v>89301252</v>
      </c>
      <c r="D197" s="696" t="s">
        <v>1724</v>
      </c>
      <c r="E197" s="697" t="s">
        <v>1336</v>
      </c>
      <c r="F197" s="695" t="s">
        <v>1307</v>
      </c>
      <c r="G197" s="695" t="s">
        <v>1354</v>
      </c>
      <c r="H197" s="695" t="s">
        <v>960</v>
      </c>
      <c r="I197" s="695" t="s">
        <v>1355</v>
      </c>
      <c r="J197" s="695" t="s">
        <v>619</v>
      </c>
      <c r="K197" s="695" t="s">
        <v>1356</v>
      </c>
      <c r="L197" s="698">
        <v>48.31</v>
      </c>
      <c r="M197" s="698">
        <v>48.31</v>
      </c>
      <c r="N197" s="695">
        <v>1</v>
      </c>
      <c r="O197" s="699">
        <v>1</v>
      </c>
      <c r="P197" s="698"/>
      <c r="Q197" s="700">
        <v>0</v>
      </c>
      <c r="R197" s="695"/>
      <c r="S197" s="700">
        <v>0</v>
      </c>
      <c r="T197" s="699"/>
      <c r="U197" s="701">
        <v>0</v>
      </c>
    </row>
    <row r="198" spans="1:21" ht="14.4" customHeight="1" x14ac:dyDescent="0.3">
      <c r="A198" s="694">
        <v>25</v>
      </c>
      <c r="B198" s="695" t="s">
        <v>1217</v>
      </c>
      <c r="C198" s="695">
        <v>89301252</v>
      </c>
      <c r="D198" s="696" t="s">
        <v>1724</v>
      </c>
      <c r="E198" s="697" t="s">
        <v>1336</v>
      </c>
      <c r="F198" s="695" t="s">
        <v>1307</v>
      </c>
      <c r="G198" s="695" t="s">
        <v>1354</v>
      </c>
      <c r="H198" s="695" t="s">
        <v>960</v>
      </c>
      <c r="I198" s="695" t="s">
        <v>966</v>
      </c>
      <c r="J198" s="695" t="s">
        <v>619</v>
      </c>
      <c r="K198" s="695" t="s">
        <v>1287</v>
      </c>
      <c r="L198" s="698">
        <v>96.63</v>
      </c>
      <c r="M198" s="698">
        <v>96.63</v>
      </c>
      <c r="N198" s="695">
        <v>1</v>
      </c>
      <c r="O198" s="699">
        <v>1</v>
      </c>
      <c r="P198" s="698"/>
      <c r="Q198" s="700">
        <v>0</v>
      </c>
      <c r="R198" s="695"/>
      <c r="S198" s="700">
        <v>0</v>
      </c>
      <c r="T198" s="699"/>
      <c r="U198" s="701">
        <v>0</v>
      </c>
    </row>
    <row r="199" spans="1:21" ht="14.4" customHeight="1" x14ac:dyDescent="0.3">
      <c r="A199" s="694">
        <v>25</v>
      </c>
      <c r="B199" s="695" t="s">
        <v>1217</v>
      </c>
      <c r="C199" s="695">
        <v>89301252</v>
      </c>
      <c r="D199" s="696" t="s">
        <v>1724</v>
      </c>
      <c r="E199" s="697" t="s">
        <v>1336</v>
      </c>
      <c r="F199" s="695" t="s">
        <v>1307</v>
      </c>
      <c r="G199" s="695" t="s">
        <v>1618</v>
      </c>
      <c r="H199" s="695" t="s">
        <v>540</v>
      </c>
      <c r="I199" s="695" t="s">
        <v>1619</v>
      </c>
      <c r="J199" s="695" t="s">
        <v>1620</v>
      </c>
      <c r="K199" s="695" t="s">
        <v>1621</v>
      </c>
      <c r="L199" s="698">
        <v>0</v>
      </c>
      <c r="M199" s="698">
        <v>0</v>
      </c>
      <c r="N199" s="695">
        <v>1</v>
      </c>
      <c r="O199" s="699">
        <v>1</v>
      </c>
      <c r="P199" s="698">
        <v>0</v>
      </c>
      <c r="Q199" s="700"/>
      <c r="R199" s="695">
        <v>1</v>
      </c>
      <c r="S199" s="700">
        <v>1</v>
      </c>
      <c r="T199" s="699">
        <v>1</v>
      </c>
      <c r="U199" s="701">
        <v>1</v>
      </c>
    </row>
    <row r="200" spans="1:21" ht="14.4" customHeight="1" x14ac:dyDescent="0.3">
      <c r="A200" s="694">
        <v>25</v>
      </c>
      <c r="B200" s="695" t="s">
        <v>1217</v>
      </c>
      <c r="C200" s="695">
        <v>89301252</v>
      </c>
      <c r="D200" s="696" t="s">
        <v>1724</v>
      </c>
      <c r="E200" s="697" t="s">
        <v>1336</v>
      </c>
      <c r="F200" s="695" t="s">
        <v>1307</v>
      </c>
      <c r="G200" s="695" t="s">
        <v>1367</v>
      </c>
      <c r="H200" s="695" t="s">
        <v>540</v>
      </c>
      <c r="I200" s="695" t="s">
        <v>945</v>
      </c>
      <c r="J200" s="695" t="s">
        <v>946</v>
      </c>
      <c r="K200" s="695" t="s">
        <v>947</v>
      </c>
      <c r="L200" s="698">
        <v>113.37</v>
      </c>
      <c r="M200" s="698">
        <v>226.74</v>
      </c>
      <c r="N200" s="695">
        <v>2</v>
      </c>
      <c r="O200" s="699">
        <v>2</v>
      </c>
      <c r="P200" s="698"/>
      <c r="Q200" s="700">
        <v>0</v>
      </c>
      <c r="R200" s="695"/>
      <c r="S200" s="700">
        <v>0</v>
      </c>
      <c r="T200" s="699"/>
      <c r="U200" s="701">
        <v>0</v>
      </c>
    </row>
    <row r="201" spans="1:21" ht="14.4" customHeight="1" x14ac:dyDescent="0.3">
      <c r="A201" s="694">
        <v>25</v>
      </c>
      <c r="B201" s="695" t="s">
        <v>1217</v>
      </c>
      <c r="C201" s="695">
        <v>89301252</v>
      </c>
      <c r="D201" s="696" t="s">
        <v>1724</v>
      </c>
      <c r="E201" s="697" t="s">
        <v>1336</v>
      </c>
      <c r="F201" s="695" t="s">
        <v>1307</v>
      </c>
      <c r="G201" s="695" t="s">
        <v>1420</v>
      </c>
      <c r="H201" s="695" t="s">
        <v>540</v>
      </c>
      <c r="I201" s="695" t="s">
        <v>1622</v>
      </c>
      <c r="J201" s="695" t="s">
        <v>1422</v>
      </c>
      <c r="K201" s="695" t="s">
        <v>1623</v>
      </c>
      <c r="L201" s="698">
        <v>64.13</v>
      </c>
      <c r="M201" s="698">
        <v>64.13</v>
      </c>
      <c r="N201" s="695">
        <v>1</v>
      </c>
      <c r="O201" s="699">
        <v>1</v>
      </c>
      <c r="P201" s="698"/>
      <c r="Q201" s="700">
        <v>0</v>
      </c>
      <c r="R201" s="695"/>
      <c r="S201" s="700">
        <v>0</v>
      </c>
      <c r="T201" s="699"/>
      <c r="U201" s="701">
        <v>0</v>
      </c>
    </row>
    <row r="202" spans="1:21" ht="14.4" customHeight="1" x14ac:dyDescent="0.3">
      <c r="A202" s="694">
        <v>25</v>
      </c>
      <c r="B202" s="695" t="s">
        <v>1217</v>
      </c>
      <c r="C202" s="695">
        <v>89301252</v>
      </c>
      <c r="D202" s="696" t="s">
        <v>1724</v>
      </c>
      <c r="E202" s="697" t="s">
        <v>1337</v>
      </c>
      <c r="F202" s="695" t="s">
        <v>1307</v>
      </c>
      <c r="G202" s="695" t="s">
        <v>1350</v>
      </c>
      <c r="H202" s="695" t="s">
        <v>540</v>
      </c>
      <c r="I202" s="695" t="s">
        <v>1351</v>
      </c>
      <c r="J202" s="695" t="s">
        <v>1274</v>
      </c>
      <c r="K202" s="695" t="s">
        <v>1352</v>
      </c>
      <c r="L202" s="698">
        <v>0</v>
      </c>
      <c r="M202" s="698">
        <v>0</v>
      </c>
      <c r="N202" s="695">
        <v>1</v>
      </c>
      <c r="O202" s="699">
        <v>1</v>
      </c>
      <c r="P202" s="698">
        <v>0</v>
      </c>
      <c r="Q202" s="700"/>
      <c r="R202" s="695">
        <v>1</v>
      </c>
      <c r="S202" s="700">
        <v>1</v>
      </c>
      <c r="T202" s="699">
        <v>1</v>
      </c>
      <c r="U202" s="701">
        <v>1</v>
      </c>
    </row>
    <row r="203" spans="1:21" ht="14.4" customHeight="1" x14ac:dyDescent="0.3">
      <c r="A203" s="694">
        <v>25</v>
      </c>
      <c r="B203" s="695" t="s">
        <v>1217</v>
      </c>
      <c r="C203" s="695">
        <v>89301252</v>
      </c>
      <c r="D203" s="696" t="s">
        <v>1724</v>
      </c>
      <c r="E203" s="697" t="s">
        <v>1337</v>
      </c>
      <c r="F203" s="695" t="s">
        <v>1307</v>
      </c>
      <c r="G203" s="695" t="s">
        <v>1350</v>
      </c>
      <c r="H203" s="695" t="s">
        <v>960</v>
      </c>
      <c r="I203" s="695" t="s">
        <v>1097</v>
      </c>
      <c r="J203" s="695" t="s">
        <v>1274</v>
      </c>
      <c r="K203" s="695" t="s">
        <v>1275</v>
      </c>
      <c r="L203" s="698">
        <v>333.31</v>
      </c>
      <c r="M203" s="698">
        <v>4333.03</v>
      </c>
      <c r="N203" s="695">
        <v>13</v>
      </c>
      <c r="O203" s="699">
        <v>8</v>
      </c>
      <c r="P203" s="698">
        <v>2666.48</v>
      </c>
      <c r="Q203" s="700">
        <v>0.61538461538461542</v>
      </c>
      <c r="R203" s="695">
        <v>8</v>
      </c>
      <c r="S203" s="700">
        <v>0.61538461538461542</v>
      </c>
      <c r="T203" s="699">
        <v>4</v>
      </c>
      <c r="U203" s="701">
        <v>0.5</v>
      </c>
    </row>
    <row r="204" spans="1:21" ht="14.4" customHeight="1" x14ac:dyDescent="0.3">
      <c r="A204" s="694">
        <v>25</v>
      </c>
      <c r="B204" s="695" t="s">
        <v>1217</v>
      </c>
      <c r="C204" s="695">
        <v>89301252</v>
      </c>
      <c r="D204" s="696" t="s">
        <v>1724</v>
      </c>
      <c r="E204" s="697" t="s">
        <v>1337</v>
      </c>
      <c r="F204" s="695" t="s">
        <v>1307</v>
      </c>
      <c r="G204" s="695" t="s">
        <v>1350</v>
      </c>
      <c r="H204" s="695" t="s">
        <v>960</v>
      </c>
      <c r="I204" s="695" t="s">
        <v>1097</v>
      </c>
      <c r="J204" s="695" t="s">
        <v>1274</v>
      </c>
      <c r="K204" s="695" t="s">
        <v>1275</v>
      </c>
      <c r="L204" s="698">
        <v>156.86000000000001</v>
      </c>
      <c r="M204" s="698">
        <v>627.44000000000005</v>
      </c>
      <c r="N204" s="695">
        <v>4</v>
      </c>
      <c r="O204" s="699">
        <v>4</v>
      </c>
      <c r="P204" s="698">
        <v>470.58000000000004</v>
      </c>
      <c r="Q204" s="700">
        <v>0.75</v>
      </c>
      <c r="R204" s="695">
        <v>3</v>
      </c>
      <c r="S204" s="700">
        <v>0.75</v>
      </c>
      <c r="T204" s="699">
        <v>3</v>
      </c>
      <c r="U204" s="701">
        <v>0.75</v>
      </c>
    </row>
    <row r="205" spans="1:21" ht="14.4" customHeight="1" x14ac:dyDescent="0.3">
      <c r="A205" s="694">
        <v>25</v>
      </c>
      <c r="B205" s="695" t="s">
        <v>1217</v>
      </c>
      <c r="C205" s="695">
        <v>89301252</v>
      </c>
      <c r="D205" s="696" t="s">
        <v>1724</v>
      </c>
      <c r="E205" s="697" t="s">
        <v>1337</v>
      </c>
      <c r="F205" s="695" t="s">
        <v>1307</v>
      </c>
      <c r="G205" s="695" t="s">
        <v>1520</v>
      </c>
      <c r="H205" s="695" t="s">
        <v>540</v>
      </c>
      <c r="I205" s="695" t="s">
        <v>1624</v>
      </c>
      <c r="J205" s="695" t="s">
        <v>1625</v>
      </c>
      <c r="K205" s="695" t="s">
        <v>1626</v>
      </c>
      <c r="L205" s="698">
        <v>0</v>
      </c>
      <c r="M205" s="698">
        <v>0</v>
      </c>
      <c r="N205" s="695">
        <v>1</v>
      </c>
      <c r="O205" s="699">
        <v>1</v>
      </c>
      <c r="P205" s="698"/>
      <c r="Q205" s="700"/>
      <c r="R205" s="695"/>
      <c r="S205" s="700">
        <v>0</v>
      </c>
      <c r="T205" s="699"/>
      <c r="U205" s="701">
        <v>0</v>
      </c>
    </row>
    <row r="206" spans="1:21" ht="14.4" customHeight="1" x14ac:dyDescent="0.3">
      <c r="A206" s="694">
        <v>25</v>
      </c>
      <c r="B206" s="695" t="s">
        <v>1217</v>
      </c>
      <c r="C206" s="695">
        <v>89301252</v>
      </c>
      <c r="D206" s="696" t="s">
        <v>1724</v>
      </c>
      <c r="E206" s="697" t="s">
        <v>1337</v>
      </c>
      <c r="F206" s="695" t="s">
        <v>1307</v>
      </c>
      <c r="G206" s="695" t="s">
        <v>1363</v>
      </c>
      <c r="H206" s="695" t="s">
        <v>960</v>
      </c>
      <c r="I206" s="695" t="s">
        <v>1105</v>
      </c>
      <c r="J206" s="695" t="s">
        <v>1106</v>
      </c>
      <c r="K206" s="695" t="s">
        <v>1279</v>
      </c>
      <c r="L206" s="698">
        <v>184.22</v>
      </c>
      <c r="M206" s="698">
        <v>921.09999999999991</v>
      </c>
      <c r="N206" s="695">
        <v>5</v>
      </c>
      <c r="O206" s="699">
        <v>4.5</v>
      </c>
      <c r="P206" s="698">
        <v>552.66</v>
      </c>
      <c r="Q206" s="700">
        <v>0.6</v>
      </c>
      <c r="R206" s="695">
        <v>3</v>
      </c>
      <c r="S206" s="700">
        <v>0.6</v>
      </c>
      <c r="T206" s="699">
        <v>2.5</v>
      </c>
      <c r="U206" s="701">
        <v>0.55555555555555558</v>
      </c>
    </row>
    <row r="207" spans="1:21" ht="14.4" customHeight="1" x14ac:dyDescent="0.3">
      <c r="A207" s="694">
        <v>25</v>
      </c>
      <c r="B207" s="695" t="s">
        <v>1217</v>
      </c>
      <c r="C207" s="695">
        <v>89301252</v>
      </c>
      <c r="D207" s="696" t="s">
        <v>1724</v>
      </c>
      <c r="E207" s="697" t="s">
        <v>1337</v>
      </c>
      <c r="F207" s="695" t="s">
        <v>1307</v>
      </c>
      <c r="G207" s="695" t="s">
        <v>1363</v>
      </c>
      <c r="H207" s="695" t="s">
        <v>540</v>
      </c>
      <c r="I207" s="695" t="s">
        <v>1627</v>
      </c>
      <c r="J207" s="695" t="s">
        <v>1106</v>
      </c>
      <c r="K207" s="695" t="s">
        <v>1628</v>
      </c>
      <c r="L207" s="698">
        <v>0</v>
      </c>
      <c r="M207" s="698">
        <v>0</v>
      </c>
      <c r="N207" s="695">
        <v>1</v>
      </c>
      <c r="O207" s="699">
        <v>1</v>
      </c>
      <c r="P207" s="698"/>
      <c r="Q207" s="700"/>
      <c r="R207" s="695"/>
      <c r="S207" s="700">
        <v>0</v>
      </c>
      <c r="T207" s="699"/>
      <c r="U207" s="701">
        <v>0</v>
      </c>
    </row>
    <row r="208" spans="1:21" ht="14.4" customHeight="1" x14ac:dyDescent="0.3">
      <c r="A208" s="694">
        <v>25</v>
      </c>
      <c r="B208" s="695" t="s">
        <v>1217</v>
      </c>
      <c r="C208" s="695">
        <v>89301252</v>
      </c>
      <c r="D208" s="696" t="s">
        <v>1724</v>
      </c>
      <c r="E208" s="697" t="s">
        <v>1337</v>
      </c>
      <c r="F208" s="695" t="s">
        <v>1307</v>
      </c>
      <c r="G208" s="695" t="s">
        <v>1363</v>
      </c>
      <c r="H208" s="695" t="s">
        <v>540</v>
      </c>
      <c r="I208" s="695" t="s">
        <v>1629</v>
      </c>
      <c r="J208" s="695" t="s">
        <v>1600</v>
      </c>
      <c r="K208" s="695" t="s">
        <v>1279</v>
      </c>
      <c r="L208" s="698">
        <v>0</v>
      </c>
      <c r="M208" s="698">
        <v>0</v>
      </c>
      <c r="N208" s="695">
        <v>3</v>
      </c>
      <c r="O208" s="699">
        <v>1</v>
      </c>
      <c r="P208" s="698"/>
      <c r="Q208" s="700"/>
      <c r="R208" s="695"/>
      <c r="S208" s="700">
        <v>0</v>
      </c>
      <c r="T208" s="699"/>
      <c r="U208" s="701">
        <v>0</v>
      </c>
    </row>
    <row r="209" spans="1:21" ht="14.4" customHeight="1" x14ac:dyDescent="0.3">
      <c r="A209" s="694">
        <v>25</v>
      </c>
      <c r="B209" s="695" t="s">
        <v>1217</v>
      </c>
      <c r="C209" s="695">
        <v>89301252</v>
      </c>
      <c r="D209" s="696" t="s">
        <v>1724</v>
      </c>
      <c r="E209" s="697" t="s">
        <v>1337</v>
      </c>
      <c r="F209" s="695" t="s">
        <v>1307</v>
      </c>
      <c r="G209" s="695" t="s">
        <v>1579</v>
      </c>
      <c r="H209" s="695" t="s">
        <v>960</v>
      </c>
      <c r="I209" s="695" t="s">
        <v>1583</v>
      </c>
      <c r="J209" s="695" t="s">
        <v>1581</v>
      </c>
      <c r="K209" s="695" t="s">
        <v>1584</v>
      </c>
      <c r="L209" s="698">
        <v>782.22</v>
      </c>
      <c r="M209" s="698">
        <v>2346.66</v>
      </c>
      <c r="N209" s="695">
        <v>3</v>
      </c>
      <c r="O209" s="699">
        <v>2.5</v>
      </c>
      <c r="P209" s="698">
        <v>782.22</v>
      </c>
      <c r="Q209" s="700">
        <v>0.33333333333333337</v>
      </c>
      <c r="R209" s="695">
        <v>1</v>
      </c>
      <c r="S209" s="700">
        <v>0.33333333333333331</v>
      </c>
      <c r="T209" s="699">
        <v>1</v>
      </c>
      <c r="U209" s="701">
        <v>0.4</v>
      </c>
    </row>
    <row r="210" spans="1:21" ht="14.4" customHeight="1" x14ac:dyDescent="0.3">
      <c r="A210" s="694">
        <v>25</v>
      </c>
      <c r="B210" s="695" t="s">
        <v>1217</v>
      </c>
      <c r="C210" s="695">
        <v>89301252</v>
      </c>
      <c r="D210" s="696" t="s">
        <v>1724</v>
      </c>
      <c r="E210" s="697" t="s">
        <v>1337</v>
      </c>
      <c r="F210" s="695" t="s">
        <v>1307</v>
      </c>
      <c r="G210" s="695" t="s">
        <v>1579</v>
      </c>
      <c r="H210" s="695" t="s">
        <v>960</v>
      </c>
      <c r="I210" s="695" t="s">
        <v>1630</v>
      </c>
      <c r="J210" s="695" t="s">
        <v>1631</v>
      </c>
      <c r="K210" s="695" t="s">
        <v>1632</v>
      </c>
      <c r="L210" s="698">
        <v>181.01</v>
      </c>
      <c r="M210" s="698">
        <v>724.04</v>
      </c>
      <c r="N210" s="695">
        <v>4</v>
      </c>
      <c r="O210" s="699">
        <v>1.5</v>
      </c>
      <c r="P210" s="698">
        <v>543.03</v>
      </c>
      <c r="Q210" s="700">
        <v>0.75</v>
      </c>
      <c r="R210" s="695">
        <v>3</v>
      </c>
      <c r="S210" s="700">
        <v>0.75</v>
      </c>
      <c r="T210" s="699">
        <v>0.5</v>
      </c>
      <c r="U210" s="701">
        <v>0.33333333333333331</v>
      </c>
    </row>
    <row r="211" spans="1:21" ht="14.4" customHeight="1" x14ac:dyDescent="0.3">
      <c r="A211" s="694">
        <v>25</v>
      </c>
      <c r="B211" s="695" t="s">
        <v>1217</v>
      </c>
      <c r="C211" s="695">
        <v>89301252</v>
      </c>
      <c r="D211" s="696" t="s">
        <v>1724</v>
      </c>
      <c r="E211" s="697" t="s">
        <v>1337</v>
      </c>
      <c r="F211" s="695" t="s">
        <v>1307</v>
      </c>
      <c r="G211" s="695" t="s">
        <v>1357</v>
      </c>
      <c r="H211" s="695" t="s">
        <v>540</v>
      </c>
      <c r="I211" s="695" t="s">
        <v>1358</v>
      </c>
      <c r="J211" s="695" t="s">
        <v>1359</v>
      </c>
      <c r="K211" s="695" t="s">
        <v>1360</v>
      </c>
      <c r="L211" s="698">
        <v>0</v>
      </c>
      <c r="M211" s="698">
        <v>0</v>
      </c>
      <c r="N211" s="695">
        <v>1</v>
      </c>
      <c r="O211" s="699">
        <v>1</v>
      </c>
      <c r="P211" s="698"/>
      <c r="Q211" s="700"/>
      <c r="R211" s="695"/>
      <c r="S211" s="700">
        <v>0</v>
      </c>
      <c r="T211" s="699"/>
      <c r="U211" s="701">
        <v>0</v>
      </c>
    </row>
    <row r="212" spans="1:21" ht="14.4" customHeight="1" x14ac:dyDescent="0.3">
      <c r="A212" s="694">
        <v>25</v>
      </c>
      <c r="B212" s="695" t="s">
        <v>1217</v>
      </c>
      <c r="C212" s="695">
        <v>89301252</v>
      </c>
      <c r="D212" s="696" t="s">
        <v>1724</v>
      </c>
      <c r="E212" s="697" t="s">
        <v>1337</v>
      </c>
      <c r="F212" s="695" t="s">
        <v>1307</v>
      </c>
      <c r="G212" s="695" t="s">
        <v>1353</v>
      </c>
      <c r="H212" s="695" t="s">
        <v>960</v>
      </c>
      <c r="I212" s="695" t="s">
        <v>1113</v>
      </c>
      <c r="J212" s="695" t="s">
        <v>1114</v>
      </c>
      <c r="K212" s="695" t="s">
        <v>1115</v>
      </c>
      <c r="L212" s="698">
        <v>154.01</v>
      </c>
      <c r="M212" s="698">
        <v>770.05</v>
      </c>
      <c r="N212" s="695">
        <v>5</v>
      </c>
      <c r="O212" s="699">
        <v>4</v>
      </c>
      <c r="P212" s="698">
        <v>462.03</v>
      </c>
      <c r="Q212" s="700">
        <v>0.6</v>
      </c>
      <c r="R212" s="695">
        <v>3</v>
      </c>
      <c r="S212" s="700">
        <v>0.6</v>
      </c>
      <c r="T212" s="699">
        <v>3</v>
      </c>
      <c r="U212" s="701">
        <v>0.75</v>
      </c>
    </row>
    <row r="213" spans="1:21" ht="14.4" customHeight="1" x14ac:dyDescent="0.3">
      <c r="A213" s="694">
        <v>25</v>
      </c>
      <c r="B213" s="695" t="s">
        <v>1217</v>
      </c>
      <c r="C213" s="695">
        <v>89301252</v>
      </c>
      <c r="D213" s="696" t="s">
        <v>1724</v>
      </c>
      <c r="E213" s="697" t="s">
        <v>1337</v>
      </c>
      <c r="F213" s="695" t="s">
        <v>1307</v>
      </c>
      <c r="G213" s="695" t="s">
        <v>1384</v>
      </c>
      <c r="H213" s="695" t="s">
        <v>540</v>
      </c>
      <c r="I213" s="695" t="s">
        <v>1064</v>
      </c>
      <c r="J213" s="695" t="s">
        <v>1065</v>
      </c>
      <c r="K213" s="695" t="s">
        <v>1385</v>
      </c>
      <c r="L213" s="698">
        <v>38.65</v>
      </c>
      <c r="M213" s="698">
        <v>38.65</v>
      </c>
      <c r="N213" s="695">
        <v>1</v>
      </c>
      <c r="O213" s="699">
        <v>0.5</v>
      </c>
      <c r="P213" s="698"/>
      <c r="Q213" s="700">
        <v>0</v>
      </c>
      <c r="R213" s="695"/>
      <c r="S213" s="700">
        <v>0</v>
      </c>
      <c r="T213" s="699"/>
      <c r="U213" s="701">
        <v>0</v>
      </c>
    </row>
    <row r="214" spans="1:21" ht="14.4" customHeight="1" x14ac:dyDescent="0.3">
      <c r="A214" s="694">
        <v>25</v>
      </c>
      <c r="B214" s="695" t="s">
        <v>1217</v>
      </c>
      <c r="C214" s="695">
        <v>89301252</v>
      </c>
      <c r="D214" s="696" t="s">
        <v>1724</v>
      </c>
      <c r="E214" s="697" t="s">
        <v>1337</v>
      </c>
      <c r="F214" s="695" t="s">
        <v>1307</v>
      </c>
      <c r="G214" s="695" t="s">
        <v>1354</v>
      </c>
      <c r="H214" s="695" t="s">
        <v>960</v>
      </c>
      <c r="I214" s="695" t="s">
        <v>966</v>
      </c>
      <c r="J214" s="695" t="s">
        <v>619</v>
      </c>
      <c r="K214" s="695" t="s">
        <v>1287</v>
      </c>
      <c r="L214" s="698">
        <v>96.63</v>
      </c>
      <c r="M214" s="698">
        <v>579.78</v>
      </c>
      <c r="N214" s="695">
        <v>6</v>
      </c>
      <c r="O214" s="699">
        <v>5.5</v>
      </c>
      <c r="P214" s="698">
        <v>386.52</v>
      </c>
      <c r="Q214" s="700">
        <v>0.66666666666666663</v>
      </c>
      <c r="R214" s="695">
        <v>4</v>
      </c>
      <c r="S214" s="700">
        <v>0.66666666666666663</v>
      </c>
      <c r="T214" s="699">
        <v>3.5</v>
      </c>
      <c r="U214" s="701">
        <v>0.63636363636363635</v>
      </c>
    </row>
    <row r="215" spans="1:21" ht="14.4" customHeight="1" x14ac:dyDescent="0.3">
      <c r="A215" s="694">
        <v>25</v>
      </c>
      <c r="B215" s="695" t="s">
        <v>1217</v>
      </c>
      <c r="C215" s="695">
        <v>89301252</v>
      </c>
      <c r="D215" s="696" t="s">
        <v>1724</v>
      </c>
      <c r="E215" s="697" t="s">
        <v>1337</v>
      </c>
      <c r="F215" s="695" t="s">
        <v>1307</v>
      </c>
      <c r="G215" s="695" t="s">
        <v>1618</v>
      </c>
      <c r="H215" s="695" t="s">
        <v>540</v>
      </c>
      <c r="I215" s="695" t="s">
        <v>1633</v>
      </c>
      <c r="J215" s="695" t="s">
        <v>1634</v>
      </c>
      <c r="K215" s="695" t="s">
        <v>627</v>
      </c>
      <c r="L215" s="698">
        <v>314.89999999999998</v>
      </c>
      <c r="M215" s="698">
        <v>314.89999999999998</v>
      </c>
      <c r="N215" s="695">
        <v>1</v>
      </c>
      <c r="O215" s="699">
        <v>1</v>
      </c>
      <c r="P215" s="698">
        <v>314.89999999999998</v>
      </c>
      <c r="Q215" s="700">
        <v>1</v>
      </c>
      <c r="R215" s="695">
        <v>1</v>
      </c>
      <c r="S215" s="700">
        <v>1</v>
      </c>
      <c r="T215" s="699">
        <v>1</v>
      </c>
      <c r="U215" s="701">
        <v>1</v>
      </c>
    </row>
    <row r="216" spans="1:21" ht="14.4" customHeight="1" x14ac:dyDescent="0.3">
      <c r="A216" s="694">
        <v>25</v>
      </c>
      <c r="B216" s="695" t="s">
        <v>1217</v>
      </c>
      <c r="C216" s="695">
        <v>89301252</v>
      </c>
      <c r="D216" s="696" t="s">
        <v>1724</v>
      </c>
      <c r="E216" s="697" t="s">
        <v>1337</v>
      </c>
      <c r="F216" s="695" t="s">
        <v>1307</v>
      </c>
      <c r="G216" s="695" t="s">
        <v>1635</v>
      </c>
      <c r="H216" s="695" t="s">
        <v>540</v>
      </c>
      <c r="I216" s="695" t="s">
        <v>1636</v>
      </c>
      <c r="J216" s="695" t="s">
        <v>653</v>
      </c>
      <c r="K216" s="695" t="s">
        <v>1637</v>
      </c>
      <c r="L216" s="698">
        <v>0</v>
      </c>
      <c r="M216" s="698">
        <v>0</v>
      </c>
      <c r="N216" s="695">
        <v>1</v>
      </c>
      <c r="O216" s="699">
        <v>1</v>
      </c>
      <c r="P216" s="698">
        <v>0</v>
      </c>
      <c r="Q216" s="700"/>
      <c r="R216" s="695">
        <v>1</v>
      </c>
      <c r="S216" s="700">
        <v>1</v>
      </c>
      <c r="T216" s="699">
        <v>1</v>
      </c>
      <c r="U216" s="701">
        <v>1</v>
      </c>
    </row>
    <row r="217" spans="1:21" ht="14.4" customHeight="1" x14ac:dyDescent="0.3">
      <c r="A217" s="694">
        <v>25</v>
      </c>
      <c r="B217" s="695" t="s">
        <v>1217</v>
      </c>
      <c r="C217" s="695">
        <v>89301252</v>
      </c>
      <c r="D217" s="696" t="s">
        <v>1724</v>
      </c>
      <c r="E217" s="697" t="s">
        <v>1337</v>
      </c>
      <c r="F217" s="695" t="s">
        <v>1307</v>
      </c>
      <c r="G217" s="695" t="s">
        <v>1559</v>
      </c>
      <c r="H217" s="695" t="s">
        <v>540</v>
      </c>
      <c r="I217" s="695" t="s">
        <v>633</v>
      </c>
      <c r="J217" s="695" t="s">
        <v>1560</v>
      </c>
      <c r="K217" s="695" t="s">
        <v>1561</v>
      </c>
      <c r="L217" s="698">
        <v>0</v>
      </c>
      <c r="M217" s="698">
        <v>0</v>
      </c>
      <c r="N217" s="695">
        <v>1</v>
      </c>
      <c r="O217" s="699">
        <v>0.5</v>
      </c>
      <c r="P217" s="698">
        <v>0</v>
      </c>
      <c r="Q217" s="700"/>
      <c r="R217" s="695">
        <v>1</v>
      </c>
      <c r="S217" s="700">
        <v>1</v>
      </c>
      <c r="T217" s="699">
        <v>0.5</v>
      </c>
      <c r="U217" s="701">
        <v>1</v>
      </c>
    </row>
    <row r="218" spans="1:21" ht="14.4" customHeight="1" x14ac:dyDescent="0.3">
      <c r="A218" s="694">
        <v>25</v>
      </c>
      <c r="B218" s="695" t="s">
        <v>1217</v>
      </c>
      <c r="C218" s="695">
        <v>89301252</v>
      </c>
      <c r="D218" s="696" t="s">
        <v>1724</v>
      </c>
      <c r="E218" s="697" t="s">
        <v>1338</v>
      </c>
      <c r="F218" s="695" t="s">
        <v>1307</v>
      </c>
      <c r="G218" s="695" t="s">
        <v>1350</v>
      </c>
      <c r="H218" s="695" t="s">
        <v>960</v>
      </c>
      <c r="I218" s="695" t="s">
        <v>1097</v>
      </c>
      <c r="J218" s="695" t="s">
        <v>1274</v>
      </c>
      <c r="K218" s="695" t="s">
        <v>1275</v>
      </c>
      <c r="L218" s="698">
        <v>333.31</v>
      </c>
      <c r="M218" s="698">
        <v>4666.34</v>
      </c>
      <c r="N218" s="695">
        <v>14</v>
      </c>
      <c r="O218" s="699">
        <v>13.5</v>
      </c>
      <c r="P218" s="698">
        <v>1999.86</v>
      </c>
      <c r="Q218" s="700">
        <v>0.42857142857142855</v>
      </c>
      <c r="R218" s="695">
        <v>6</v>
      </c>
      <c r="S218" s="700">
        <v>0.42857142857142855</v>
      </c>
      <c r="T218" s="699">
        <v>6</v>
      </c>
      <c r="U218" s="701">
        <v>0.44444444444444442</v>
      </c>
    </row>
    <row r="219" spans="1:21" ht="14.4" customHeight="1" x14ac:dyDescent="0.3">
      <c r="A219" s="694">
        <v>25</v>
      </c>
      <c r="B219" s="695" t="s">
        <v>1217</v>
      </c>
      <c r="C219" s="695">
        <v>89301252</v>
      </c>
      <c r="D219" s="696" t="s">
        <v>1724</v>
      </c>
      <c r="E219" s="697" t="s">
        <v>1338</v>
      </c>
      <c r="F219" s="695" t="s">
        <v>1307</v>
      </c>
      <c r="G219" s="695" t="s">
        <v>1350</v>
      </c>
      <c r="H219" s="695" t="s">
        <v>960</v>
      </c>
      <c r="I219" s="695" t="s">
        <v>1097</v>
      </c>
      <c r="J219" s="695" t="s">
        <v>1274</v>
      </c>
      <c r="K219" s="695" t="s">
        <v>1275</v>
      </c>
      <c r="L219" s="698">
        <v>156.86000000000001</v>
      </c>
      <c r="M219" s="698">
        <v>1725.46</v>
      </c>
      <c r="N219" s="695">
        <v>11</v>
      </c>
      <c r="O219" s="699">
        <v>10</v>
      </c>
      <c r="P219" s="698">
        <v>1254.8800000000001</v>
      </c>
      <c r="Q219" s="700">
        <v>0.72727272727272729</v>
      </c>
      <c r="R219" s="695">
        <v>8</v>
      </c>
      <c r="S219" s="700">
        <v>0.72727272727272729</v>
      </c>
      <c r="T219" s="699">
        <v>7</v>
      </c>
      <c r="U219" s="701">
        <v>0.7</v>
      </c>
    </row>
    <row r="220" spans="1:21" ht="14.4" customHeight="1" x14ac:dyDescent="0.3">
      <c r="A220" s="694">
        <v>25</v>
      </c>
      <c r="B220" s="695" t="s">
        <v>1217</v>
      </c>
      <c r="C220" s="695">
        <v>89301252</v>
      </c>
      <c r="D220" s="696" t="s">
        <v>1724</v>
      </c>
      <c r="E220" s="697" t="s">
        <v>1338</v>
      </c>
      <c r="F220" s="695" t="s">
        <v>1307</v>
      </c>
      <c r="G220" s="695" t="s">
        <v>1350</v>
      </c>
      <c r="H220" s="695" t="s">
        <v>960</v>
      </c>
      <c r="I220" s="695" t="s">
        <v>1178</v>
      </c>
      <c r="J220" s="695" t="s">
        <v>1304</v>
      </c>
      <c r="K220" s="695" t="s">
        <v>1305</v>
      </c>
      <c r="L220" s="698">
        <v>151.61000000000001</v>
      </c>
      <c r="M220" s="698">
        <v>303.22000000000003</v>
      </c>
      <c r="N220" s="695">
        <v>2</v>
      </c>
      <c r="O220" s="699">
        <v>2</v>
      </c>
      <c r="P220" s="698">
        <v>151.61000000000001</v>
      </c>
      <c r="Q220" s="700">
        <v>0.5</v>
      </c>
      <c r="R220" s="695">
        <v>1</v>
      </c>
      <c r="S220" s="700">
        <v>0.5</v>
      </c>
      <c r="T220" s="699">
        <v>1</v>
      </c>
      <c r="U220" s="701">
        <v>0.5</v>
      </c>
    </row>
    <row r="221" spans="1:21" ht="14.4" customHeight="1" x14ac:dyDescent="0.3">
      <c r="A221" s="694">
        <v>25</v>
      </c>
      <c r="B221" s="695" t="s">
        <v>1217</v>
      </c>
      <c r="C221" s="695">
        <v>89301252</v>
      </c>
      <c r="D221" s="696" t="s">
        <v>1724</v>
      </c>
      <c r="E221" s="697" t="s">
        <v>1338</v>
      </c>
      <c r="F221" s="695" t="s">
        <v>1307</v>
      </c>
      <c r="G221" s="695" t="s">
        <v>1638</v>
      </c>
      <c r="H221" s="695" t="s">
        <v>540</v>
      </c>
      <c r="I221" s="695" t="s">
        <v>1639</v>
      </c>
      <c r="J221" s="695" t="s">
        <v>1640</v>
      </c>
      <c r="K221" s="695" t="s">
        <v>1641</v>
      </c>
      <c r="L221" s="698">
        <v>65.209999999999994</v>
      </c>
      <c r="M221" s="698">
        <v>65.209999999999994</v>
      </c>
      <c r="N221" s="695">
        <v>1</v>
      </c>
      <c r="O221" s="699">
        <v>0.5</v>
      </c>
      <c r="P221" s="698">
        <v>65.209999999999994</v>
      </c>
      <c r="Q221" s="700">
        <v>1</v>
      </c>
      <c r="R221" s="695">
        <v>1</v>
      </c>
      <c r="S221" s="700">
        <v>1</v>
      </c>
      <c r="T221" s="699">
        <v>0.5</v>
      </c>
      <c r="U221" s="701">
        <v>1</v>
      </c>
    </row>
    <row r="222" spans="1:21" ht="14.4" customHeight="1" x14ac:dyDescent="0.3">
      <c r="A222" s="694">
        <v>25</v>
      </c>
      <c r="B222" s="695" t="s">
        <v>1217</v>
      </c>
      <c r="C222" s="695">
        <v>89301252</v>
      </c>
      <c r="D222" s="696" t="s">
        <v>1724</v>
      </c>
      <c r="E222" s="697" t="s">
        <v>1338</v>
      </c>
      <c r="F222" s="695" t="s">
        <v>1307</v>
      </c>
      <c r="G222" s="695" t="s">
        <v>1363</v>
      </c>
      <c r="H222" s="695" t="s">
        <v>960</v>
      </c>
      <c r="I222" s="695" t="s">
        <v>1105</v>
      </c>
      <c r="J222" s="695" t="s">
        <v>1106</v>
      </c>
      <c r="K222" s="695" t="s">
        <v>1279</v>
      </c>
      <c r="L222" s="698">
        <v>184.22</v>
      </c>
      <c r="M222" s="698">
        <v>1657.98</v>
      </c>
      <c r="N222" s="695">
        <v>9</v>
      </c>
      <c r="O222" s="699">
        <v>6.5</v>
      </c>
      <c r="P222" s="698">
        <v>1105.32</v>
      </c>
      <c r="Q222" s="700">
        <v>0.66666666666666663</v>
      </c>
      <c r="R222" s="695">
        <v>6</v>
      </c>
      <c r="S222" s="700">
        <v>0.66666666666666663</v>
      </c>
      <c r="T222" s="699">
        <v>4.5</v>
      </c>
      <c r="U222" s="701">
        <v>0.69230769230769229</v>
      </c>
    </row>
    <row r="223" spans="1:21" ht="14.4" customHeight="1" x14ac:dyDescent="0.3">
      <c r="A223" s="694">
        <v>25</v>
      </c>
      <c r="B223" s="695" t="s">
        <v>1217</v>
      </c>
      <c r="C223" s="695">
        <v>89301252</v>
      </c>
      <c r="D223" s="696" t="s">
        <v>1724</v>
      </c>
      <c r="E223" s="697" t="s">
        <v>1338</v>
      </c>
      <c r="F223" s="695" t="s">
        <v>1307</v>
      </c>
      <c r="G223" s="695" t="s">
        <v>1569</v>
      </c>
      <c r="H223" s="695" t="s">
        <v>960</v>
      </c>
      <c r="I223" s="695" t="s">
        <v>1642</v>
      </c>
      <c r="J223" s="695" t="s">
        <v>998</v>
      </c>
      <c r="K223" s="695" t="s">
        <v>1643</v>
      </c>
      <c r="L223" s="698">
        <v>413.22</v>
      </c>
      <c r="M223" s="698">
        <v>413.22</v>
      </c>
      <c r="N223" s="695">
        <v>1</v>
      </c>
      <c r="O223" s="699">
        <v>0.5</v>
      </c>
      <c r="P223" s="698">
        <v>413.22</v>
      </c>
      <c r="Q223" s="700">
        <v>1</v>
      </c>
      <c r="R223" s="695">
        <v>1</v>
      </c>
      <c r="S223" s="700">
        <v>1</v>
      </c>
      <c r="T223" s="699">
        <v>0.5</v>
      </c>
      <c r="U223" s="701">
        <v>1</v>
      </c>
    </row>
    <row r="224" spans="1:21" ht="14.4" customHeight="1" x14ac:dyDescent="0.3">
      <c r="A224" s="694">
        <v>25</v>
      </c>
      <c r="B224" s="695" t="s">
        <v>1217</v>
      </c>
      <c r="C224" s="695">
        <v>89301252</v>
      </c>
      <c r="D224" s="696" t="s">
        <v>1724</v>
      </c>
      <c r="E224" s="697" t="s">
        <v>1338</v>
      </c>
      <c r="F224" s="695" t="s">
        <v>1307</v>
      </c>
      <c r="G224" s="695" t="s">
        <v>1448</v>
      </c>
      <c r="H224" s="695" t="s">
        <v>540</v>
      </c>
      <c r="I224" s="695" t="s">
        <v>1644</v>
      </c>
      <c r="J224" s="695" t="s">
        <v>1450</v>
      </c>
      <c r="K224" s="695" t="s">
        <v>1645</v>
      </c>
      <c r="L224" s="698">
        <v>128.9</v>
      </c>
      <c r="M224" s="698">
        <v>128.9</v>
      </c>
      <c r="N224" s="695">
        <v>1</v>
      </c>
      <c r="O224" s="699">
        <v>0.5</v>
      </c>
      <c r="P224" s="698">
        <v>128.9</v>
      </c>
      <c r="Q224" s="700">
        <v>1</v>
      </c>
      <c r="R224" s="695">
        <v>1</v>
      </c>
      <c r="S224" s="700">
        <v>1</v>
      </c>
      <c r="T224" s="699">
        <v>0.5</v>
      </c>
      <c r="U224" s="701">
        <v>1</v>
      </c>
    </row>
    <row r="225" spans="1:21" ht="14.4" customHeight="1" x14ac:dyDescent="0.3">
      <c r="A225" s="694">
        <v>25</v>
      </c>
      <c r="B225" s="695" t="s">
        <v>1217</v>
      </c>
      <c r="C225" s="695">
        <v>89301252</v>
      </c>
      <c r="D225" s="696" t="s">
        <v>1724</v>
      </c>
      <c r="E225" s="697" t="s">
        <v>1338</v>
      </c>
      <c r="F225" s="695" t="s">
        <v>1307</v>
      </c>
      <c r="G225" s="695" t="s">
        <v>1452</v>
      </c>
      <c r="H225" s="695" t="s">
        <v>540</v>
      </c>
      <c r="I225" s="695" t="s">
        <v>656</v>
      </c>
      <c r="J225" s="695" t="s">
        <v>657</v>
      </c>
      <c r="K225" s="695" t="s">
        <v>1453</v>
      </c>
      <c r="L225" s="698">
        <v>163.9</v>
      </c>
      <c r="M225" s="698">
        <v>163.9</v>
      </c>
      <c r="N225" s="695">
        <v>1</v>
      </c>
      <c r="O225" s="699">
        <v>1</v>
      </c>
      <c r="P225" s="698">
        <v>163.9</v>
      </c>
      <c r="Q225" s="700">
        <v>1</v>
      </c>
      <c r="R225" s="695">
        <v>1</v>
      </c>
      <c r="S225" s="700">
        <v>1</v>
      </c>
      <c r="T225" s="699">
        <v>1</v>
      </c>
      <c r="U225" s="701">
        <v>1</v>
      </c>
    </row>
    <row r="226" spans="1:21" ht="14.4" customHeight="1" x14ac:dyDescent="0.3">
      <c r="A226" s="694">
        <v>25</v>
      </c>
      <c r="B226" s="695" t="s">
        <v>1217</v>
      </c>
      <c r="C226" s="695">
        <v>89301252</v>
      </c>
      <c r="D226" s="696" t="s">
        <v>1724</v>
      </c>
      <c r="E226" s="697" t="s">
        <v>1338</v>
      </c>
      <c r="F226" s="695" t="s">
        <v>1307</v>
      </c>
      <c r="G226" s="695" t="s">
        <v>1353</v>
      </c>
      <c r="H226" s="695" t="s">
        <v>960</v>
      </c>
      <c r="I226" s="695" t="s">
        <v>1113</v>
      </c>
      <c r="J226" s="695" t="s">
        <v>1114</v>
      </c>
      <c r="K226" s="695" t="s">
        <v>1115</v>
      </c>
      <c r="L226" s="698">
        <v>154.01</v>
      </c>
      <c r="M226" s="698">
        <v>2310.1499999999996</v>
      </c>
      <c r="N226" s="695">
        <v>15</v>
      </c>
      <c r="O226" s="699">
        <v>14.5</v>
      </c>
      <c r="P226" s="698">
        <v>1694.11</v>
      </c>
      <c r="Q226" s="700">
        <v>0.73333333333333339</v>
      </c>
      <c r="R226" s="695">
        <v>11</v>
      </c>
      <c r="S226" s="700">
        <v>0.73333333333333328</v>
      </c>
      <c r="T226" s="699">
        <v>10.5</v>
      </c>
      <c r="U226" s="701">
        <v>0.72413793103448276</v>
      </c>
    </row>
    <row r="227" spans="1:21" ht="14.4" customHeight="1" x14ac:dyDescent="0.3">
      <c r="A227" s="694">
        <v>25</v>
      </c>
      <c r="B227" s="695" t="s">
        <v>1217</v>
      </c>
      <c r="C227" s="695">
        <v>89301252</v>
      </c>
      <c r="D227" s="696" t="s">
        <v>1724</v>
      </c>
      <c r="E227" s="697" t="s">
        <v>1338</v>
      </c>
      <c r="F227" s="695" t="s">
        <v>1307</v>
      </c>
      <c r="G227" s="695" t="s">
        <v>1354</v>
      </c>
      <c r="H227" s="695" t="s">
        <v>960</v>
      </c>
      <c r="I227" s="695" t="s">
        <v>1355</v>
      </c>
      <c r="J227" s="695" t="s">
        <v>619</v>
      </c>
      <c r="K227" s="695" t="s">
        <v>1356</v>
      </c>
      <c r="L227" s="698">
        <v>48.31</v>
      </c>
      <c r="M227" s="698">
        <v>193.24</v>
      </c>
      <c r="N227" s="695">
        <v>4</v>
      </c>
      <c r="O227" s="699">
        <v>2.5</v>
      </c>
      <c r="P227" s="698">
        <v>144.93</v>
      </c>
      <c r="Q227" s="700">
        <v>0.75</v>
      </c>
      <c r="R227" s="695">
        <v>3</v>
      </c>
      <c r="S227" s="700">
        <v>0.75</v>
      </c>
      <c r="T227" s="699">
        <v>1.5</v>
      </c>
      <c r="U227" s="701">
        <v>0.6</v>
      </c>
    </row>
    <row r="228" spans="1:21" ht="14.4" customHeight="1" x14ac:dyDescent="0.3">
      <c r="A228" s="694">
        <v>25</v>
      </c>
      <c r="B228" s="695" t="s">
        <v>1217</v>
      </c>
      <c r="C228" s="695">
        <v>89301252</v>
      </c>
      <c r="D228" s="696" t="s">
        <v>1724</v>
      </c>
      <c r="E228" s="697" t="s">
        <v>1338</v>
      </c>
      <c r="F228" s="695" t="s">
        <v>1307</v>
      </c>
      <c r="G228" s="695" t="s">
        <v>1354</v>
      </c>
      <c r="H228" s="695" t="s">
        <v>540</v>
      </c>
      <c r="I228" s="695" t="s">
        <v>1646</v>
      </c>
      <c r="J228" s="695" t="s">
        <v>1647</v>
      </c>
      <c r="K228" s="695" t="s">
        <v>1648</v>
      </c>
      <c r="L228" s="698">
        <v>0</v>
      </c>
      <c r="M228" s="698">
        <v>0</v>
      </c>
      <c r="N228" s="695">
        <v>1</v>
      </c>
      <c r="O228" s="699">
        <v>1</v>
      </c>
      <c r="P228" s="698"/>
      <c r="Q228" s="700"/>
      <c r="R228" s="695"/>
      <c r="S228" s="700">
        <v>0</v>
      </c>
      <c r="T228" s="699"/>
      <c r="U228" s="701">
        <v>0</v>
      </c>
    </row>
    <row r="229" spans="1:21" ht="14.4" customHeight="1" x14ac:dyDescent="0.3">
      <c r="A229" s="694">
        <v>25</v>
      </c>
      <c r="B229" s="695" t="s">
        <v>1217</v>
      </c>
      <c r="C229" s="695">
        <v>89301252</v>
      </c>
      <c r="D229" s="696" t="s">
        <v>1724</v>
      </c>
      <c r="E229" s="697" t="s">
        <v>1338</v>
      </c>
      <c r="F229" s="695" t="s">
        <v>1307</v>
      </c>
      <c r="G229" s="695" t="s">
        <v>1649</v>
      </c>
      <c r="H229" s="695" t="s">
        <v>540</v>
      </c>
      <c r="I229" s="695" t="s">
        <v>1650</v>
      </c>
      <c r="J229" s="695" t="s">
        <v>1651</v>
      </c>
      <c r="K229" s="695" t="s">
        <v>1652</v>
      </c>
      <c r="L229" s="698">
        <v>0</v>
      </c>
      <c r="M229" s="698">
        <v>0</v>
      </c>
      <c r="N229" s="695">
        <v>1</v>
      </c>
      <c r="O229" s="699">
        <v>1</v>
      </c>
      <c r="P229" s="698"/>
      <c r="Q229" s="700"/>
      <c r="R229" s="695"/>
      <c r="S229" s="700">
        <v>0</v>
      </c>
      <c r="T229" s="699"/>
      <c r="U229" s="701">
        <v>0</v>
      </c>
    </row>
    <row r="230" spans="1:21" ht="14.4" customHeight="1" x14ac:dyDescent="0.3">
      <c r="A230" s="694">
        <v>25</v>
      </c>
      <c r="B230" s="695" t="s">
        <v>1217</v>
      </c>
      <c r="C230" s="695">
        <v>89301252</v>
      </c>
      <c r="D230" s="696" t="s">
        <v>1724</v>
      </c>
      <c r="E230" s="697" t="s">
        <v>1338</v>
      </c>
      <c r="F230" s="695" t="s">
        <v>1307</v>
      </c>
      <c r="G230" s="695" t="s">
        <v>1427</v>
      </c>
      <c r="H230" s="695" t="s">
        <v>540</v>
      </c>
      <c r="I230" s="695" t="s">
        <v>1428</v>
      </c>
      <c r="J230" s="695" t="s">
        <v>1429</v>
      </c>
      <c r="K230" s="695" t="s">
        <v>1430</v>
      </c>
      <c r="L230" s="698">
        <v>0</v>
      </c>
      <c r="M230" s="698">
        <v>0</v>
      </c>
      <c r="N230" s="695">
        <v>6</v>
      </c>
      <c r="O230" s="699">
        <v>1.5</v>
      </c>
      <c r="P230" s="698"/>
      <c r="Q230" s="700"/>
      <c r="R230" s="695"/>
      <c r="S230" s="700">
        <v>0</v>
      </c>
      <c r="T230" s="699"/>
      <c r="U230" s="701">
        <v>0</v>
      </c>
    </row>
    <row r="231" spans="1:21" ht="14.4" customHeight="1" x14ac:dyDescent="0.3">
      <c r="A231" s="694">
        <v>25</v>
      </c>
      <c r="B231" s="695" t="s">
        <v>1217</v>
      </c>
      <c r="C231" s="695">
        <v>89301252</v>
      </c>
      <c r="D231" s="696" t="s">
        <v>1724</v>
      </c>
      <c r="E231" s="697" t="s">
        <v>1339</v>
      </c>
      <c r="F231" s="695" t="s">
        <v>1307</v>
      </c>
      <c r="G231" s="695" t="s">
        <v>1653</v>
      </c>
      <c r="H231" s="695" t="s">
        <v>540</v>
      </c>
      <c r="I231" s="695" t="s">
        <v>1654</v>
      </c>
      <c r="J231" s="695" t="s">
        <v>1655</v>
      </c>
      <c r="K231" s="695" t="s">
        <v>1656</v>
      </c>
      <c r="L231" s="698">
        <v>0</v>
      </c>
      <c r="M231" s="698">
        <v>0</v>
      </c>
      <c r="N231" s="695">
        <v>1</v>
      </c>
      <c r="O231" s="699">
        <v>1</v>
      </c>
      <c r="P231" s="698"/>
      <c r="Q231" s="700"/>
      <c r="R231" s="695"/>
      <c r="S231" s="700">
        <v>0</v>
      </c>
      <c r="T231" s="699"/>
      <c r="U231" s="701">
        <v>0</v>
      </c>
    </row>
    <row r="232" spans="1:21" ht="14.4" customHeight="1" x14ac:dyDescent="0.3">
      <c r="A232" s="694">
        <v>25</v>
      </c>
      <c r="B232" s="695" t="s">
        <v>1217</v>
      </c>
      <c r="C232" s="695">
        <v>89301252</v>
      </c>
      <c r="D232" s="696" t="s">
        <v>1724</v>
      </c>
      <c r="E232" s="697" t="s">
        <v>1339</v>
      </c>
      <c r="F232" s="695" t="s">
        <v>1307</v>
      </c>
      <c r="G232" s="695" t="s">
        <v>1350</v>
      </c>
      <c r="H232" s="695" t="s">
        <v>540</v>
      </c>
      <c r="I232" s="695" t="s">
        <v>1351</v>
      </c>
      <c r="J232" s="695" t="s">
        <v>1274</v>
      </c>
      <c r="K232" s="695" t="s">
        <v>1352</v>
      </c>
      <c r="L232" s="698">
        <v>0</v>
      </c>
      <c r="M232" s="698">
        <v>0</v>
      </c>
      <c r="N232" s="695">
        <v>8</v>
      </c>
      <c r="O232" s="699">
        <v>6.5</v>
      </c>
      <c r="P232" s="698">
        <v>0</v>
      </c>
      <c r="Q232" s="700"/>
      <c r="R232" s="695">
        <v>7</v>
      </c>
      <c r="S232" s="700">
        <v>0.875</v>
      </c>
      <c r="T232" s="699">
        <v>6</v>
      </c>
      <c r="U232" s="701">
        <v>0.92307692307692313</v>
      </c>
    </row>
    <row r="233" spans="1:21" ht="14.4" customHeight="1" x14ac:dyDescent="0.3">
      <c r="A233" s="694">
        <v>25</v>
      </c>
      <c r="B233" s="695" t="s">
        <v>1217</v>
      </c>
      <c r="C233" s="695">
        <v>89301252</v>
      </c>
      <c r="D233" s="696" t="s">
        <v>1724</v>
      </c>
      <c r="E233" s="697" t="s">
        <v>1339</v>
      </c>
      <c r="F233" s="695" t="s">
        <v>1307</v>
      </c>
      <c r="G233" s="695" t="s">
        <v>1444</v>
      </c>
      <c r="H233" s="695" t="s">
        <v>540</v>
      </c>
      <c r="I233" s="695" t="s">
        <v>1657</v>
      </c>
      <c r="J233" s="695" t="s">
        <v>1577</v>
      </c>
      <c r="K233" s="695" t="s">
        <v>1658</v>
      </c>
      <c r="L233" s="698">
        <v>0</v>
      </c>
      <c r="M233" s="698">
        <v>0</v>
      </c>
      <c r="N233" s="695">
        <v>1</v>
      </c>
      <c r="O233" s="699">
        <v>1</v>
      </c>
      <c r="P233" s="698"/>
      <c r="Q233" s="700"/>
      <c r="R233" s="695"/>
      <c r="S233" s="700">
        <v>0</v>
      </c>
      <c r="T233" s="699"/>
      <c r="U233" s="701">
        <v>0</v>
      </c>
    </row>
    <row r="234" spans="1:21" ht="14.4" customHeight="1" x14ac:dyDescent="0.3">
      <c r="A234" s="694">
        <v>25</v>
      </c>
      <c r="B234" s="695" t="s">
        <v>1217</v>
      </c>
      <c r="C234" s="695">
        <v>89301252</v>
      </c>
      <c r="D234" s="696" t="s">
        <v>1724</v>
      </c>
      <c r="E234" s="697" t="s">
        <v>1339</v>
      </c>
      <c r="F234" s="695" t="s">
        <v>1307</v>
      </c>
      <c r="G234" s="695" t="s">
        <v>1398</v>
      </c>
      <c r="H234" s="695" t="s">
        <v>540</v>
      </c>
      <c r="I234" s="695" t="s">
        <v>1659</v>
      </c>
      <c r="J234" s="695" t="s">
        <v>1660</v>
      </c>
      <c r="K234" s="695" t="s">
        <v>1661</v>
      </c>
      <c r="L234" s="698">
        <v>0</v>
      </c>
      <c r="M234" s="698">
        <v>0</v>
      </c>
      <c r="N234" s="695">
        <v>1</v>
      </c>
      <c r="O234" s="699">
        <v>1</v>
      </c>
      <c r="P234" s="698">
        <v>0</v>
      </c>
      <c r="Q234" s="700"/>
      <c r="R234" s="695">
        <v>1</v>
      </c>
      <c r="S234" s="700">
        <v>1</v>
      </c>
      <c r="T234" s="699">
        <v>1</v>
      </c>
      <c r="U234" s="701">
        <v>1</v>
      </c>
    </row>
    <row r="235" spans="1:21" ht="14.4" customHeight="1" x14ac:dyDescent="0.3">
      <c r="A235" s="694">
        <v>25</v>
      </c>
      <c r="B235" s="695" t="s">
        <v>1217</v>
      </c>
      <c r="C235" s="695">
        <v>89301252</v>
      </c>
      <c r="D235" s="696" t="s">
        <v>1724</v>
      </c>
      <c r="E235" s="697" t="s">
        <v>1339</v>
      </c>
      <c r="F235" s="695" t="s">
        <v>1307</v>
      </c>
      <c r="G235" s="695" t="s">
        <v>1354</v>
      </c>
      <c r="H235" s="695" t="s">
        <v>540</v>
      </c>
      <c r="I235" s="695" t="s">
        <v>1662</v>
      </c>
      <c r="J235" s="695" t="s">
        <v>619</v>
      </c>
      <c r="K235" s="695" t="s">
        <v>1663</v>
      </c>
      <c r="L235" s="698">
        <v>0</v>
      </c>
      <c r="M235" s="698">
        <v>0</v>
      </c>
      <c r="N235" s="695">
        <v>1</v>
      </c>
      <c r="O235" s="699">
        <v>0.5</v>
      </c>
      <c r="P235" s="698"/>
      <c r="Q235" s="700"/>
      <c r="R235" s="695"/>
      <c r="S235" s="700">
        <v>0</v>
      </c>
      <c r="T235" s="699"/>
      <c r="U235" s="701">
        <v>0</v>
      </c>
    </row>
    <row r="236" spans="1:21" ht="14.4" customHeight="1" x14ac:dyDescent="0.3">
      <c r="A236" s="694">
        <v>25</v>
      </c>
      <c r="B236" s="695" t="s">
        <v>1217</v>
      </c>
      <c r="C236" s="695">
        <v>89301252</v>
      </c>
      <c r="D236" s="696" t="s">
        <v>1724</v>
      </c>
      <c r="E236" s="697" t="s">
        <v>1339</v>
      </c>
      <c r="F236" s="695" t="s">
        <v>1307</v>
      </c>
      <c r="G236" s="695" t="s">
        <v>1354</v>
      </c>
      <c r="H236" s="695" t="s">
        <v>540</v>
      </c>
      <c r="I236" s="695" t="s">
        <v>1664</v>
      </c>
      <c r="J236" s="695" t="s">
        <v>619</v>
      </c>
      <c r="K236" s="695" t="s">
        <v>1615</v>
      </c>
      <c r="L236" s="698">
        <v>0</v>
      </c>
      <c r="M236" s="698">
        <v>0</v>
      </c>
      <c r="N236" s="695">
        <v>1</v>
      </c>
      <c r="O236" s="699">
        <v>0.5</v>
      </c>
      <c r="P236" s="698">
        <v>0</v>
      </c>
      <c r="Q236" s="700"/>
      <c r="R236" s="695">
        <v>1</v>
      </c>
      <c r="S236" s="700">
        <v>1</v>
      </c>
      <c r="T236" s="699">
        <v>0.5</v>
      </c>
      <c r="U236" s="701">
        <v>1</v>
      </c>
    </row>
    <row r="237" spans="1:21" ht="14.4" customHeight="1" x14ac:dyDescent="0.3">
      <c r="A237" s="694">
        <v>25</v>
      </c>
      <c r="B237" s="695" t="s">
        <v>1217</v>
      </c>
      <c r="C237" s="695">
        <v>89301252</v>
      </c>
      <c r="D237" s="696" t="s">
        <v>1724</v>
      </c>
      <c r="E237" s="697" t="s">
        <v>1339</v>
      </c>
      <c r="F237" s="695" t="s">
        <v>1307</v>
      </c>
      <c r="G237" s="695" t="s">
        <v>1354</v>
      </c>
      <c r="H237" s="695" t="s">
        <v>540</v>
      </c>
      <c r="I237" s="695" t="s">
        <v>618</v>
      </c>
      <c r="J237" s="695" t="s">
        <v>619</v>
      </c>
      <c r="K237" s="695" t="s">
        <v>1500</v>
      </c>
      <c r="L237" s="698">
        <v>48.31</v>
      </c>
      <c r="M237" s="698">
        <v>48.31</v>
      </c>
      <c r="N237" s="695">
        <v>1</v>
      </c>
      <c r="O237" s="699">
        <v>0.5</v>
      </c>
      <c r="P237" s="698">
        <v>48.31</v>
      </c>
      <c r="Q237" s="700">
        <v>1</v>
      </c>
      <c r="R237" s="695">
        <v>1</v>
      </c>
      <c r="S237" s="700">
        <v>1</v>
      </c>
      <c r="T237" s="699">
        <v>0.5</v>
      </c>
      <c r="U237" s="701">
        <v>1</v>
      </c>
    </row>
    <row r="238" spans="1:21" ht="14.4" customHeight="1" x14ac:dyDescent="0.3">
      <c r="A238" s="694">
        <v>25</v>
      </c>
      <c r="B238" s="695" t="s">
        <v>1217</v>
      </c>
      <c r="C238" s="695">
        <v>89301252</v>
      </c>
      <c r="D238" s="696" t="s">
        <v>1724</v>
      </c>
      <c r="E238" s="697" t="s">
        <v>1339</v>
      </c>
      <c r="F238" s="695" t="s">
        <v>1307</v>
      </c>
      <c r="G238" s="695" t="s">
        <v>1434</v>
      </c>
      <c r="H238" s="695" t="s">
        <v>540</v>
      </c>
      <c r="I238" s="695" t="s">
        <v>1665</v>
      </c>
      <c r="J238" s="695" t="s">
        <v>1666</v>
      </c>
      <c r="K238" s="695" t="s">
        <v>1667</v>
      </c>
      <c r="L238" s="698">
        <v>0</v>
      </c>
      <c r="M238" s="698">
        <v>0</v>
      </c>
      <c r="N238" s="695">
        <v>1</v>
      </c>
      <c r="O238" s="699">
        <v>1</v>
      </c>
      <c r="P238" s="698"/>
      <c r="Q238" s="700"/>
      <c r="R238" s="695"/>
      <c r="S238" s="700">
        <v>0</v>
      </c>
      <c r="T238" s="699"/>
      <c r="U238" s="701">
        <v>0</v>
      </c>
    </row>
    <row r="239" spans="1:21" ht="14.4" customHeight="1" x14ac:dyDescent="0.3">
      <c r="A239" s="694">
        <v>25</v>
      </c>
      <c r="B239" s="695" t="s">
        <v>1217</v>
      </c>
      <c r="C239" s="695">
        <v>89301252</v>
      </c>
      <c r="D239" s="696" t="s">
        <v>1724</v>
      </c>
      <c r="E239" s="697" t="s">
        <v>1340</v>
      </c>
      <c r="F239" s="695" t="s">
        <v>1307</v>
      </c>
      <c r="G239" s="695" t="s">
        <v>1350</v>
      </c>
      <c r="H239" s="695" t="s">
        <v>960</v>
      </c>
      <c r="I239" s="695" t="s">
        <v>1097</v>
      </c>
      <c r="J239" s="695" t="s">
        <v>1274</v>
      </c>
      <c r="K239" s="695" t="s">
        <v>1275</v>
      </c>
      <c r="L239" s="698">
        <v>333.31</v>
      </c>
      <c r="M239" s="698">
        <v>666.62</v>
      </c>
      <c r="N239" s="695">
        <v>2</v>
      </c>
      <c r="O239" s="699">
        <v>2</v>
      </c>
      <c r="P239" s="698">
        <v>333.31</v>
      </c>
      <c r="Q239" s="700">
        <v>0.5</v>
      </c>
      <c r="R239" s="695">
        <v>1</v>
      </c>
      <c r="S239" s="700">
        <v>0.5</v>
      </c>
      <c r="T239" s="699">
        <v>1</v>
      </c>
      <c r="U239" s="701">
        <v>0.5</v>
      </c>
    </row>
    <row r="240" spans="1:21" ht="14.4" customHeight="1" x14ac:dyDescent="0.3">
      <c r="A240" s="694">
        <v>25</v>
      </c>
      <c r="B240" s="695" t="s">
        <v>1217</v>
      </c>
      <c r="C240" s="695">
        <v>89301252</v>
      </c>
      <c r="D240" s="696" t="s">
        <v>1724</v>
      </c>
      <c r="E240" s="697" t="s">
        <v>1340</v>
      </c>
      <c r="F240" s="695" t="s">
        <v>1307</v>
      </c>
      <c r="G240" s="695" t="s">
        <v>1350</v>
      </c>
      <c r="H240" s="695" t="s">
        <v>960</v>
      </c>
      <c r="I240" s="695" t="s">
        <v>1097</v>
      </c>
      <c r="J240" s="695" t="s">
        <v>1274</v>
      </c>
      <c r="K240" s="695" t="s">
        <v>1275</v>
      </c>
      <c r="L240" s="698">
        <v>156.86000000000001</v>
      </c>
      <c r="M240" s="698">
        <v>313.72000000000003</v>
      </c>
      <c r="N240" s="695">
        <v>2</v>
      </c>
      <c r="O240" s="699">
        <v>2</v>
      </c>
      <c r="P240" s="698">
        <v>156.86000000000001</v>
      </c>
      <c r="Q240" s="700">
        <v>0.5</v>
      </c>
      <c r="R240" s="695">
        <v>1</v>
      </c>
      <c r="S240" s="700">
        <v>0.5</v>
      </c>
      <c r="T240" s="699">
        <v>1</v>
      </c>
      <c r="U240" s="701">
        <v>0.5</v>
      </c>
    </row>
    <row r="241" spans="1:21" ht="14.4" customHeight="1" x14ac:dyDescent="0.3">
      <c r="A241" s="694">
        <v>25</v>
      </c>
      <c r="B241" s="695" t="s">
        <v>1217</v>
      </c>
      <c r="C241" s="695">
        <v>89301252</v>
      </c>
      <c r="D241" s="696" t="s">
        <v>1724</v>
      </c>
      <c r="E241" s="697" t="s">
        <v>1340</v>
      </c>
      <c r="F241" s="695" t="s">
        <v>1307</v>
      </c>
      <c r="G241" s="695" t="s">
        <v>1668</v>
      </c>
      <c r="H241" s="695" t="s">
        <v>960</v>
      </c>
      <c r="I241" s="695" t="s">
        <v>1024</v>
      </c>
      <c r="J241" s="695" t="s">
        <v>1025</v>
      </c>
      <c r="K241" s="695" t="s">
        <v>1295</v>
      </c>
      <c r="L241" s="698">
        <v>216.16</v>
      </c>
      <c r="M241" s="698">
        <v>216.16</v>
      </c>
      <c r="N241" s="695">
        <v>1</v>
      </c>
      <c r="O241" s="699">
        <v>1</v>
      </c>
      <c r="P241" s="698">
        <v>216.16</v>
      </c>
      <c r="Q241" s="700">
        <v>1</v>
      </c>
      <c r="R241" s="695">
        <v>1</v>
      </c>
      <c r="S241" s="700">
        <v>1</v>
      </c>
      <c r="T241" s="699">
        <v>1</v>
      </c>
      <c r="U241" s="701">
        <v>1</v>
      </c>
    </row>
    <row r="242" spans="1:21" ht="14.4" customHeight="1" x14ac:dyDescent="0.3">
      <c r="A242" s="694">
        <v>25</v>
      </c>
      <c r="B242" s="695" t="s">
        <v>1217</v>
      </c>
      <c r="C242" s="695">
        <v>89301252</v>
      </c>
      <c r="D242" s="696" t="s">
        <v>1724</v>
      </c>
      <c r="E242" s="697" t="s">
        <v>1340</v>
      </c>
      <c r="F242" s="695" t="s">
        <v>1307</v>
      </c>
      <c r="G242" s="695" t="s">
        <v>1444</v>
      </c>
      <c r="H242" s="695" t="s">
        <v>540</v>
      </c>
      <c r="I242" s="695" t="s">
        <v>1669</v>
      </c>
      <c r="J242" s="695" t="s">
        <v>1670</v>
      </c>
      <c r="K242" s="695" t="s">
        <v>1671</v>
      </c>
      <c r="L242" s="698">
        <v>0</v>
      </c>
      <c r="M242" s="698">
        <v>0</v>
      </c>
      <c r="N242" s="695">
        <v>1</v>
      </c>
      <c r="O242" s="699">
        <v>0.5</v>
      </c>
      <c r="P242" s="698"/>
      <c r="Q242" s="700"/>
      <c r="R242" s="695"/>
      <c r="S242" s="700">
        <v>0</v>
      </c>
      <c r="T242" s="699"/>
      <c r="U242" s="701">
        <v>0</v>
      </c>
    </row>
    <row r="243" spans="1:21" ht="14.4" customHeight="1" x14ac:dyDescent="0.3">
      <c r="A243" s="694">
        <v>25</v>
      </c>
      <c r="B243" s="695" t="s">
        <v>1217</v>
      </c>
      <c r="C243" s="695">
        <v>89301252</v>
      </c>
      <c r="D243" s="696" t="s">
        <v>1724</v>
      </c>
      <c r="E243" s="697" t="s">
        <v>1340</v>
      </c>
      <c r="F243" s="695" t="s">
        <v>1307</v>
      </c>
      <c r="G243" s="695" t="s">
        <v>1444</v>
      </c>
      <c r="H243" s="695" t="s">
        <v>540</v>
      </c>
      <c r="I243" s="695" t="s">
        <v>1576</v>
      </c>
      <c r="J243" s="695" t="s">
        <v>1577</v>
      </c>
      <c r="K243" s="695" t="s">
        <v>1578</v>
      </c>
      <c r="L243" s="698">
        <v>37.68</v>
      </c>
      <c r="M243" s="698">
        <v>37.68</v>
      </c>
      <c r="N243" s="695">
        <v>1</v>
      </c>
      <c r="O243" s="699">
        <v>1</v>
      </c>
      <c r="P243" s="698"/>
      <c r="Q243" s="700">
        <v>0</v>
      </c>
      <c r="R243" s="695"/>
      <c r="S243" s="700">
        <v>0</v>
      </c>
      <c r="T243" s="699"/>
      <c r="U243" s="701">
        <v>0</v>
      </c>
    </row>
    <row r="244" spans="1:21" ht="14.4" customHeight="1" x14ac:dyDescent="0.3">
      <c r="A244" s="694">
        <v>25</v>
      </c>
      <c r="B244" s="695" t="s">
        <v>1217</v>
      </c>
      <c r="C244" s="695">
        <v>89301252</v>
      </c>
      <c r="D244" s="696" t="s">
        <v>1724</v>
      </c>
      <c r="E244" s="697" t="s">
        <v>1340</v>
      </c>
      <c r="F244" s="695" t="s">
        <v>1307</v>
      </c>
      <c r="G244" s="695" t="s">
        <v>1391</v>
      </c>
      <c r="H244" s="695" t="s">
        <v>540</v>
      </c>
      <c r="I244" s="695" t="s">
        <v>1392</v>
      </c>
      <c r="J244" s="695" t="s">
        <v>1393</v>
      </c>
      <c r="K244" s="695" t="s">
        <v>1394</v>
      </c>
      <c r="L244" s="698">
        <v>0</v>
      </c>
      <c r="M244" s="698">
        <v>0</v>
      </c>
      <c r="N244" s="695">
        <v>3</v>
      </c>
      <c r="O244" s="699">
        <v>1.5</v>
      </c>
      <c r="P244" s="698">
        <v>0</v>
      </c>
      <c r="Q244" s="700"/>
      <c r="R244" s="695">
        <v>2</v>
      </c>
      <c r="S244" s="700">
        <v>0.66666666666666663</v>
      </c>
      <c r="T244" s="699">
        <v>1</v>
      </c>
      <c r="U244" s="701">
        <v>0.66666666666666663</v>
      </c>
    </row>
    <row r="245" spans="1:21" ht="14.4" customHeight="1" x14ac:dyDescent="0.3">
      <c r="A245" s="694">
        <v>25</v>
      </c>
      <c r="B245" s="695" t="s">
        <v>1217</v>
      </c>
      <c r="C245" s="695">
        <v>89301252</v>
      </c>
      <c r="D245" s="696" t="s">
        <v>1724</v>
      </c>
      <c r="E245" s="697" t="s">
        <v>1340</v>
      </c>
      <c r="F245" s="695" t="s">
        <v>1307</v>
      </c>
      <c r="G245" s="695" t="s">
        <v>1353</v>
      </c>
      <c r="H245" s="695" t="s">
        <v>960</v>
      </c>
      <c r="I245" s="695" t="s">
        <v>1113</v>
      </c>
      <c r="J245" s="695" t="s">
        <v>1114</v>
      </c>
      <c r="K245" s="695" t="s">
        <v>1115</v>
      </c>
      <c r="L245" s="698">
        <v>154.01</v>
      </c>
      <c r="M245" s="698">
        <v>308.02</v>
      </c>
      <c r="N245" s="695">
        <v>2</v>
      </c>
      <c r="O245" s="699">
        <v>1</v>
      </c>
      <c r="P245" s="698"/>
      <c r="Q245" s="700">
        <v>0</v>
      </c>
      <c r="R245" s="695"/>
      <c r="S245" s="700">
        <v>0</v>
      </c>
      <c r="T245" s="699"/>
      <c r="U245" s="701">
        <v>0</v>
      </c>
    </row>
    <row r="246" spans="1:21" ht="14.4" customHeight="1" x14ac:dyDescent="0.3">
      <c r="A246" s="694">
        <v>25</v>
      </c>
      <c r="B246" s="695" t="s">
        <v>1217</v>
      </c>
      <c r="C246" s="695">
        <v>89301252</v>
      </c>
      <c r="D246" s="696" t="s">
        <v>1724</v>
      </c>
      <c r="E246" s="697" t="s">
        <v>1340</v>
      </c>
      <c r="F246" s="695" t="s">
        <v>1307</v>
      </c>
      <c r="G246" s="695" t="s">
        <v>1354</v>
      </c>
      <c r="H246" s="695" t="s">
        <v>540</v>
      </c>
      <c r="I246" s="695" t="s">
        <v>901</v>
      </c>
      <c r="J246" s="695" t="s">
        <v>619</v>
      </c>
      <c r="K246" s="695" t="s">
        <v>1390</v>
      </c>
      <c r="L246" s="698">
        <v>96.63</v>
      </c>
      <c r="M246" s="698">
        <v>96.63</v>
      </c>
      <c r="N246" s="695">
        <v>1</v>
      </c>
      <c r="O246" s="699">
        <v>1</v>
      </c>
      <c r="P246" s="698"/>
      <c r="Q246" s="700">
        <v>0</v>
      </c>
      <c r="R246" s="695"/>
      <c r="S246" s="700">
        <v>0</v>
      </c>
      <c r="T246" s="699"/>
      <c r="U246" s="701">
        <v>0</v>
      </c>
    </row>
    <row r="247" spans="1:21" ht="14.4" customHeight="1" x14ac:dyDescent="0.3">
      <c r="A247" s="694">
        <v>25</v>
      </c>
      <c r="B247" s="695" t="s">
        <v>1217</v>
      </c>
      <c r="C247" s="695">
        <v>89301252</v>
      </c>
      <c r="D247" s="696" t="s">
        <v>1724</v>
      </c>
      <c r="E247" s="697" t="s">
        <v>1342</v>
      </c>
      <c r="F247" s="695" t="s">
        <v>1307</v>
      </c>
      <c r="G247" s="695" t="s">
        <v>1672</v>
      </c>
      <c r="H247" s="695" t="s">
        <v>540</v>
      </c>
      <c r="I247" s="695" t="s">
        <v>1673</v>
      </c>
      <c r="J247" s="695" t="s">
        <v>1674</v>
      </c>
      <c r="K247" s="695" t="s">
        <v>1675</v>
      </c>
      <c r="L247" s="698">
        <v>0</v>
      </c>
      <c r="M247" s="698">
        <v>0</v>
      </c>
      <c r="N247" s="695">
        <v>3</v>
      </c>
      <c r="O247" s="699">
        <v>0.5</v>
      </c>
      <c r="P247" s="698"/>
      <c r="Q247" s="700"/>
      <c r="R247" s="695"/>
      <c r="S247" s="700">
        <v>0</v>
      </c>
      <c r="T247" s="699"/>
      <c r="U247" s="701">
        <v>0</v>
      </c>
    </row>
    <row r="248" spans="1:21" ht="14.4" customHeight="1" x14ac:dyDescent="0.3">
      <c r="A248" s="694">
        <v>25</v>
      </c>
      <c r="B248" s="695" t="s">
        <v>1217</v>
      </c>
      <c r="C248" s="695">
        <v>89301252</v>
      </c>
      <c r="D248" s="696" t="s">
        <v>1724</v>
      </c>
      <c r="E248" s="697" t="s">
        <v>1342</v>
      </c>
      <c r="F248" s="695" t="s">
        <v>1307</v>
      </c>
      <c r="G248" s="695" t="s">
        <v>1676</v>
      </c>
      <c r="H248" s="695" t="s">
        <v>540</v>
      </c>
      <c r="I248" s="695" t="s">
        <v>1677</v>
      </c>
      <c r="J248" s="695" t="s">
        <v>1678</v>
      </c>
      <c r="K248" s="695" t="s">
        <v>708</v>
      </c>
      <c r="L248" s="698">
        <v>203.07</v>
      </c>
      <c r="M248" s="698">
        <v>203.07</v>
      </c>
      <c r="N248" s="695">
        <v>1</v>
      </c>
      <c r="O248" s="699">
        <v>0.5</v>
      </c>
      <c r="P248" s="698">
        <v>203.07</v>
      </c>
      <c r="Q248" s="700">
        <v>1</v>
      </c>
      <c r="R248" s="695">
        <v>1</v>
      </c>
      <c r="S248" s="700">
        <v>1</v>
      </c>
      <c r="T248" s="699">
        <v>0.5</v>
      </c>
      <c r="U248" s="701">
        <v>1</v>
      </c>
    </row>
    <row r="249" spans="1:21" ht="14.4" customHeight="1" x14ac:dyDescent="0.3">
      <c r="A249" s="694">
        <v>25</v>
      </c>
      <c r="B249" s="695" t="s">
        <v>1217</v>
      </c>
      <c r="C249" s="695">
        <v>89301252</v>
      </c>
      <c r="D249" s="696" t="s">
        <v>1724</v>
      </c>
      <c r="E249" s="697" t="s">
        <v>1342</v>
      </c>
      <c r="F249" s="695" t="s">
        <v>1307</v>
      </c>
      <c r="G249" s="695" t="s">
        <v>1350</v>
      </c>
      <c r="H249" s="695" t="s">
        <v>960</v>
      </c>
      <c r="I249" s="695" t="s">
        <v>1097</v>
      </c>
      <c r="J249" s="695" t="s">
        <v>1274</v>
      </c>
      <c r="K249" s="695" t="s">
        <v>1275</v>
      </c>
      <c r="L249" s="698">
        <v>333.31</v>
      </c>
      <c r="M249" s="698">
        <v>666.62</v>
      </c>
      <c r="N249" s="695">
        <v>2</v>
      </c>
      <c r="O249" s="699">
        <v>2</v>
      </c>
      <c r="P249" s="698">
        <v>333.31</v>
      </c>
      <c r="Q249" s="700">
        <v>0.5</v>
      </c>
      <c r="R249" s="695">
        <v>1</v>
      </c>
      <c r="S249" s="700">
        <v>0.5</v>
      </c>
      <c r="T249" s="699">
        <v>1</v>
      </c>
      <c r="U249" s="701">
        <v>0.5</v>
      </c>
    </row>
    <row r="250" spans="1:21" ht="14.4" customHeight="1" x14ac:dyDescent="0.3">
      <c r="A250" s="694">
        <v>25</v>
      </c>
      <c r="B250" s="695" t="s">
        <v>1217</v>
      </c>
      <c r="C250" s="695">
        <v>89301252</v>
      </c>
      <c r="D250" s="696" t="s">
        <v>1724</v>
      </c>
      <c r="E250" s="697" t="s">
        <v>1342</v>
      </c>
      <c r="F250" s="695" t="s">
        <v>1307</v>
      </c>
      <c r="G250" s="695" t="s">
        <v>1520</v>
      </c>
      <c r="H250" s="695" t="s">
        <v>540</v>
      </c>
      <c r="I250" s="695" t="s">
        <v>1521</v>
      </c>
      <c r="J250" s="695" t="s">
        <v>1522</v>
      </c>
      <c r="K250" s="695" t="s">
        <v>1523</v>
      </c>
      <c r="L250" s="698">
        <v>0</v>
      </c>
      <c r="M250" s="698">
        <v>0</v>
      </c>
      <c r="N250" s="695">
        <v>1</v>
      </c>
      <c r="O250" s="699">
        <v>1</v>
      </c>
      <c r="P250" s="698">
        <v>0</v>
      </c>
      <c r="Q250" s="700"/>
      <c r="R250" s="695">
        <v>1</v>
      </c>
      <c r="S250" s="700">
        <v>1</v>
      </c>
      <c r="T250" s="699">
        <v>1</v>
      </c>
      <c r="U250" s="701">
        <v>1</v>
      </c>
    </row>
    <row r="251" spans="1:21" ht="14.4" customHeight="1" x14ac:dyDescent="0.3">
      <c r="A251" s="694">
        <v>25</v>
      </c>
      <c r="B251" s="695" t="s">
        <v>1217</v>
      </c>
      <c r="C251" s="695">
        <v>89301252</v>
      </c>
      <c r="D251" s="696" t="s">
        <v>1724</v>
      </c>
      <c r="E251" s="697" t="s">
        <v>1342</v>
      </c>
      <c r="F251" s="695" t="s">
        <v>1307</v>
      </c>
      <c r="G251" s="695" t="s">
        <v>1363</v>
      </c>
      <c r="H251" s="695" t="s">
        <v>960</v>
      </c>
      <c r="I251" s="695" t="s">
        <v>1105</v>
      </c>
      <c r="J251" s="695" t="s">
        <v>1106</v>
      </c>
      <c r="K251" s="695" t="s">
        <v>1279</v>
      </c>
      <c r="L251" s="698">
        <v>184.22</v>
      </c>
      <c r="M251" s="698">
        <v>921.09999999999991</v>
      </c>
      <c r="N251" s="695">
        <v>5</v>
      </c>
      <c r="O251" s="699">
        <v>1</v>
      </c>
      <c r="P251" s="698">
        <v>552.66</v>
      </c>
      <c r="Q251" s="700">
        <v>0.6</v>
      </c>
      <c r="R251" s="695">
        <v>3</v>
      </c>
      <c r="S251" s="700">
        <v>0.6</v>
      </c>
      <c r="T251" s="699">
        <v>0.5</v>
      </c>
      <c r="U251" s="701">
        <v>0.5</v>
      </c>
    </row>
    <row r="252" spans="1:21" ht="14.4" customHeight="1" x14ac:dyDescent="0.3">
      <c r="A252" s="694">
        <v>25</v>
      </c>
      <c r="B252" s="695" t="s">
        <v>1217</v>
      </c>
      <c r="C252" s="695">
        <v>89301252</v>
      </c>
      <c r="D252" s="696" t="s">
        <v>1724</v>
      </c>
      <c r="E252" s="697" t="s">
        <v>1342</v>
      </c>
      <c r="F252" s="695" t="s">
        <v>1307</v>
      </c>
      <c r="G252" s="695" t="s">
        <v>1448</v>
      </c>
      <c r="H252" s="695" t="s">
        <v>540</v>
      </c>
      <c r="I252" s="695" t="s">
        <v>1679</v>
      </c>
      <c r="J252" s="695" t="s">
        <v>1450</v>
      </c>
      <c r="K252" s="695" t="s">
        <v>1680</v>
      </c>
      <c r="L252" s="698">
        <v>386.72</v>
      </c>
      <c r="M252" s="698">
        <v>386.72</v>
      </c>
      <c r="N252" s="695">
        <v>1</v>
      </c>
      <c r="O252" s="699">
        <v>1</v>
      </c>
      <c r="P252" s="698">
        <v>386.72</v>
      </c>
      <c r="Q252" s="700">
        <v>1</v>
      </c>
      <c r="R252" s="695">
        <v>1</v>
      </c>
      <c r="S252" s="700">
        <v>1</v>
      </c>
      <c r="T252" s="699">
        <v>1</v>
      </c>
      <c r="U252" s="701">
        <v>1</v>
      </c>
    </row>
    <row r="253" spans="1:21" ht="14.4" customHeight="1" x14ac:dyDescent="0.3">
      <c r="A253" s="694">
        <v>25</v>
      </c>
      <c r="B253" s="695" t="s">
        <v>1217</v>
      </c>
      <c r="C253" s="695">
        <v>89301252</v>
      </c>
      <c r="D253" s="696" t="s">
        <v>1724</v>
      </c>
      <c r="E253" s="697" t="s">
        <v>1342</v>
      </c>
      <c r="F253" s="695" t="s">
        <v>1307</v>
      </c>
      <c r="G253" s="695" t="s">
        <v>1353</v>
      </c>
      <c r="H253" s="695" t="s">
        <v>960</v>
      </c>
      <c r="I253" s="695" t="s">
        <v>1113</v>
      </c>
      <c r="J253" s="695" t="s">
        <v>1114</v>
      </c>
      <c r="K253" s="695" t="s">
        <v>1115</v>
      </c>
      <c r="L253" s="698">
        <v>154.01</v>
      </c>
      <c r="M253" s="698">
        <v>308.02</v>
      </c>
      <c r="N253" s="695">
        <v>2</v>
      </c>
      <c r="O253" s="699">
        <v>1</v>
      </c>
      <c r="P253" s="698">
        <v>308.02</v>
      </c>
      <c r="Q253" s="700">
        <v>1</v>
      </c>
      <c r="R253" s="695">
        <v>2</v>
      </c>
      <c r="S253" s="700">
        <v>1</v>
      </c>
      <c r="T253" s="699">
        <v>1</v>
      </c>
      <c r="U253" s="701">
        <v>1</v>
      </c>
    </row>
    <row r="254" spans="1:21" ht="14.4" customHeight="1" x14ac:dyDescent="0.3">
      <c r="A254" s="694">
        <v>25</v>
      </c>
      <c r="B254" s="695" t="s">
        <v>1217</v>
      </c>
      <c r="C254" s="695">
        <v>89301252</v>
      </c>
      <c r="D254" s="696" t="s">
        <v>1724</v>
      </c>
      <c r="E254" s="697" t="s">
        <v>1342</v>
      </c>
      <c r="F254" s="695" t="s">
        <v>1307</v>
      </c>
      <c r="G254" s="695" t="s">
        <v>1681</v>
      </c>
      <c r="H254" s="695" t="s">
        <v>960</v>
      </c>
      <c r="I254" s="695" t="s">
        <v>977</v>
      </c>
      <c r="J254" s="695" t="s">
        <v>978</v>
      </c>
      <c r="K254" s="695" t="s">
        <v>979</v>
      </c>
      <c r="L254" s="698">
        <v>937.93</v>
      </c>
      <c r="M254" s="698">
        <v>1875.86</v>
      </c>
      <c r="N254" s="695">
        <v>2</v>
      </c>
      <c r="O254" s="699">
        <v>0.5</v>
      </c>
      <c r="P254" s="698">
        <v>1875.86</v>
      </c>
      <c r="Q254" s="700">
        <v>1</v>
      </c>
      <c r="R254" s="695">
        <v>2</v>
      </c>
      <c r="S254" s="700">
        <v>1</v>
      </c>
      <c r="T254" s="699">
        <v>0.5</v>
      </c>
      <c r="U254" s="701">
        <v>1</v>
      </c>
    </row>
    <row r="255" spans="1:21" ht="14.4" customHeight="1" x14ac:dyDescent="0.3">
      <c r="A255" s="694">
        <v>25</v>
      </c>
      <c r="B255" s="695" t="s">
        <v>1217</v>
      </c>
      <c r="C255" s="695">
        <v>89301252</v>
      </c>
      <c r="D255" s="696" t="s">
        <v>1724</v>
      </c>
      <c r="E255" s="697" t="s">
        <v>1342</v>
      </c>
      <c r="F255" s="695" t="s">
        <v>1307</v>
      </c>
      <c r="G255" s="695" t="s">
        <v>1682</v>
      </c>
      <c r="H255" s="695" t="s">
        <v>960</v>
      </c>
      <c r="I255" s="695" t="s">
        <v>1683</v>
      </c>
      <c r="J255" s="695" t="s">
        <v>1684</v>
      </c>
      <c r="K255" s="695" t="s">
        <v>1685</v>
      </c>
      <c r="L255" s="698">
        <v>0</v>
      </c>
      <c r="M255" s="698">
        <v>0</v>
      </c>
      <c r="N255" s="695">
        <v>1</v>
      </c>
      <c r="O255" s="699">
        <v>0.5</v>
      </c>
      <c r="P255" s="698">
        <v>0</v>
      </c>
      <c r="Q255" s="700"/>
      <c r="R255" s="695">
        <v>1</v>
      </c>
      <c r="S255" s="700">
        <v>1</v>
      </c>
      <c r="T255" s="699">
        <v>0.5</v>
      </c>
      <c r="U255" s="701">
        <v>1</v>
      </c>
    </row>
    <row r="256" spans="1:21" ht="14.4" customHeight="1" x14ac:dyDescent="0.3">
      <c r="A256" s="694">
        <v>25</v>
      </c>
      <c r="B256" s="695" t="s">
        <v>1217</v>
      </c>
      <c r="C256" s="695">
        <v>89301252</v>
      </c>
      <c r="D256" s="696" t="s">
        <v>1724</v>
      </c>
      <c r="E256" s="697" t="s">
        <v>1342</v>
      </c>
      <c r="F256" s="695" t="s">
        <v>1307</v>
      </c>
      <c r="G256" s="695" t="s">
        <v>1434</v>
      </c>
      <c r="H256" s="695" t="s">
        <v>540</v>
      </c>
      <c r="I256" s="695" t="s">
        <v>1686</v>
      </c>
      <c r="J256" s="695" t="s">
        <v>1506</v>
      </c>
      <c r="K256" s="695" t="s">
        <v>851</v>
      </c>
      <c r="L256" s="698">
        <v>0</v>
      </c>
      <c r="M256" s="698">
        <v>0</v>
      </c>
      <c r="N256" s="695">
        <v>2</v>
      </c>
      <c r="O256" s="699">
        <v>1</v>
      </c>
      <c r="P256" s="698"/>
      <c r="Q256" s="700"/>
      <c r="R256" s="695"/>
      <c r="S256" s="700">
        <v>0</v>
      </c>
      <c r="T256" s="699"/>
      <c r="U256" s="701">
        <v>0</v>
      </c>
    </row>
    <row r="257" spans="1:21" ht="14.4" customHeight="1" x14ac:dyDescent="0.3">
      <c r="A257" s="694">
        <v>25</v>
      </c>
      <c r="B257" s="695" t="s">
        <v>1217</v>
      </c>
      <c r="C257" s="695">
        <v>89305252</v>
      </c>
      <c r="D257" s="696" t="s">
        <v>1725</v>
      </c>
      <c r="E257" s="697" t="s">
        <v>1321</v>
      </c>
      <c r="F257" s="695" t="s">
        <v>1307</v>
      </c>
      <c r="G257" s="695" t="s">
        <v>1350</v>
      </c>
      <c r="H257" s="695" t="s">
        <v>960</v>
      </c>
      <c r="I257" s="695" t="s">
        <v>1097</v>
      </c>
      <c r="J257" s="695" t="s">
        <v>1274</v>
      </c>
      <c r="K257" s="695" t="s">
        <v>1275</v>
      </c>
      <c r="L257" s="698">
        <v>333.31</v>
      </c>
      <c r="M257" s="698">
        <v>333.31</v>
      </c>
      <c r="N257" s="695">
        <v>1</v>
      </c>
      <c r="O257" s="699">
        <v>0.5</v>
      </c>
      <c r="P257" s="698">
        <v>333.31</v>
      </c>
      <c r="Q257" s="700">
        <v>1</v>
      </c>
      <c r="R257" s="695">
        <v>1</v>
      </c>
      <c r="S257" s="700">
        <v>1</v>
      </c>
      <c r="T257" s="699">
        <v>0.5</v>
      </c>
      <c r="U257" s="701">
        <v>1</v>
      </c>
    </row>
    <row r="258" spans="1:21" ht="14.4" customHeight="1" x14ac:dyDescent="0.3">
      <c r="A258" s="694">
        <v>25</v>
      </c>
      <c r="B258" s="695" t="s">
        <v>1217</v>
      </c>
      <c r="C258" s="695">
        <v>89305252</v>
      </c>
      <c r="D258" s="696" t="s">
        <v>1725</v>
      </c>
      <c r="E258" s="697" t="s">
        <v>1321</v>
      </c>
      <c r="F258" s="695" t="s">
        <v>1307</v>
      </c>
      <c r="G258" s="695" t="s">
        <v>1350</v>
      </c>
      <c r="H258" s="695" t="s">
        <v>960</v>
      </c>
      <c r="I258" s="695" t="s">
        <v>1097</v>
      </c>
      <c r="J258" s="695" t="s">
        <v>1274</v>
      </c>
      <c r="K258" s="695" t="s">
        <v>1275</v>
      </c>
      <c r="L258" s="698">
        <v>156.86000000000001</v>
      </c>
      <c r="M258" s="698">
        <v>156.86000000000001</v>
      </c>
      <c r="N258" s="695">
        <v>1</v>
      </c>
      <c r="O258" s="699">
        <v>1</v>
      </c>
      <c r="P258" s="698"/>
      <c r="Q258" s="700">
        <v>0</v>
      </c>
      <c r="R258" s="695"/>
      <c r="S258" s="700">
        <v>0</v>
      </c>
      <c r="T258" s="699"/>
      <c r="U258" s="701">
        <v>0</v>
      </c>
    </row>
    <row r="259" spans="1:21" ht="14.4" customHeight="1" x14ac:dyDescent="0.3">
      <c r="A259" s="694">
        <v>25</v>
      </c>
      <c r="B259" s="695" t="s">
        <v>1217</v>
      </c>
      <c r="C259" s="695">
        <v>89305252</v>
      </c>
      <c r="D259" s="696" t="s">
        <v>1725</v>
      </c>
      <c r="E259" s="697" t="s">
        <v>1321</v>
      </c>
      <c r="F259" s="695" t="s">
        <v>1307</v>
      </c>
      <c r="G259" s="695" t="s">
        <v>1354</v>
      </c>
      <c r="H259" s="695" t="s">
        <v>960</v>
      </c>
      <c r="I259" s="695" t="s">
        <v>1355</v>
      </c>
      <c r="J259" s="695" t="s">
        <v>619</v>
      </c>
      <c r="K259" s="695" t="s">
        <v>1356</v>
      </c>
      <c r="L259" s="698">
        <v>48.31</v>
      </c>
      <c r="M259" s="698">
        <v>96.62</v>
      </c>
      <c r="N259" s="695">
        <v>2</v>
      </c>
      <c r="O259" s="699">
        <v>1.5</v>
      </c>
      <c r="P259" s="698">
        <v>48.31</v>
      </c>
      <c r="Q259" s="700">
        <v>0.5</v>
      </c>
      <c r="R259" s="695">
        <v>1</v>
      </c>
      <c r="S259" s="700">
        <v>0.5</v>
      </c>
      <c r="T259" s="699">
        <v>0.5</v>
      </c>
      <c r="U259" s="701">
        <v>0.33333333333333331</v>
      </c>
    </row>
    <row r="260" spans="1:21" ht="14.4" customHeight="1" x14ac:dyDescent="0.3">
      <c r="A260" s="694">
        <v>25</v>
      </c>
      <c r="B260" s="695" t="s">
        <v>1217</v>
      </c>
      <c r="C260" s="695">
        <v>89305252</v>
      </c>
      <c r="D260" s="696" t="s">
        <v>1725</v>
      </c>
      <c r="E260" s="697" t="s">
        <v>1325</v>
      </c>
      <c r="F260" s="695" t="s">
        <v>1307</v>
      </c>
      <c r="G260" s="695" t="s">
        <v>1350</v>
      </c>
      <c r="H260" s="695" t="s">
        <v>960</v>
      </c>
      <c r="I260" s="695" t="s">
        <v>1097</v>
      </c>
      <c r="J260" s="695" t="s">
        <v>1274</v>
      </c>
      <c r="K260" s="695" t="s">
        <v>1275</v>
      </c>
      <c r="L260" s="698">
        <v>333.31</v>
      </c>
      <c r="M260" s="698">
        <v>2666.48</v>
      </c>
      <c r="N260" s="695">
        <v>8</v>
      </c>
      <c r="O260" s="699">
        <v>7.5</v>
      </c>
      <c r="P260" s="698">
        <v>999.93000000000006</v>
      </c>
      <c r="Q260" s="700">
        <v>0.375</v>
      </c>
      <c r="R260" s="695">
        <v>3</v>
      </c>
      <c r="S260" s="700">
        <v>0.375</v>
      </c>
      <c r="T260" s="699">
        <v>2.5</v>
      </c>
      <c r="U260" s="701">
        <v>0.33333333333333331</v>
      </c>
    </row>
    <row r="261" spans="1:21" ht="14.4" customHeight="1" x14ac:dyDescent="0.3">
      <c r="A261" s="694">
        <v>25</v>
      </c>
      <c r="B261" s="695" t="s">
        <v>1217</v>
      </c>
      <c r="C261" s="695">
        <v>89305252</v>
      </c>
      <c r="D261" s="696" t="s">
        <v>1725</v>
      </c>
      <c r="E261" s="697" t="s">
        <v>1325</v>
      </c>
      <c r="F261" s="695" t="s">
        <v>1307</v>
      </c>
      <c r="G261" s="695" t="s">
        <v>1350</v>
      </c>
      <c r="H261" s="695" t="s">
        <v>960</v>
      </c>
      <c r="I261" s="695" t="s">
        <v>1097</v>
      </c>
      <c r="J261" s="695" t="s">
        <v>1274</v>
      </c>
      <c r="K261" s="695" t="s">
        <v>1275</v>
      </c>
      <c r="L261" s="698">
        <v>156.86000000000001</v>
      </c>
      <c r="M261" s="698">
        <v>784.30000000000007</v>
      </c>
      <c r="N261" s="695">
        <v>5</v>
      </c>
      <c r="O261" s="699">
        <v>4</v>
      </c>
      <c r="P261" s="698">
        <v>627.44000000000005</v>
      </c>
      <c r="Q261" s="700">
        <v>0.8</v>
      </c>
      <c r="R261" s="695">
        <v>4</v>
      </c>
      <c r="S261" s="700">
        <v>0.8</v>
      </c>
      <c r="T261" s="699">
        <v>3</v>
      </c>
      <c r="U261" s="701">
        <v>0.75</v>
      </c>
    </row>
    <row r="262" spans="1:21" ht="14.4" customHeight="1" x14ac:dyDescent="0.3">
      <c r="A262" s="694">
        <v>25</v>
      </c>
      <c r="B262" s="695" t="s">
        <v>1217</v>
      </c>
      <c r="C262" s="695">
        <v>89305252</v>
      </c>
      <c r="D262" s="696" t="s">
        <v>1725</v>
      </c>
      <c r="E262" s="697" t="s">
        <v>1325</v>
      </c>
      <c r="F262" s="695" t="s">
        <v>1307</v>
      </c>
      <c r="G262" s="695" t="s">
        <v>1350</v>
      </c>
      <c r="H262" s="695" t="s">
        <v>540</v>
      </c>
      <c r="I262" s="695" t="s">
        <v>1476</v>
      </c>
      <c r="J262" s="695" t="s">
        <v>1274</v>
      </c>
      <c r="K262" s="695" t="s">
        <v>1275</v>
      </c>
      <c r="L262" s="698">
        <v>333.31</v>
      </c>
      <c r="M262" s="698">
        <v>333.31</v>
      </c>
      <c r="N262" s="695">
        <v>1</v>
      </c>
      <c r="O262" s="699">
        <v>1</v>
      </c>
      <c r="P262" s="698">
        <v>333.31</v>
      </c>
      <c r="Q262" s="700">
        <v>1</v>
      </c>
      <c r="R262" s="695">
        <v>1</v>
      </c>
      <c r="S262" s="700">
        <v>1</v>
      </c>
      <c r="T262" s="699">
        <v>1</v>
      </c>
      <c r="U262" s="701">
        <v>1</v>
      </c>
    </row>
    <row r="263" spans="1:21" ht="14.4" customHeight="1" x14ac:dyDescent="0.3">
      <c r="A263" s="694">
        <v>25</v>
      </c>
      <c r="B263" s="695" t="s">
        <v>1217</v>
      </c>
      <c r="C263" s="695">
        <v>89305252</v>
      </c>
      <c r="D263" s="696" t="s">
        <v>1725</v>
      </c>
      <c r="E263" s="697" t="s">
        <v>1325</v>
      </c>
      <c r="F263" s="695" t="s">
        <v>1307</v>
      </c>
      <c r="G263" s="695" t="s">
        <v>1353</v>
      </c>
      <c r="H263" s="695" t="s">
        <v>960</v>
      </c>
      <c r="I263" s="695" t="s">
        <v>1113</v>
      </c>
      <c r="J263" s="695" t="s">
        <v>1114</v>
      </c>
      <c r="K263" s="695" t="s">
        <v>1115</v>
      </c>
      <c r="L263" s="698">
        <v>154.01</v>
      </c>
      <c r="M263" s="698">
        <v>308.02</v>
      </c>
      <c r="N263" s="695">
        <v>2</v>
      </c>
      <c r="O263" s="699">
        <v>2</v>
      </c>
      <c r="P263" s="698"/>
      <c r="Q263" s="700">
        <v>0</v>
      </c>
      <c r="R263" s="695"/>
      <c r="S263" s="700">
        <v>0</v>
      </c>
      <c r="T263" s="699"/>
      <c r="U263" s="701">
        <v>0</v>
      </c>
    </row>
    <row r="264" spans="1:21" ht="14.4" customHeight="1" x14ac:dyDescent="0.3">
      <c r="A264" s="694">
        <v>25</v>
      </c>
      <c r="B264" s="695" t="s">
        <v>1217</v>
      </c>
      <c r="C264" s="695">
        <v>89305252</v>
      </c>
      <c r="D264" s="696" t="s">
        <v>1725</v>
      </c>
      <c r="E264" s="697" t="s">
        <v>1325</v>
      </c>
      <c r="F264" s="695" t="s">
        <v>1307</v>
      </c>
      <c r="G264" s="695" t="s">
        <v>1354</v>
      </c>
      <c r="H264" s="695" t="s">
        <v>960</v>
      </c>
      <c r="I264" s="695" t="s">
        <v>1355</v>
      </c>
      <c r="J264" s="695" t="s">
        <v>619</v>
      </c>
      <c r="K264" s="695" t="s">
        <v>1356</v>
      </c>
      <c r="L264" s="698">
        <v>48.31</v>
      </c>
      <c r="M264" s="698">
        <v>48.31</v>
      </c>
      <c r="N264" s="695">
        <v>1</v>
      </c>
      <c r="O264" s="699">
        <v>1</v>
      </c>
      <c r="P264" s="698"/>
      <c r="Q264" s="700">
        <v>0</v>
      </c>
      <c r="R264" s="695"/>
      <c r="S264" s="700">
        <v>0</v>
      </c>
      <c r="T264" s="699"/>
      <c r="U264" s="701">
        <v>0</v>
      </c>
    </row>
    <row r="265" spans="1:21" ht="14.4" customHeight="1" x14ac:dyDescent="0.3">
      <c r="A265" s="694">
        <v>25</v>
      </c>
      <c r="B265" s="695" t="s">
        <v>1217</v>
      </c>
      <c r="C265" s="695">
        <v>89305252</v>
      </c>
      <c r="D265" s="696" t="s">
        <v>1725</v>
      </c>
      <c r="E265" s="697" t="s">
        <v>1325</v>
      </c>
      <c r="F265" s="695" t="s">
        <v>1307</v>
      </c>
      <c r="G265" s="695" t="s">
        <v>1367</v>
      </c>
      <c r="H265" s="695" t="s">
        <v>540</v>
      </c>
      <c r="I265" s="695" t="s">
        <v>1470</v>
      </c>
      <c r="J265" s="695" t="s">
        <v>946</v>
      </c>
      <c r="K265" s="695" t="s">
        <v>1471</v>
      </c>
      <c r="L265" s="698">
        <v>56.69</v>
      </c>
      <c r="M265" s="698">
        <v>56.69</v>
      </c>
      <c r="N265" s="695">
        <v>1</v>
      </c>
      <c r="O265" s="699">
        <v>0.5</v>
      </c>
      <c r="P265" s="698">
        <v>56.69</v>
      </c>
      <c r="Q265" s="700">
        <v>1</v>
      </c>
      <c r="R265" s="695">
        <v>1</v>
      </c>
      <c r="S265" s="700">
        <v>1</v>
      </c>
      <c r="T265" s="699">
        <v>0.5</v>
      </c>
      <c r="U265" s="701">
        <v>1</v>
      </c>
    </row>
    <row r="266" spans="1:21" ht="14.4" customHeight="1" x14ac:dyDescent="0.3">
      <c r="A266" s="694">
        <v>25</v>
      </c>
      <c r="B266" s="695" t="s">
        <v>1217</v>
      </c>
      <c r="C266" s="695">
        <v>89305252</v>
      </c>
      <c r="D266" s="696" t="s">
        <v>1725</v>
      </c>
      <c r="E266" s="697" t="s">
        <v>1328</v>
      </c>
      <c r="F266" s="695" t="s">
        <v>1307</v>
      </c>
      <c r="G266" s="695" t="s">
        <v>1350</v>
      </c>
      <c r="H266" s="695" t="s">
        <v>960</v>
      </c>
      <c r="I266" s="695" t="s">
        <v>1097</v>
      </c>
      <c r="J266" s="695" t="s">
        <v>1274</v>
      </c>
      <c r="K266" s="695" t="s">
        <v>1275</v>
      </c>
      <c r="L266" s="698">
        <v>333.31</v>
      </c>
      <c r="M266" s="698">
        <v>999.93000000000006</v>
      </c>
      <c r="N266" s="695">
        <v>3</v>
      </c>
      <c r="O266" s="699">
        <v>3</v>
      </c>
      <c r="P266" s="698">
        <v>666.62</v>
      </c>
      <c r="Q266" s="700">
        <v>0.66666666666666663</v>
      </c>
      <c r="R266" s="695">
        <v>2</v>
      </c>
      <c r="S266" s="700">
        <v>0.66666666666666663</v>
      </c>
      <c r="T266" s="699">
        <v>2</v>
      </c>
      <c r="U266" s="701">
        <v>0.66666666666666663</v>
      </c>
    </row>
    <row r="267" spans="1:21" ht="14.4" customHeight="1" x14ac:dyDescent="0.3">
      <c r="A267" s="694">
        <v>25</v>
      </c>
      <c r="B267" s="695" t="s">
        <v>1217</v>
      </c>
      <c r="C267" s="695">
        <v>89305252</v>
      </c>
      <c r="D267" s="696" t="s">
        <v>1725</v>
      </c>
      <c r="E267" s="697" t="s">
        <v>1328</v>
      </c>
      <c r="F267" s="695" t="s">
        <v>1307</v>
      </c>
      <c r="G267" s="695" t="s">
        <v>1353</v>
      </c>
      <c r="H267" s="695" t="s">
        <v>960</v>
      </c>
      <c r="I267" s="695" t="s">
        <v>1113</v>
      </c>
      <c r="J267" s="695" t="s">
        <v>1114</v>
      </c>
      <c r="K267" s="695" t="s">
        <v>1115</v>
      </c>
      <c r="L267" s="698">
        <v>154.01</v>
      </c>
      <c r="M267" s="698">
        <v>154.01</v>
      </c>
      <c r="N267" s="695">
        <v>1</v>
      </c>
      <c r="O267" s="699">
        <v>1</v>
      </c>
      <c r="P267" s="698">
        <v>154.01</v>
      </c>
      <c r="Q267" s="700">
        <v>1</v>
      </c>
      <c r="R267" s="695">
        <v>1</v>
      </c>
      <c r="S267" s="700">
        <v>1</v>
      </c>
      <c r="T267" s="699">
        <v>1</v>
      </c>
      <c r="U267" s="701">
        <v>1</v>
      </c>
    </row>
    <row r="268" spans="1:21" ht="14.4" customHeight="1" x14ac:dyDescent="0.3">
      <c r="A268" s="694">
        <v>25</v>
      </c>
      <c r="B268" s="695" t="s">
        <v>1217</v>
      </c>
      <c r="C268" s="695">
        <v>89305252</v>
      </c>
      <c r="D268" s="696" t="s">
        <v>1725</v>
      </c>
      <c r="E268" s="697" t="s">
        <v>1331</v>
      </c>
      <c r="F268" s="695" t="s">
        <v>1307</v>
      </c>
      <c r="G268" s="695" t="s">
        <v>1350</v>
      </c>
      <c r="H268" s="695" t="s">
        <v>960</v>
      </c>
      <c r="I268" s="695" t="s">
        <v>1097</v>
      </c>
      <c r="J268" s="695" t="s">
        <v>1274</v>
      </c>
      <c r="K268" s="695" t="s">
        <v>1275</v>
      </c>
      <c r="L268" s="698">
        <v>333.31</v>
      </c>
      <c r="M268" s="698">
        <v>333.31</v>
      </c>
      <c r="N268" s="695">
        <v>1</v>
      </c>
      <c r="O268" s="699">
        <v>1</v>
      </c>
      <c r="P268" s="698"/>
      <c r="Q268" s="700">
        <v>0</v>
      </c>
      <c r="R268" s="695"/>
      <c r="S268" s="700">
        <v>0</v>
      </c>
      <c r="T268" s="699"/>
      <c r="U268" s="701">
        <v>0</v>
      </c>
    </row>
    <row r="269" spans="1:21" ht="14.4" customHeight="1" x14ac:dyDescent="0.3">
      <c r="A269" s="694">
        <v>25</v>
      </c>
      <c r="B269" s="695" t="s">
        <v>1217</v>
      </c>
      <c r="C269" s="695">
        <v>89305252</v>
      </c>
      <c r="D269" s="696" t="s">
        <v>1725</v>
      </c>
      <c r="E269" s="697" t="s">
        <v>1331</v>
      </c>
      <c r="F269" s="695" t="s">
        <v>1307</v>
      </c>
      <c r="G269" s="695" t="s">
        <v>1350</v>
      </c>
      <c r="H269" s="695" t="s">
        <v>960</v>
      </c>
      <c r="I269" s="695" t="s">
        <v>1097</v>
      </c>
      <c r="J269" s="695" t="s">
        <v>1274</v>
      </c>
      <c r="K269" s="695" t="s">
        <v>1275</v>
      </c>
      <c r="L269" s="698">
        <v>156.86000000000001</v>
      </c>
      <c r="M269" s="698">
        <v>156.86000000000001</v>
      </c>
      <c r="N269" s="695">
        <v>1</v>
      </c>
      <c r="O269" s="699">
        <v>0.5</v>
      </c>
      <c r="P269" s="698">
        <v>156.86000000000001</v>
      </c>
      <c r="Q269" s="700">
        <v>1</v>
      </c>
      <c r="R269" s="695">
        <v>1</v>
      </c>
      <c r="S269" s="700">
        <v>1</v>
      </c>
      <c r="T269" s="699">
        <v>0.5</v>
      </c>
      <c r="U269" s="701">
        <v>1</v>
      </c>
    </row>
    <row r="270" spans="1:21" ht="14.4" customHeight="1" x14ac:dyDescent="0.3">
      <c r="A270" s="694">
        <v>25</v>
      </c>
      <c r="B270" s="695" t="s">
        <v>1217</v>
      </c>
      <c r="C270" s="695">
        <v>89305252</v>
      </c>
      <c r="D270" s="696" t="s">
        <v>1725</v>
      </c>
      <c r="E270" s="697" t="s">
        <v>1331</v>
      </c>
      <c r="F270" s="695" t="s">
        <v>1307</v>
      </c>
      <c r="G270" s="695" t="s">
        <v>1354</v>
      </c>
      <c r="H270" s="695" t="s">
        <v>960</v>
      </c>
      <c r="I270" s="695" t="s">
        <v>1355</v>
      </c>
      <c r="J270" s="695" t="s">
        <v>619</v>
      </c>
      <c r="K270" s="695" t="s">
        <v>1356</v>
      </c>
      <c r="L270" s="698">
        <v>48.31</v>
      </c>
      <c r="M270" s="698">
        <v>48.31</v>
      </c>
      <c r="N270" s="695">
        <v>1</v>
      </c>
      <c r="O270" s="699">
        <v>0.5</v>
      </c>
      <c r="P270" s="698">
        <v>48.31</v>
      </c>
      <c r="Q270" s="700">
        <v>1</v>
      </c>
      <c r="R270" s="695">
        <v>1</v>
      </c>
      <c r="S270" s="700">
        <v>1</v>
      </c>
      <c r="T270" s="699">
        <v>0.5</v>
      </c>
      <c r="U270" s="701">
        <v>1</v>
      </c>
    </row>
    <row r="271" spans="1:21" ht="14.4" customHeight="1" x14ac:dyDescent="0.3">
      <c r="A271" s="694">
        <v>25</v>
      </c>
      <c r="B271" s="695" t="s">
        <v>1217</v>
      </c>
      <c r="C271" s="695">
        <v>89305252</v>
      </c>
      <c r="D271" s="696" t="s">
        <v>1725</v>
      </c>
      <c r="E271" s="697" t="s">
        <v>1333</v>
      </c>
      <c r="F271" s="695" t="s">
        <v>1307</v>
      </c>
      <c r="G271" s="695" t="s">
        <v>1350</v>
      </c>
      <c r="H271" s="695" t="s">
        <v>960</v>
      </c>
      <c r="I271" s="695" t="s">
        <v>1097</v>
      </c>
      <c r="J271" s="695" t="s">
        <v>1274</v>
      </c>
      <c r="K271" s="695" t="s">
        <v>1275</v>
      </c>
      <c r="L271" s="698">
        <v>156.86000000000001</v>
      </c>
      <c r="M271" s="698">
        <v>627.44000000000005</v>
      </c>
      <c r="N271" s="695">
        <v>4</v>
      </c>
      <c r="O271" s="699">
        <v>4</v>
      </c>
      <c r="P271" s="698">
        <v>470.58000000000004</v>
      </c>
      <c r="Q271" s="700">
        <v>0.75</v>
      </c>
      <c r="R271" s="695">
        <v>3</v>
      </c>
      <c r="S271" s="700">
        <v>0.75</v>
      </c>
      <c r="T271" s="699">
        <v>3</v>
      </c>
      <c r="U271" s="701">
        <v>0.75</v>
      </c>
    </row>
    <row r="272" spans="1:21" ht="14.4" customHeight="1" x14ac:dyDescent="0.3">
      <c r="A272" s="694">
        <v>25</v>
      </c>
      <c r="B272" s="695" t="s">
        <v>1217</v>
      </c>
      <c r="C272" s="695">
        <v>89305252</v>
      </c>
      <c r="D272" s="696" t="s">
        <v>1725</v>
      </c>
      <c r="E272" s="697" t="s">
        <v>1333</v>
      </c>
      <c r="F272" s="695" t="s">
        <v>1307</v>
      </c>
      <c r="G272" s="695" t="s">
        <v>1353</v>
      </c>
      <c r="H272" s="695" t="s">
        <v>960</v>
      </c>
      <c r="I272" s="695" t="s">
        <v>1113</v>
      </c>
      <c r="J272" s="695" t="s">
        <v>1114</v>
      </c>
      <c r="K272" s="695" t="s">
        <v>1115</v>
      </c>
      <c r="L272" s="698">
        <v>154.01</v>
      </c>
      <c r="M272" s="698">
        <v>154.01</v>
      </c>
      <c r="N272" s="695">
        <v>1</v>
      </c>
      <c r="O272" s="699">
        <v>0.5</v>
      </c>
      <c r="P272" s="698"/>
      <c r="Q272" s="700">
        <v>0</v>
      </c>
      <c r="R272" s="695"/>
      <c r="S272" s="700">
        <v>0</v>
      </c>
      <c r="T272" s="699"/>
      <c r="U272" s="701">
        <v>0</v>
      </c>
    </row>
    <row r="273" spans="1:21" ht="14.4" customHeight="1" x14ac:dyDescent="0.3">
      <c r="A273" s="694">
        <v>25</v>
      </c>
      <c r="B273" s="695" t="s">
        <v>1217</v>
      </c>
      <c r="C273" s="695">
        <v>89305252</v>
      </c>
      <c r="D273" s="696" t="s">
        <v>1725</v>
      </c>
      <c r="E273" s="697" t="s">
        <v>1333</v>
      </c>
      <c r="F273" s="695" t="s">
        <v>1307</v>
      </c>
      <c r="G273" s="695" t="s">
        <v>1472</v>
      </c>
      <c r="H273" s="695" t="s">
        <v>540</v>
      </c>
      <c r="I273" s="695" t="s">
        <v>1504</v>
      </c>
      <c r="J273" s="695" t="s">
        <v>770</v>
      </c>
      <c r="K273" s="695" t="s">
        <v>1475</v>
      </c>
      <c r="L273" s="698">
        <v>40.64</v>
      </c>
      <c r="M273" s="698">
        <v>40.64</v>
      </c>
      <c r="N273" s="695">
        <v>1</v>
      </c>
      <c r="O273" s="699">
        <v>0.5</v>
      </c>
      <c r="P273" s="698"/>
      <c r="Q273" s="700">
        <v>0</v>
      </c>
      <c r="R273" s="695"/>
      <c r="S273" s="700">
        <v>0</v>
      </c>
      <c r="T273" s="699"/>
      <c r="U273" s="701">
        <v>0</v>
      </c>
    </row>
    <row r="274" spans="1:21" ht="14.4" customHeight="1" x14ac:dyDescent="0.3">
      <c r="A274" s="694">
        <v>25</v>
      </c>
      <c r="B274" s="695" t="s">
        <v>1217</v>
      </c>
      <c r="C274" s="695">
        <v>89305252</v>
      </c>
      <c r="D274" s="696" t="s">
        <v>1725</v>
      </c>
      <c r="E274" s="697" t="s">
        <v>1337</v>
      </c>
      <c r="F274" s="695" t="s">
        <v>1307</v>
      </c>
      <c r="G274" s="695" t="s">
        <v>1350</v>
      </c>
      <c r="H274" s="695" t="s">
        <v>960</v>
      </c>
      <c r="I274" s="695" t="s">
        <v>1097</v>
      </c>
      <c r="J274" s="695" t="s">
        <v>1274</v>
      </c>
      <c r="K274" s="695" t="s">
        <v>1275</v>
      </c>
      <c r="L274" s="698">
        <v>333.31</v>
      </c>
      <c r="M274" s="698">
        <v>333.31</v>
      </c>
      <c r="N274" s="695">
        <v>1</v>
      </c>
      <c r="O274" s="699">
        <v>1</v>
      </c>
      <c r="P274" s="698">
        <v>333.31</v>
      </c>
      <c r="Q274" s="700">
        <v>1</v>
      </c>
      <c r="R274" s="695">
        <v>1</v>
      </c>
      <c r="S274" s="700">
        <v>1</v>
      </c>
      <c r="T274" s="699">
        <v>1</v>
      </c>
      <c r="U274" s="701">
        <v>1</v>
      </c>
    </row>
    <row r="275" spans="1:21" ht="14.4" customHeight="1" x14ac:dyDescent="0.3">
      <c r="A275" s="694">
        <v>25</v>
      </c>
      <c r="B275" s="695" t="s">
        <v>1217</v>
      </c>
      <c r="C275" s="695">
        <v>89305252</v>
      </c>
      <c r="D275" s="696" t="s">
        <v>1725</v>
      </c>
      <c r="E275" s="697" t="s">
        <v>1337</v>
      </c>
      <c r="F275" s="695" t="s">
        <v>1307</v>
      </c>
      <c r="G275" s="695" t="s">
        <v>1353</v>
      </c>
      <c r="H275" s="695" t="s">
        <v>960</v>
      </c>
      <c r="I275" s="695" t="s">
        <v>1113</v>
      </c>
      <c r="J275" s="695" t="s">
        <v>1114</v>
      </c>
      <c r="K275" s="695" t="s">
        <v>1115</v>
      </c>
      <c r="L275" s="698">
        <v>154.01</v>
      </c>
      <c r="M275" s="698">
        <v>154.01</v>
      </c>
      <c r="N275" s="695">
        <v>1</v>
      </c>
      <c r="O275" s="699">
        <v>1</v>
      </c>
      <c r="P275" s="698"/>
      <c r="Q275" s="700">
        <v>0</v>
      </c>
      <c r="R275" s="695"/>
      <c r="S275" s="700">
        <v>0</v>
      </c>
      <c r="T275" s="699"/>
      <c r="U275" s="701">
        <v>0</v>
      </c>
    </row>
    <row r="276" spans="1:21" ht="14.4" customHeight="1" x14ac:dyDescent="0.3">
      <c r="A276" s="694">
        <v>25</v>
      </c>
      <c r="B276" s="695" t="s">
        <v>1217</v>
      </c>
      <c r="C276" s="695">
        <v>89305252</v>
      </c>
      <c r="D276" s="696" t="s">
        <v>1725</v>
      </c>
      <c r="E276" s="697" t="s">
        <v>1338</v>
      </c>
      <c r="F276" s="695" t="s">
        <v>1307</v>
      </c>
      <c r="G276" s="695" t="s">
        <v>1350</v>
      </c>
      <c r="H276" s="695" t="s">
        <v>960</v>
      </c>
      <c r="I276" s="695" t="s">
        <v>1097</v>
      </c>
      <c r="J276" s="695" t="s">
        <v>1274</v>
      </c>
      <c r="K276" s="695" t="s">
        <v>1275</v>
      </c>
      <c r="L276" s="698">
        <v>333.31</v>
      </c>
      <c r="M276" s="698">
        <v>3999.7200000000003</v>
      </c>
      <c r="N276" s="695">
        <v>12</v>
      </c>
      <c r="O276" s="699">
        <v>10</v>
      </c>
      <c r="P276" s="698">
        <v>2999.79</v>
      </c>
      <c r="Q276" s="700">
        <v>0.74999999999999989</v>
      </c>
      <c r="R276" s="695">
        <v>9</v>
      </c>
      <c r="S276" s="700">
        <v>0.75</v>
      </c>
      <c r="T276" s="699">
        <v>7</v>
      </c>
      <c r="U276" s="701">
        <v>0.7</v>
      </c>
    </row>
    <row r="277" spans="1:21" ht="14.4" customHeight="1" x14ac:dyDescent="0.3">
      <c r="A277" s="694">
        <v>25</v>
      </c>
      <c r="B277" s="695" t="s">
        <v>1217</v>
      </c>
      <c r="C277" s="695">
        <v>89305252</v>
      </c>
      <c r="D277" s="696" t="s">
        <v>1725</v>
      </c>
      <c r="E277" s="697" t="s">
        <v>1338</v>
      </c>
      <c r="F277" s="695" t="s">
        <v>1307</v>
      </c>
      <c r="G277" s="695" t="s">
        <v>1350</v>
      </c>
      <c r="H277" s="695" t="s">
        <v>960</v>
      </c>
      <c r="I277" s="695" t="s">
        <v>1097</v>
      </c>
      <c r="J277" s="695" t="s">
        <v>1274</v>
      </c>
      <c r="K277" s="695" t="s">
        <v>1275</v>
      </c>
      <c r="L277" s="698">
        <v>156.86000000000001</v>
      </c>
      <c r="M277" s="698">
        <v>941.16000000000008</v>
      </c>
      <c r="N277" s="695">
        <v>6</v>
      </c>
      <c r="O277" s="699">
        <v>4.5</v>
      </c>
      <c r="P277" s="698">
        <v>627.44000000000005</v>
      </c>
      <c r="Q277" s="700">
        <v>0.66666666666666663</v>
      </c>
      <c r="R277" s="695">
        <v>4</v>
      </c>
      <c r="S277" s="700">
        <v>0.66666666666666663</v>
      </c>
      <c r="T277" s="699">
        <v>3</v>
      </c>
      <c r="U277" s="701">
        <v>0.66666666666666663</v>
      </c>
    </row>
    <row r="278" spans="1:21" ht="14.4" customHeight="1" x14ac:dyDescent="0.3">
      <c r="A278" s="694">
        <v>25</v>
      </c>
      <c r="B278" s="695" t="s">
        <v>1217</v>
      </c>
      <c r="C278" s="695">
        <v>89305252</v>
      </c>
      <c r="D278" s="696" t="s">
        <v>1725</v>
      </c>
      <c r="E278" s="697" t="s">
        <v>1338</v>
      </c>
      <c r="F278" s="695" t="s">
        <v>1307</v>
      </c>
      <c r="G278" s="695" t="s">
        <v>1363</v>
      </c>
      <c r="H278" s="695" t="s">
        <v>960</v>
      </c>
      <c r="I278" s="695" t="s">
        <v>1105</v>
      </c>
      <c r="J278" s="695" t="s">
        <v>1106</v>
      </c>
      <c r="K278" s="695" t="s">
        <v>1279</v>
      </c>
      <c r="L278" s="698">
        <v>184.22</v>
      </c>
      <c r="M278" s="698">
        <v>921.09999999999991</v>
      </c>
      <c r="N278" s="695">
        <v>5</v>
      </c>
      <c r="O278" s="699">
        <v>4</v>
      </c>
      <c r="P278" s="698">
        <v>552.66</v>
      </c>
      <c r="Q278" s="700">
        <v>0.6</v>
      </c>
      <c r="R278" s="695">
        <v>3</v>
      </c>
      <c r="S278" s="700">
        <v>0.6</v>
      </c>
      <c r="T278" s="699">
        <v>2</v>
      </c>
      <c r="U278" s="701">
        <v>0.5</v>
      </c>
    </row>
    <row r="279" spans="1:21" ht="14.4" customHeight="1" x14ac:dyDescent="0.3">
      <c r="A279" s="694">
        <v>25</v>
      </c>
      <c r="B279" s="695" t="s">
        <v>1217</v>
      </c>
      <c r="C279" s="695">
        <v>89305252</v>
      </c>
      <c r="D279" s="696" t="s">
        <v>1725</v>
      </c>
      <c r="E279" s="697" t="s">
        <v>1338</v>
      </c>
      <c r="F279" s="695" t="s">
        <v>1307</v>
      </c>
      <c r="G279" s="695" t="s">
        <v>1353</v>
      </c>
      <c r="H279" s="695" t="s">
        <v>960</v>
      </c>
      <c r="I279" s="695" t="s">
        <v>1113</v>
      </c>
      <c r="J279" s="695" t="s">
        <v>1114</v>
      </c>
      <c r="K279" s="695" t="s">
        <v>1115</v>
      </c>
      <c r="L279" s="698">
        <v>154.01</v>
      </c>
      <c r="M279" s="698">
        <v>154.01</v>
      </c>
      <c r="N279" s="695">
        <v>1</v>
      </c>
      <c r="O279" s="699">
        <v>1</v>
      </c>
      <c r="P279" s="698">
        <v>154.01</v>
      </c>
      <c r="Q279" s="700">
        <v>1</v>
      </c>
      <c r="R279" s="695">
        <v>1</v>
      </c>
      <c r="S279" s="700">
        <v>1</v>
      </c>
      <c r="T279" s="699">
        <v>1</v>
      </c>
      <c r="U279" s="701">
        <v>1</v>
      </c>
    </row>
    <row r="280" spans="1:21" ht="14.4" customHeight="1" x14ac:dyDescent="0.3">
      <c r="A280" s="694">
        <v>25</v>
      </c>
      <c r="B280" s="695" t="s">
        <v>1217</v>
      </c>
      <c r="C280" s="695">
        <v>89305252</v>
      </c>
      <c r="D280" s="696" t="s">
        <v>1725</v>
      </c>
      <c r="E280" s="697" t="s">
        <v>1338</v>
      </c>
      <c r="F280" s="695" t="s">
        <v>1307</v>
      </c>
      <c r="G280" s="695" t="s">
        <v>1353</v>
      </c>
      <c r="H280" s="695" t="s">
        <v>540</v>
      </c>
      <c r="I280" s="695" t="s">
        <v>1512</v>
      </c>
      <c r="J280" s="695" t="s">
        <v>1114</v>
      </c>
      <c r="K280" s="695" t="s">
        <v>1115</v>
      </c>
      <c r="L280" s="698">
        <v>154.01</v>
      </c>
      <c r="M280" s="698">
        <v>154.01</v>
      </c>
      <c r="N280" s="695">
        <v>1</v>
      </c>
      <c r="O280" s="699">
        <v>1</v>
      </c>
      <c r="P280" s="698">
        <v>154.01</v>
      </c>
      <c r="Q280" s="700">
        <v>1</v>
      </c>
      <c r="R280" s="695">
        <v>1</v>
      </c>
      <c r="S280" s="700">
        <v>1</v>
      </c>
      <c r="T280" s="699">
        <v>1</v>
      </c>
      <c r="U280" s="701">
        <v>1</v>
      </c>
    </row>
    <row r="281" spans="1:21" ht="14.4" customHeight="1" x14ac:dyDescent="0.3">
      <c r="A281" s="694">
        <v>25</v>
      </c>
      <c r="B281" s="695" t="s">
        <v>1217</v>
      </c>
      <c r="C281" s="695">
        <v>89305252</v>
      </c>
      <c r="D281" s="696" t="s">
        <v>1725</v>
      </c>
      <c r="E281" s="697" t="s">
        <v>1338</v>
      </c>
      <c r="F281" s="695" t="s">
        <v>1307</v>
      </c>
      <c r="G281" s="695" t="s">
        <v>1354</v>
      </c>
      <c r="H281" s="695" t="s">
        <v>960</v>
      </c>
      <c r="I281" s="695" t="s">
        <v>1355</v>
      </c>
      <c r="J281" s="695" t="s">
        <v>619</v>
      </c>
      <c r="K281" s="695" t="s">
        <v>1356</v>
      </c>
      <c r="L281" s="698">
        <v>48.31</v>
      </c>
      <c r="M281" s="698">
        <v>241.55</v>
      </c>
      <c r="N281" s="695">
        <v>5</v>
      </c>
      <c r="O281" s="699">
        <v>2.5</v>
      </c>
      <c r="P281" s="698">
        <v>193.24</v>
      </c>
      <c r="Q281" s="700">
        <v>0.8</v>
      </c>
      <c r="R281" s="695">
        <v>4</v>
      </c>
      <c r="S281" s="700">
        <v>0.8</v>
      </c>
      <c r="T281" s="699">
        <v>2</v>
      </c>
      <c r="U281" s="701">
        <v>0.8</v>
      </c>
    </row>
    <row r="282" spans="1:21" ht="14.4" customHeight="1" x14ac:dyDescent="0.3">
      <c r="A282" s="694">
        <v>25</v>
      </c>
      <c r="B282" s="695" t="s">
        <v>1217</v>
      </c>
      <c r="C282" s="695">
        <v>89305252</v>
      </c>
      <c r="D282" s="696" t="s">
        <v>1725</v>
      </c>
      <c r="E282" s="697" t="s">
        <v>1338</v>
      </c>
      <c r="F282" s="695" t="s">
        <v>1307</v>
      </c>
      <c r="G282" s="695" t="s">
        <v>1354</v>
      </c>
      <c r="H282" s="695" t="s">
        <v>540</v>
      </c>
      <c r="I282" s="695" t="s">
        <v>1646</v>
      </c>
      <c r="J282" s="695" t="s">
        <v>1647</v>
      </c>
      <c r="K282" s="695" t="s">
        <v>1648</v>
      </c>
      <c r="L282" s="698">
        <v>0</v>
      </c>
      <c r="M282" s="698">
        <v>0</v>
      </c>
      <c r="N282" s="695">
        <v>1</v>
      </c>
      <c r="O282" s="699">
        <v>0.5</v>
      </c>
      <c r="P282" s="698">
        <v>0</v>
      </c>
      <c r="Q282" s="700"/>
      <c r="R282" s="695">
        <v>1</v>
      </c>
      <c r="S282" s="700">
        <v>1</v>
      </c>
      <c r="T282" s="699">
        <v>0.5</v>
      </c>
      <c r="U282" s="701">
        <v>1</v>
      </c>
    </row>
    <row r="283" spans="1:21" ht="14.4" customHeight="1" x14ac:dyDescent="0.3">
      <c r="A283" s="694">
        <v>25</v>
      </c>
      <c r="B283" s="695" t="s">
        <v>1217</v>
      </c>
      <c r="C283" s="695">
        <v>89305252</v>
      </c>
      <c r="D283" s="696" t="s">
        <v>1725</v>
      </c>
      <c r="E283" s="697" t="s">
        <v>1338</v>
      </c>
      <c r="F283" s="695" t="s">
        <v>1307</v>
      </c>
      <c r="G283" s="695" t="s">
        <v>1354</v>
      </c>
      <c r="H283" s="695" t="s">
        <v>540</v>
      </c>
      <c r="I283" s="695" t="s">
        <v>618</v>
      </c>
      <c r="J283" s="695" t="s">
        <v>619</v>
      </c>
      <c r="K283" s="695" t="s">
        <v>1500</v>
      </c>
      <c r="L283" s="698">
        <v>48.31</v>
      </c>
      <c r="M283" s="698">
        <v>48.31</v>
      </c>
      <c r="N283" s="695">
        <v>1</v>
      </c>
      <c r="O283" s="699">
        <v>0.5</v>
      </c>
      <c r="P283" s="698">
        <v>48.31</v>
      </c>
      <c r="Q283" s="700">
        <v>1</v>
      </c>
      <c r="R283" s="695">
        <v>1</v>
      </c>
      <c r="S283" s="700">
        <v>1</v>
      </c>
      <c r="T283" s="699">
        <v>0.5</v>
      </c>
      <c r="U283" s="701">
        <v>1</v>
      </c>
    </row>
    <row r="284" spans="1:21" ht="14.4" customHeight="1" x14ac:dyDescent="0.3">
      <c r="A284" s="694">
        <v>25</v>
      </c>
      <c r="B284" s="695" t="s">
        <v>1217</v>
      </c>
      <c r="C284" s="695">
        <v>89305252</v>
      </c>
      <c r="D284" s="696" t="s">
        <v>1725</v>
      </c>
      <c r="E284" s="697" t="s">
        <v>1342</v>
      </c>
      <c r="F284" s="695" t="s">
        <v>1307</v>
      </c>
      <c r="G284" s="695" t="s">
        <v>1353</v>
      </c>
      <c r="H284" s="695" t="s">
        <v>960</v>
      </c>
      <c r="I284" s="695" t="s">
        <v>1370</v>
      </c>
      <c r="J284" s="695" t="s">
        <v>1371</v>
      </c>
      <c r="K284" s="695" t="s">
        <v>1372</v>
      </c>
      <c r="L284" s="698">
        <v>77.010000000000005</v>
      </c>
      <c r="M284" s="698">
        <v>77.010000000000005</v>
      </c>
      <c r="N284" s="695">
        <v>1</v>
      </c>
      <c r="O284" s="699">
        <v>1</v>
      </c>
      <c r="P284" s="698">
        <v>77.010000000000005</v>
      </c>
      <c r="Q284" s="700">
        <v>1</v>
      </c>
      <c r="R284" s="695">
        <v>1</v>
      </c>
      <c r="S284" s="700">
        <v>1</v>
      </c>
      <c r="T284" s="699">
        <v>1</v>
      </c>
      <c r="U284" s="701">
        <v>1</v>
      </c>
    </row>
    <row r="285" spans="1:21" ht="14.4" customHeight="1" x14ac:dyDescent="0.3">
      <c r="A285" s="694">
        <v>25</v>
      </c>
      <c r="B285" s="695" t="s">
        <v>1217</v>
      </c>
      <c r="C285" s="695">
        <v>89870255</v>
      </c>
      <c r="D285" s="696" t="s">
        <v>1726</v>
      </c>
      <c r="E285" s="697" t="s">
        <v>1318</v>
      </c>
      <c r="F285" s="695" t="s">
        <v>1307</v>
      </c>
      <c r="G285" s="695" t="s">
        <v>1350</v>
      </c>
      <c r="H285" s="695" t="s">
        <v>960</v>
      </c>
      <c r="I285" s="695" t="s">
        <v>1097</v>
      </c>
      <c r="J285" s="695" t="s">
        <v>1274</v>
      </c>
      <c r="K285" s="695" t="s">
        <v>1275</v>
      </c>
      <c r="L285" s="698">
        <v>333.31</v>
      </c>
      <c r="M285" s="698">
        <v>2333.17</v>
      </c>
      <c r="N285" s="695">
        <v>7</v>
      </c>
      <c r="O285" s="699">
        <v>7</v>
      </c>
      <c r="P285" s="698"/>
      <c r="Q285" s="700">
        <v>0</v>
      </c>
      <c r="R285" s="695"/>
      <c r="S285" s="700">
        <v>0</v>
      </c>
      <c r="T285" s="699"/>
      <c r="U285" s="701">
        <v>0</v>
      </c>
    </row>
    <row r="286" spans="1:21" ht="14.4" customHeight="1" x14ac:dyDescent="0.3">
      <c r="A286" s="694">
        <v>25</v>
      </c>
      <c r="B286" s="695" t="s">
        <v>1217</v>
      </c>
      <c r="C286" s="695">
        <v>89870255</v>
      </c>
      <c r="D286" s="696" t="s">
        <v>1726</v>
      </c>
      <c r="E286" s="697" t="s">
        <v>1318</v>
      </c>
      <c r="F286" s="695" t="s">
        <v>1307</v>
      </c>
      <c r="G286" s="695" t="s">
        <v>1350</v>
      </c>
      <c r="H286" s="695" t="s">
        <v>960</v>
      </c>
      <c r="I286" s="695" t="s">
        <v>1097</v>
      </c>
      <c r="J286" s="695" t="s">
        <v>1274</v>
      </c>
      <c r="K286" s="695" t="s">
        <v>1275</v>
      </c>
      <c r="L286" s="698">
        <v>156.86000000000001</v>
      </c>
      <c r="M286" s="698">
        <v>1568.6000000000004</v>
      </c>
      <c r="N286" s="695">
        <v>10</v>
      </c>
      <c r="O286" s="699">
        <v>10</v>
      </c>
      <c r="P286" s="698"/>
      <c r="Q286" s="700">
        <v>0</v>
      </c>
      <c r="R286" s="695"/>
      <c r="S286" s="700">
        <v>0</v>
      </c>
      <c r="T286" s="699"/>
      <c r="U286" s="701">
        <v>0</v>
      </c>
    </row>
    <row r="287" spans="1:21" ht="14.4" customHeight="1" x14ac:dyDescent="0.3">
      <c r="A287" s="694">
        <v>25</v>
      </c>
      <c r="B287" s="695" t="s">
        <v>1217</v>
      </c>
      <c r="C287" s="695">
        <v>89870255</v>
      </c>
      <c r="D287" s="696" t="s">
        <v>1726</v>
      </c>
      <c r="E287" s="697" t="s">
        <v>1318</v>
      </c>
      <c r="F287" s="695" t="s">
        <v>1307</v>
      </c>
      <c r="G287" s="695" t="s">
        <v>1350</v>
      </c>
      <c r="H287" s="695" t="s">
        <v>960</v>
      </c>
      <c r="I287" s="695" t="s">
        <v>1562</v>
      </c>
      <c r="J287" s="695" t="s">
        <v>1563</v>
      </c>
      <c r="K287" s="695" t="s">
        <v>1564</v>
      </c>
      <c r="L287" s="698">
        <v>79.36</v>
      </c>
      <c r="M287" s="698">
        <v>79.36</v>
      </c>
      <c r="N287" s="695">
        <v>1</v>
      </c>
      <c r="O287" s="699">
        <v>1</v>
      </c>
      <c r="P287" s="698"/>
      <c r="Q287" s="700">
        <v>0</v>
      </c>
      <c r="R287" s="695"/>
      <c r="S287" s="700">
        <v>0</v>
      </c>
      <c r="T287" s="699"/>
      <c r="U287" s="701">
        <v>0</v>
      </c>
    </row>
    <row r="288" spans="1:21" ht="14.4" customHeight="1" x14ac:dyDescent="0.3">
      <c r="A288" s="694">
        <v>25</v>
      </c>
      <c r="B288" s="695" t="s">
        <v>1217</v>
      </c>
      <c r="C288" s="695">
        <v>89870255</v>
      </c>
      <c r="D288" s="696" t="s">
        <v>1726</v>
      </c>
      <c r="E288" s="697" t="s">
        <v>1318</v>
      </c>
      <c r="F288" s="695" t="s">
        <v>1307</v>
      </c>
      <c r="G288" s="695" t="s">
        <v>1350</v>
      </c>
      <c r="H288" s="695" t="s">
        <v>960</v>
      </c>
      <c r="I288" s="695" t="s">
        <v>1687</v>
      </c>
      <c r="J288" s="695" t="s">
        <v>1442</v>
      </c>
      <c r="K288" s="695" t="s">
        <v>1688</v>
      </c>
      <c r="L288" s="698">
        <v>304.74</v>
      </c>
      <c r="M288" s="698">
        <v>304.74</v>
      </c>
      <c r="N288" s="695">
        <v>1</v>
      </c>
      <c r="O288" s="699">
        <v>1</v>
      </c>
      <c r="P288" s="698"/>
      <c r="Q288" s="700">
        <v>0</v>
      </c>
      <c r="R288" s="695"/>
      <c r="S288" s="700">
        <v>0</v>
      </c>
      <c r="T288" s="699"/>
      <c r="U288" s="701">
        <v>0</v>
      </c>
    </row>
    <row r="289" spans="1:21" ht="14.4" customHeight="1" x14ac:dyDescent="0.3">
      <c r="A289" s="694">
        <v>25</v>
      </c>
      <c r="B289" s="695" t="s">
        <v>1217</v>
      </c>
      <c r="C289" s="695">
        <v>89870255</v>
      </c>
      <c r="D289" s="696" t="s">
        <v>1726</v>
      </c>
      <c r="E289" s="697" t="s">
        <v>1318</v>
      </c>
      <c r="F289" s="695" t="s">
        <v>1307</v>
      </c>
      <c r="G289" s="695" t="s">
        <v>1350</v>
      </c>
      <c r="H289" s="695" t="s">
        <v>540</v>
      </c>
      <c r="I289" s="695" t="s">
        <v>1476</v>
      </c>
      <c r="J289" s="695" t="s">
        <v>1274</v>
      </c>
      <c r="K289" s="695" t="s">
        <v>1275</v>
      </c>
      <c r="L289" s="698">
        <v>333.31</v>
      </c>
      <c r="M289" s="698">
        <v>333.31</v>
      </c>
      <c r="N289" s="695">
        <v>1</v>
      </c>
      <c r="O289" s="699">
        <v>1</v>
      </c>
      <c r="P289" s="698"/>
      <c r="Q289" s="700">
        <v>0</v>
      </c>
      <c r="R289" s="695"/>
      <c r="S289" s="700">
        <v>0</v>
      </c>
      <c r="T289" s="699"/>
      <c r="U289" s="701">
        <v>0</v>
      </c>
    </row>
    <row r="290" spans="1:21" ht="14.4" customHeight="1" x14ac:dyDescent="0.3">
      <c r="A290" s="694">
        <v>25</v>
      </c>
      <c r="B290" s="695" t="s">
        <v>1217</v>
      </c>
      <c r="C290" s="695">
        <v>89870255</v>
      </c>
      <c r="D290" s="696" t="s">
        <v>1726</v>
      </c>
      <c r="E290" s="697" t="s">
        <v>1318</v>
      </c>
      <c r="F290" s="695" t="s">
        <v>1307</v>
      </c>
      <c r="G290" s="695" t="s">
        <v>1363</v>
      </c>
      <c r="H290" s="695" t="s">
        <v>960</v>
      </c>
      <c r="I290" s="695" t="s">
        <v>1105</v>
      </c>
      <c r="J290" s="695" t="s">
        <v>1106</v>
      </c>
      <c r="K290" s="695" t="s">
        <v>1279</v>
      </c>
      <c r="L290" s="698">
        <v>184.22</v>
      </c>
      <c r="M290" s="698">
        <v>368.44</v>
      </c>
      <c r="N290" s="695">
        <v>2</v>
      </c>
      <c r="O290" s="699">
        <v>2</v>
      </c>
      <c r="P290" s="698"/>
      <c r="Q290" s="700">
        <v>0</v>
      </c>
      <c r="R290" s="695"/>
      <c r="S290" s="700">
        <v>0</v>
      </c>
      <c r="T290" s="699"/>
      <c r="U290" s="701">
        <v>0</v>
      </c>
    </row>
    <row r="291" spans="1:21" ht="14.4" customHeight="1" x14ac:dyDescent="0.3">
      <c r="A291" s="694">
        <v>25</v>
      </c>
      <c r="B291" s="695" t="s">
        <v>1217</v>
      </c>
      <c r="C291" s="695">
        <v>89870255</v>
      </c>
      <c r="D291" s="696" t="s">
        <v>1726</v>
      </c>
      <c r="E291" s="697" t="s">
        <v>1318</v>
      </c>
      <c r="F291" s="695" t="s">
        <v>1307</v>
      </c>
      <c r="G291" s="695" t="s">
        <v>1353</v>
      </c>
      <c r="H291" s="695" t="s">
        <v>960</v>
      </c>
      <c r="I291" s="695" t="s">
        <v>1113</v>
      </c>
      <c r="J291" s="695" t="s">
        <v>1114</v>
      </c>
      <c r="K291" s="695" t="s">
        <v>1115</v>
      </c>
      <c r="L291" s="698">
        <v>154.01</v>
      </c>
      <c r="M291" s="698">
        <v>308.02</v>
      </c>
      <c r="N291" s="695">
        <v>2</v>
      </c>
      <c r="O291" s="699">
        <v>2</v>
      </c>
      <c r="P291" s="698"/>
      <c r="Q291" s="700">
        <v>0</v>
      </c>
      <c r="R291" s="695"/>
      <c r="S291" s="700">
        <v>0</v>
      </c>
      <c r="T291" s="699"/>
      <c r="U291" s="701">
        <v>0</v>
      </c>
    </row>
    <row r="292" spans="1:21" ht="14.4" customHeight="1" x14ac:dyDescent="0.3">
      <c r="A292" s="694">
        <v>25</v>
      </c>
      <c r="B292" s="695" t="s">
        <v>1217</v>
      </c>
      <c r="C292" s="695">
        <v>89870255</v>
      </c>
      <c r="D292" s="696" t="s">
        <v>1726</v>
      </c>
      <c r="E292" s="697" t="s">
        <v>1319</v>
      </c>
      <c r="F292" s="695" t="s">
        <v>1307</v>
      </c>
      <c r="G292" s="695" t="s">
        <v>1350</v>
      </c>
      <c r="H292" s="695" t="s">
        <v>960</v>
      </c>
      <c r="I292" s="695" t="s">
        <v>1097</v>
      </c>
      <c r="J292" s="695" t="s">
        <v>1274</v>
      </c>
      <c r="K292" s="695" t="s">
        <v>1275</v>
      </c>
      <c r="L292" s="698">
        <v>333.31</v>
      </c>
      <c r="M292" s="698">
        <v>2666.48</v>
      </c>
      <c r="N292" s="695">
        <v>8</v>
      </c>
      <c r="O292" s="699">
        <v>8</v>
      </c>
      <c r="P292" s="698"/>
      <c r="Q292" s="700">
        <v>0</v>
      </c>
      <c r="R292" s="695"/>
      <c r="S292" s="700">
        <v>0</v>
      </c>
      <c r="T292" s="699"/>
      <c r="U292" s="701">
        <v>0</v>
      </c>
    </row>
    <row r="293" spans="1:21" ht="14.4" customHeight="1" x14ac:dyDescent="0.3">
      <c r="A293" s="694">
        <v>25</v>
      </c>
      <c r="B293" s="695" t="s">
        <v>1217</v>
      </c>
      <c r="C293" s="695">
        <v>89870255</v>
      </c>
      <c r="D293" s="696" t="s">
        <v>1726</v>
      </c>
      <c r="E293" s="697" t="s">
        <v>1319</v>
      </c>
      <c r="F293" s="695" t="s">
        <v>1307</v>
      </c>
      <c r="G293" s="695" t="s">
        <v>1350</v>
      </c>
      <c r="H293" s="695" t="s">
        <v>960</v>
      </c>
      <c r="I293" s="695" t="s">
        <v>1097</v>
      </c>
      <c r="J293" s="695" t="s">
        <v>1274</v>
      </c>
      <c r="K293" s="695" t="s">
        <v>1275</v>
      </c>
      <c r="L293" s="698">
        <v>156.86000000000001</v>
      </c>
      <c r="M293" s="698">
        <v>313.72000000000003</v>
      </c>
      <c r="N293" s="695">
        <v>2</v>
      </c>
      <c r="O293" s="699">
        <v>2</v>
      </c>
      <c r="P293" s="698"/>
      <c r="Q293" s="700">
        <v>0</v>
      </c>
      <c r="R293" s="695"/>
      <c r="S293" s="700">
        <v>0</v>
      </c>
      <c r="T293" s="699"/>
      <c r="U293" s="701">
        <v>0</v>
      </c>
    </row>
    <row r="294" spans="1:21" ht="14.4" customHeight="1" x14ac:dyDescent="0.3">
      <c r="A294" s="694">
        <v>25</v>
      </c>
      <c r="B294" s="695" t="s">
        <v>1217</v>
      </c>
      <c r="C294" s="695">
        <v>89870255</v>
      </c>
      <c r="D294" s="696" t="s">
        <v>1726</v>
      </c>
      <c r="E294" s="697" t="s">
        <v>1319</v>
      </c>
      <c r="F294" s="695" t="s">
        <v>1307</v>
      </c>
      <c r="G294" s="695" t="s">
        <v>1350</v>
      </c>
      <c r="H294" s="695" t="s">
        <v>960</v>
      </c>
      <c r="I294" s="695" t="s">
        <v>1441</v>
      </c>
      <c r="J294" s="695" t="s">
        <v>1442</v>
      </c>
      <c r="K294" s="695" t="s">
        <v>1443</v>
      </c>
      <c r="L294" s="698">
        <v>99.7</v>
      </c>
      <c r="M294" s="698">
        <v>99.7</v>
      </c>
      <c r="N294" s="695">
        <v>1</v>
      </c>
      <c r="O294" s="699">
        <v>1</v>
      </c>
      <c r="P294" s="698"/>
      <c r="Q294" s="700">
        <v>0</v>
      </c>
      <c r="R294" s="695"/>
      <c r="S294" s="700">
        <v>0</v>
      </c>
      <c r="T294" s="699"/>
      <c r="U294" s="701">
        <v>0</v>
      </c>
    </row>
    <row r="295" spans="1:21" ht="14.4" customHeight="1" x14ac:dyDescent="0.3">
      <c r="A295" s="694">
        <v>25</v>
      </c>
      <c r="B295" s="695" t="s">
        <v>1217</v>
      </c>
      <c r="C295" s="695">
        <v>89870255</v>
      </c>
      <c r="D295" s="696" t="s">
        <v>1726</v>
      </c>
      <c r="E295" s="697" t="s">
        <v>1319</v>
      </c>
      <c r="F295" s="695" t="s">
        <v>1307</v>
      </c>
      <c r="G295" s="695" t="s">
        <v>1353</v>
      </c>
      <c r="H295" s="695" t="s">
        <v>960</v>
      </c>
      <c r="I295" s="695" t="s">
        <v>1113</v>
      </c>
      <c r="J295" s="695" t="s">
        <v>1114</v>
      </c>
      <c r="K295" s="695" t="s">
        <v>1115</v>
      </c>
      <c r="L295" s="698">
        <v>154.01</v>
      </c>
      <c r="M295" s="698">
        <v>154.01</v>
      </c>
      <c r="N295" s="695">
        <v>1</v>
      </c>
      <c r="O295" s="699">
        <v>1</v>
      </c>
      <c r="P295" s="698"/>
      <c r="Q295" s="700">
        <v>0</v>
      </c>
      <c r="R295" s="695"/>
      <c r="S295" s="700">
        <v>0</v>
      </c>
      <c r="T295" s="699"/>
      <c r="U295" s="701">
        <v>0</v>
      </c>
    </row>
    <row r="296" spans="1:21" ht="14.4" customHeight="1" x14ac:dyDescent="0.3">
      <c r="A296" s="694">
        <v>25</v>
      </c>
      <c r="B296" s="695" t="s">
        <v>1217</v>
      </c>
      <c r="C296" s="695">
        <v>89870255</v>
      </c>
      <c r="D296" s="696" t="s">
        <v>1726</v>
      </c>
      <c r="E296" s="697" t="s">
        <v>1320</v>
      </c>
      <c r="F296" s="695" t="s">
        <v>1307</v>
      </c>
      <c r="G296" s="695" t="s">
        <v>1350</v>
      </c>
      <c r="H296" s="695" t="s">
        <v>960</v>
      </c>
      <c r="I296" s="695" t="s">
        <v>1097</v>
      </c>
      <c r="J296" s="695" t="s">
        <v>1274</v>
      </c>
      <c r="K296" s="695" t="s">
        <v>1275</v>
      </c>
      <c r="L296" s="698">
        <v>333.31</v>
      </c>
      <c r="M296" s="698">
        <v>4333.03</v>
      </c>
      <c r="N296" s="695">
        <v>13</v>
      </c>
      <c r="O296" s="699">
        <v>1</v>
      </c>
      <c r="P296" s="698"/>
      <c r="Q296" s="700">
        <v>0</v>
      </c>
      <c r="R296" s="695"/>
      <c r="S296" s="700">
        <v>0</v>
      </c>
      <c r="T296" s="699"/>
      <c r="U296" s="701">
        <v>0</v>
      </c>
    </row>
    <row r="297" spans="1:21" ht="14.4" customHeight="1" x14ac:dyDescent="0.3">
      <c r="A297" s="694">
        <v>25</v>
      </c>
      <c r="B297" s="695" t="s">
        <v>1217</v>
      </c>
      <c r="C297" s="695">
        <v>89870255</v>
      </c>
      <c r="D297" s="696" t="s">
        <v>1726</v>
      </c>
      <c r="E297" s="697" t="s">
        <v>1320</v>
      </c>
      <c r="F297" s="695" t="s">
        <v>1307</v>
      </c>
      <c r="G297" s="695" t="s">
        <v>1350</v>
      </c>
      <c r="H297" s="695" t="s">
        <v>960</v>
      </c>
      <c r="I297" s="695" t="s">
        <v>1097</v>
      </c>
      <c r="J297" s="695" t="s">
        <v>1274</v>
      </c>
      <c r="K297" s="695" t="s">
        <v>1275</v>
      </c>
      <c r="L297" s="698">
        <v>156.86000000000001</v>
      </c>
      <c r="M297" s="698">
        <v>3137.2000000000016</v>
      </c>
      <c r="N297" s="695">
        <v>20</v>
      </c>
      <c r="O297" s="699"/>
      <c r="P297" s="698"/>
      <c r="Q297" s="700">
        <v>0</v>
      </c>
      <c r="R297" s="695"/>
      <c r="S297" s="700">
        <v>0</v>
      </c>
      <c r="T297" s="699"/>
      <c r="U297" s="701"/>
    </row>
    <row r="298" spans="1:21" ht="14.4" customHeight="1" x14ac:dyDescent="0.3">
      <c r="A298" s="694">
        <v>25</v>
      </c>
      <c r="B298" s="695" t="s">
        <v>1217</v>
      </c>
      <c r="C298" s="695">
        <v>89870255</v>
      </c>
      <c r="D298" s="696" t="s">
        <v>1726</v>
      </c>
      <c r="E298" s="697" t="s">
        <v>1320</v>
      </c>
      <c r="F298" s="695" t="s">
        <v>1307</v>
      </c>
      <c r="G298" s="695" t="s">
        <v>1350</v>
      </c>
      <c r="H298" s="695" t="s">
        <v>960</v>
      </c>
      <c r="I298" s="695" t="s">
        <v>1441</v>
      </c>
      <c r="J298" s="695" t="s">
        <v>1442</v>
      </c>
      <c r="K298" s="695" t="s">
        <v>1443</v>
      </c>
      <c r="L298" s="698">
        <v>152.36000000000001</v>
      </c>
      <c r="M298" s="698">
        <v>152.36000000000001</v>
      </c>
      <c r="N298" s="695">
        <v>1</v>
      </c>
      <c r="O298" s="699"/>
      <c r="P298" s="698"/>
      <c r="Q298" s="700">
        <v>0</v>
      </c>
      <c r="R298" s="695"/>
      <c r="S298" s="700">
        <v>0</v>
      </c>
      <c r="T298" s="699"/>
      <c r="U298" s="701"/>
    </row>
    <row r="299" spans="1:21" ht="14.4" customHeight="1" x14ac:dyDescent="0.3">
      <c r="A299" s="694">
        <v>25</v>
      </c>
      <c r="B299" s="695" t="s">
        <v>1217</v>
      </c>
      <c r="C299" s="695">
        <v>89870255</v>
      </c>
      <c r="D299" s="696" t="s">
        <v>1726</v>
      </c>
      <c r="E299" s="697" t="s">
        <v>1320</v>
      </c>
      <c r="F299" s="695" t="s">
        <v>1307</v>
      </c>
      <c r="G299" s="695" t="s">
        <v>1689</v>
      </c>
      <c r="H299" s="695" t="s">
        <v>540</v>
      </c>
      <c r="I299" s="695" t="s">
        <v>1690</v>
      </c>
      <c r="J299" s="695" t="s">
        <v>1691</v>
      </c>
      <c r="K299" s="695" t="s">
        <v>1692</v>
      </c>
      <c r="L299" s="698">
        <v>0</v>
      </c>
      <c r="M299" s="698">
        <v>0</v>
      </c>
      <c r="N299" s="695">
        <v>1</v>
      </c>
      <c r="O299" s="699"/>
      <c r="P299" s="698"/>
      <c r="Q299" s="700"/>
      <c r="R299" s="695"/>
      <c r="S299" s="700">
        <v>0</v>
      </c>
      <c r="T299" s="699"/>
      <c r="U299" s="701"/>
    </row>
    <row r="300" spans="1:21" ht="14.4" customHeight="1" x14ac:dyDescent="0.3">
      <c r="A300" s="694">
        <v>25</v>
      </c>
      <c r="B300" s="695" t="s">
        <v>1217</v>
      </c>
      <c r="C300" s="695">
        <v>89870255</v>
      </c>
      <c r="D300" s="696" t="s">
        <v>1726</v>
      </c>
      <c r="E300" s="697" t="s">
        <v>1320</v>
      </c>
      <c r="F300" s="695" t="s">
        <v>1307</v>
      </c>
      <c r="G300" s="695" t="s">
        <v>1353</v>
      </c>
      <c r="H300" s="695" t="s">
        <v>960</v>
      </c>
      <c r="I300" s="695" t="s">
        <v>1113</v>
      </c>
      <c r="J300" s="695" t="s">
        <v>1114</v>
      </c>
      <c r="K300" s="695" t="s">
        <v>1115</v>
      </c>
      <c r="L300" s="698">
        <v>154.01</v>
      </c>
      <c r="M300" s="698">
        <v>462.03</v>
      </c>
      <c r="N300" s="695">
        <v>3</v>
      </c>
      <c r="O300" s="699"/>
      <c r="P300" s="698"/>
      <c r="Q300" s="700">
        <v>0</v>
      </c>
      <c r="R300" s="695"/>
      <c r="S300" s="700">
        <v>0</v>
      </c>
      <c r="T300" s="699"/>
      <c r="U300" s="701"/>
    </row>
    <row r="301" spans="1:21" ht="14.4" customHeight="1" x14ac:dyDescent="0.3">
      <c r="A301" s="694">
        <v>25</v>
      </c>
      <c r="B301" s="695" t="s">
        <v>1217</v>
      </c>
      <c r="C301" s="695">
        <v>89870255</v>
      </c>
      <c r="D301" s="696" t="s">
        <v>1726</v>
      </c>
      <c r="E301" s="697" t="s">
        <v>1320</v>
      </c>
      <c r="F301" s="695" t="s">
        <v>1307</v>
      </c>
      <c r="G301" s="695" t="s">
        <v>1693</v>
      </c>
      <c r="H301" s="695" t="s">
        <v>540</v>
      </c>
      <c r="I301" s="695" t="s">
        <v>1694</v>
      </c>
      <c r="J301" s="695" t="s">
        <v>1695</v>
      </c>
      <c r="K301" s="695" t="s">
        <v>1696</v>
      </c>
      <c r="L301" s="698">
        <v>120.37</v>
      </c>
      <c r="M301" s="698">
        <v>120.37</v>
      </c>
      <c r="N301" s="695">
        <v>1</v>
      </c>
      <c r="O301" s="699"/>
      <c r="P301" s="698"/>
      <c r="Q301" s="700">
        <v>0</v>
      </c>
      <c r="R301" s="695"/>
      <c r="S301" s="700">
        <v>0</v>
      </c>
      <c r="T301" s="699"/>
      <c r="U301" s="701"/>
    </row>
    <row r="302" spans="1:21" ht="14.4" customHeight="1" x14ac:dyDescent="0.3">
      <c r="A302" s="694">
        <v>25</v>
      </c>
      <c r="B302" s="695" t="s">
        <v>1217</v>
      </c>
      <c r="C302" s="695">
        <v>89870255</v>
      </c>
      <c r="D302" s="696" t="s">
        <v>1726</v>
      </c>
      <c r="E302" s="697" t="s">
        <v>1320</v>
      </c>
      <c r="F302" s="695" t="s">
        <v>1307</v>
      </c>
      <c r="G302" s="695" t="s">
        <v>1697</v>
      </c>
      <c r="H302" s="695" t="s">
        <v>540</v>
      </c>
      <c r="I302" s="695" t="s">
        <v>1698</v>
      </c>
      <c r="J302" s="695" t="s">
        <v>1699</v>
      </c>
      <c r="K302" s="695" t="s">
        <v>1700</v>
      </c>
      <c r="L302" s="698">
        <v>70.02</v>
      </c>
      <c r="M302" s="698">
        <v>140.04</v>
      </c>
      <c r="N302" s="695">
        <v>2</v>
      </c>
      <c r="O302" s="699"/>
      <c r="P302" s="698"/>
      <c r="Q302" s="700">
        <v>0</v>
      </c>
      <c r="R302" s="695"/>
      <c r="S302" s="700">
        <v>0</v>
      </c>
      <c r="T302" s="699"/>
      <c r="U302" s="701"/>
    </row>
    <row r="303" spans="1:21" ht="14.4" customHeight="1" x14ac:dyDescent="0.3">
      <c r="A303" s="694">
        <v>25</v>
      </c>
      <c r="B303" s="695" t="s">
        <v>1217</v>
      </c>
      <c r="C303" s="695">
        <v>89870255</v>
      </c>
      <c r="D303" s="696" t="s">
        <v>1726</v>
      </c>
      <c r="E303" s="697" t="s">
        <v>1320</v>
      </c>
      <c r="F303" s="695" t="s">
        <v>1307</v>
      </c>
      <c r="G303" s="695" t="s">
        <v>1354</v>
      </c>
      <c r="H303" s="695" t="s">
        <v>540</v>
      </c>
      <c r="I303" s="695" t="s">
        <v>901</v>
      </c>
      <c r="J303" s="695" t="s">
        <v>619</v>
      </c>
      <c r="K303" s="695" t="s">
        <v>1390</v>
      </c>
      <c r="L303" s="698">
        <v>96.63</v>
      </c>
      <c r="M303" s="698">
        <v>96.63</v>
      </c>
      <c r="N303" s="695">
        <v>1</v>
      </c>
      <c r="O303" s="699"/>
      <c r="P303" s="698"/>
      <c r="Q303" s="700">
        <v>0</v>
      </c>
      <c r="R303" s="695"/>
      <c r="S303" s="700">
        <v>0</v>
      </c>
      <c r="T303" s="699"/>
      <c r="U303" s="701"/>
    </row>
    <row r="304" spans="1:21" ht="14.4" customHeight="1" x14ac:dyDescent="0.3">
      <c r="A304" s="694">
        <v>25</v>
      </c>
      <c r="B304" s="695" t="s">
        <v>1217</v>
      </c>
      <c r="C304" s="695">
        <v>89870255</v>
      </c>
      <c r="D304" s="696" t="s">
        <v>1726</v>
      </c>
      <c r="E304" s="697" t="s">
        <v>1320</v>
      </c>
      <c r="F304" s="695" t="s">
        <v>1307</v>
      </c>
      <c r="G304" s="695" t="s">
        <v>1354</v>
      </c>
      <c r="H304" s="695" t="s">
        <v>540</v>
      </c>
      <c r="I304" s="695" t="s">
        <v>618</v>
      </c>
      <c r="J304" s="695" t="s">
        <v>619</v>
      </c>
      <c r="K304" s="695" t="s">
        <v>1500</v>
      </c>
      <c r="L304" s="698">
        <v>48.31</v>
      </c>
      <c r="M304" s="698">
        <v>48.31</v>
      </c>
      <c r="N304" s="695">
        <v>1</v>
      </c>
      <c r="O304" s="699"/>
      <c r="P304" s="698"/>
      <c r="Q304" s="700">
        <v>0</v>
      </c>
      <c r="R304" s="695"/>
      <c r="S304" s="700">
        <v>0</v>
      </c>
      <c r="T304" s="699"/>
      <c r="U304" s="701"/>
    </row>
    <row r="305" spans="1:21" ht="14.4" customHeight="1" x14ac:dyDescent="0.3">
      <c r="A305" s="694">
        <v>25</v>
      </c>
      <c r="B305" s="695" t="s">
        <v>1217</v>
      </c>
      <c r="C305" s="695">
        <v>89870255</v>
      </c>
      <c r="D305" s="696" t="s">
        <v>1726</v>
      </c>
      <c r="E305" s="697" t="s">
        <v>1321</v>
      </c>
      <c r="F305" s="695" t="s">
        <v>1307</v>
      </c>
      <c r="G305" s="695" t="s">
        <v>1350</v>
      </c>
      <c r="H305" s="695" t="s">
        <v>960</v>
      </c>
      <c r="I305" s="695" t="s">
        <v>1097</v>
      </c>
      <c r="J305" s="695" t="s">
        <v>1274</v>
      </c>
      <c r="K305" s="695" t="s">
        <v>1275</v>
      </c>
      <c r="L305" s="698">
        <v>333.31</v>
      </c>
      <c r="M305" s="698">
        <v>5999.5800000000017</v>
      </c>
      <c r="N305" s="695">
        <v>18</v>
      </c>
      <c r="O305" s="699">
        <v>14</v>
      </c>
      <c r="P305" s="698"/>
      <c r="Q305" s="700">
        <v>0</v>
      </c>
      <c r="R305" s="695"/>
      <c r="S305" s="700">
        <v>0</v>
      </c>
      <c r="T305" s="699"/>
      <c r="U305" s="701">
        <v>0</v>
      </c>
    </row>
    <row r="306" spans="1:21" ht="14.4" customHeight="1" x14ac:dyDescent="0.3">
      <c r="A306" s="694">
        <v>25</v>
      </c>
      <c r="B306" s="695" t="s">
        <v>1217</v>
      </c>
      <c r="C306" s="695">
        <v>89870255</v>
      </c>
      <c r="D306" s="696" t="s">
        <v>1726</v>
      </c>
      <c r="E306" s="697" t="s">
        <v>1321</v>
      </c>
      <c r="F306" s="695" t="s">
        <v>1307</v>
      </c>
      <c r="G306" s="695" t="s">
        <v>1350</v>
      </c>
      <c r="H306" s="695" t="s">
        <v>960</v>
      </c>
      <c r="I306" s="695" t="s">
        <v>1097</v>
      </c>
      <c r="J306" s="695" t="s">
        <v>1274</v>
      </c>
      <c r="K306" s="695" t="s">
        <v>1275</v>
      </c>
      <c r="L306" s="698">
        <v>156.86000000000001</v>
      </c>
      <c r="M306" s="698">
        <v>941.16000000000008</v>
      </c>
      <c r="N306" s="695">
        <v>6</v>
      </c>
      <c r="O306" s="699">
        <v>6</v>
      </c>
      <c r="P306" s="698"/>
      <c r="Q306" s="700">
        <v>0</v>
      </c>
      <c r="R306" s="695"/>
      <c r="S306" s="700">
        <v>0</v>
      </c>
      <c r="T306" s="699"/>
      <c r="U306" s="701">
        <v>0</v>
      </c>
    </row>
    <row r="307" spans="1:21" ht="14.4" customHeight="1" x14ac:dyDescent="0.3">
      <c r="A307" s="694">
        <v>25</v>
      </c>
      <c r="B307" s="695" t="s">
        <v>1217</v>
      </c>
      <c r="C307" s="695">
        <v>89870255</v>
      </c>
      <c r="D307" s="696" t="s">
        <v>1726</v>
      </c>
      <c r="E307" s="697" t="s">
        <v>1321</v>
      </c>
      <c r="F307" s="695" t="s">
        <v>1307</v>
      </c>
      <c r="G307" s="695" t="s">
        <v>1350</v>
      </c>
      <c r="H307" s="695" t="s">
        <v>960</v>
      </c>
      <c r="I307" s="695" t="s">
        <v>1178</v>
      </c>
      <c r="J307" s="695" t="s">
        <v>1304</v>
      </c>
      <c r="K307" s="695" t="s">
        <v>1305</v>
      </c>
      <c r="L307" s="698">
        <v>333.31</v>
      </c>
      <c r="M307" s="698">
        <v>333.31</v>
      </c>
      <c r="N307" s="695">
        <v>1</v>
      </c>
      <c r="O307" s="699">
        <v>1</v>
      </c>
      <c r="P307" s="698"/>
      <c r="Q307" s="700">
        <v>0</v>
      </c>
      <c r="R307" s="695"/>
      <c r="S307" s="700">
        <v>0</v>
      </c>
      <c r="T307" s="699"/>
      <c r="U307" s="701">
        <v>0</v>
      </c>
    </row>
    <row r="308" spans="1:21" ht="14.4" customHeight="1" x14ac:dyDescent="0.3">
      <c r="A308" s="694">
        <v>25</v>
      </c>
      <c r="B308" s="695" t="s">
        <v>1217</v>
      </c>
      <c r="C308" s="695">
        <v>89870255</v>
      </c>
      <c r="D308" s="696" t="s">
        <v>1726</v>
      </c>
      <c r="E308" s="697" t="s">
        <v>1321</v>
      </c>
      <c r="F308" s="695" t="s">
        <v>1307</v>
      </c>
      <c r="G308" s="695" t="s">
        <v>1404</v>
      </c>
      <c r="H308" s="695" t="s">
        <v>540</v>
      </c>
      <c r="I308" s="695" t="s">
        <v>1405</v>
      </c>
      <c r="J308" s="695" t="s">
        <v>1406</v>
      </c>
      <c r="K308" s="695" t="s">
        <v>1407</v>
      </c>
      <c r="L308" s="698">
        <v>31.4</v>
      </c>
      <c r="M308" s="698">
        <v>31.4</v>
      </c>
      <c r="N308" s="695">
        <v>1</v>
      </c>
      <c r="O308" s="699">
        <v>1</v>
      </c>
      <c r="P308" s="698"/>
      <c r="Q308" s="700">
        <v>0</v>
      </c>
      <c r="R308" s="695"/>
      <c r="S308" s="700">
        <v>0</v>
      </c>
      <c r="T308" s="699"/>
      <c r="U308" s="701">
        <v>0</v>
      </c>
    </row>
    <row r="309" spans="1:21" ht="14.4" customHeight="1" x14ac:dyDescent="0.3">
      <c r="A309" s="694">
        <v>25</v>
      </c>
      <c r="B309" s="695" t="s">
        <v>1217</v>
      </c>
      <c r="C309" s="695">
        <v>89870255</v>
      </c>
      <c r="D309" s="696" t="s">
        <v>1726</v>
      </c>
      <c r="E309" s="697" t="s">
        <v>1321</v>
      </c>
      <c r="F309" s="695" t="s">
        <v>1307</v>
      </c>
      <c r="G309" s="695" t="s">
        <v>1353</v>
      </c>
      <c r="H309" s="695" t="s">
        <v>960</v>
      </c>
      <c r="I309" s="695" t="s">
        <v>1113</v>
      </c>
      <c r="J309" s="695" t="s">
        <v>1114</v>
      </c>
      <c r="K309" s="695" t="s">
        <v>1115</v>
      </c>
      <c r="L309" s="698">
        <v>154.01</v>
      </c>
      <c r="M309" s="698">
        <v>616.04</v>
      </c>
      <c r="N309" s="695">
        <v>4</v>
      </c>
      <c r="O309" s="699">
        <v>3.5</v>
      </c>
      <c r="P309" s="698"/>
      <c r="Q309" s="700">
        <v>0</v>
      </c>
      <c r="R309" s="695"/>
      <c r="S309" s="700">
        <v>0</v>
      </c>
      <c r="T309" s="699"/>
      <c r="U309" s="701">
        <v>0</v>
      </c>
    </row>
    <row r="310" spans="1:21" ht="14.4" customHeight="1" x14ac:dyDescent="0.3">
      <c r="A310" s="694">
        <v>25</v>
      </c>
      <c r="B310" s="695" t="s">
        <v>1217</v>
      </c>
      <c r="C310" s="695">
        <v>89870255</v>
      </c>
      <c r="D310" s="696" t="s">
        <v>1726</v>
      </c>
      <c r="E310" s="697" t="s">
        <v>1321</v>
      </c>
      <c r="F310" s="695" t="s">
        <v>1307</v>
      </c>
      <c r="G310" s="695" t="s">
        <v>1457</v>
      </c>
      <c r="H310" s="695" t="s">
        <v>960</v>
      </c>
      <c r="I310" s="695" t="s">
        <v>1701</v>
      </c>
      <c r="J310" s="695" t="s">
        <v>1702</v>
      </c>
      <c r="K310" s="695" t="s">
        <v>1703</v>
      </c>
      <c r="L310" s="698">
        <v>0</v>
      </c>
      <c r="M310" s="698">
        <v>0</v>
      </c>
      <c r="N310" s="695">
        <v>1</v>
      </c>
      <c r="O310" s="699">
        <v>0.5</v>
      </c>
      <c r="P310" s="698"/>
      <c r="Q310" s="700"/>
      <c r="R310" s="695"/>
      <c r="S310" s="700">
        <v>0</v>
      </c>
      <c r="T310" s="699"/>
      <c r="U310" s="701">
        <v>0</v>
      </c>
    </row>
    <row r="311" spans="1:21" ht="14.4" customHeight="1" x14ac:dyDescent="0.3">
      <c r="A311" s="694">
        <v>25</v>
      </c>
      <c r="B311" s="695" t="s">
        <v>1217</v>
      </c>
      <c r="C311" s="695">
        <v>89870255</v>
      </c>
      <c r="D311" s="696" t="s">
        <v>1726</v>
      </c>
      <c r="E311" s="697" t="s">
        <v>1321</v>
      </c>
      <c r="F311" s="695" t="s">
        <v>1307</v>
      </c>
      <c r="G311" s="695" t="s">
        <v>1354</v>
      </c>
      <c r="H311" s="695" t="s">
        <v>960</v>
      </c>
      <c r="I311" s="695" t="s">
        <v>1355</v>
      </c>
      <c r="J311" s="695" t="s">
        <v>619</v>
      </c>
      <c r="K311" s="695" t="s">
        <v>1356</v>
      </c>
      <c r="L311" s="698">
        <v>48.31</v>
      </c>
      <c r="M311" s="698">
        <v>724.64999999999986</v>
      </c>
      <c r="N311" s="695">
        <v>15</v>
      </c>
      <c r="O311" s="699">
        <v>12</v>
      </c>
      <c r="P311" s="698"/>
      <c r="Q311" s="700">
        <v>0</v>
      </c>
      <c r="R311" s="695"/>
      <c r="S311" s="700">
        <v>0</v>
      </c>
      <c r="T311" s="699"/>
      <c r="U311" s="701">
        <v>0</v>
      </c>
    </row>
    <row r="312" spans="1:21" ht="14.4" customHeight="1" x14ac:dyDescent="0.3">
      <c r="A312" s="694">
        <v>25</v>
      </c>
      <c r="B312" s="695" t="s">
        <v>1217</v>
      </c>
      <c r="C312" s="695">
        <v>89870255</v>
      </c>
      <c r="D312" s="696" t="s">
        <v>1726</v>
      </c>
      <c r="E312" s="697" t="s">
        <v>1323</v>
      </c>
      <c r="F312" s="695" t="s">
        <v>1307</v>
      </c>
      <c r="G312" s="695" t="s">
        <v>1350</v>
      </c>
      <c r="H312" s="695" t="s">
        <v>960</v>
      </c>
      <c r="I312" s="695" t="s">
        <v>1097</v>
      </c>
      <c r="J312" s="695" t="s">
        <v>1274</v>
      </c>
      <c r="K312" s="695" t="s">
        <v>1275</v>
      </c>
      <c r="L312" s="698">
        <v>333.31</v>
      </c>
      <c r="M312" s="698">
        <v>333.31</v>
      </c>
      <c r="N312" s="695">
        <v>1</v>
      </c>
      <c r="O312" s="699">
        <v>1</v>
      </c>
      <c r="P312" s="698"/>
      <c r="Q312" s="700">
        <v>0</v>
      </c>
      <c r="R312" s="695"/>
      <c r="S312" s="700">
        <v>0</v>
      </c>
      <c r="T312" s="699"/>
      <c r="U312" s="701">
        <v>0</v>
      </c>
    </row>
    <row r="313" spans="1:21" ht="14.4" customHeight="1" x14ac:dyDescent="0.3">
      <c r="A313" s="694">
        <v>25</v>
      </c>
      <c r="B313" s="695" t="s">
        <v>1217</v>
      </c>
      <c r="C313" s="695">
        <v>89870255</v>
      </c>
      <c r="D313" s="696" t="s">
        <v>1726</v>
      </c>
      <c r="E313" s="697" t="s">
        <v>1324</v>
      </c>
      <c r="F313" s="695" t="s">
        <v>1307</v>
      </c>
      <c r="G313" s="695" t="s">
        <v>1653</v>
      </c>
      <c r="H313" s="695" t="s">
        <v>540</v>
      </c>
      <c r="I313" s="695" t="s">
        <v>1654</v>
      </c>
      <c r="J313" s="695" t="s">
        <v>1655</v>
      </c>
      <c r="K313" s="695" t="s">
        <v>1656</v>
      </c>
      <c r="L313" s="698">
        <v>0</v>
      </c>
      <c r="M313" s="698">
        <v>0</v>
      </c>
      <c r="N313" s="695">
        <v>1</v>
      </c>
      <c r="O313" s="699">
        <v>0.5</v>
      </c>
      <c r="P313" s="698"/>
      <c r="Q313" s="700"/>
      <c r="R313" s="695"/>
      <c r="S313" s="700">
        <v>0</v>
      </c>
      <c r="T313" s="699"/>
      <c r="U313" s="701">
        <v>0</v>
      </c>
    </row>
    <row r="314" spans="1:21" ht="14.4" customHeight="1" x14ac:dyDescent="0.3">
      <c r="A314" s="694">
        <v>25</v>
      </c>
      <c r="B314" s="695" t="s">
        <v>1217</v>
      </c>
      <c r="C314" s="695">
        <v>89870255</v>
      </c>
      <c r="D314" s="696" t="s">
        <v>1726</v>
      </c>
      <c r="E314" s="697" t="s">
        <v>1324</v>
      </c>
      <c r="F314" s="695" t="s">
        <v>1307</v>
      </c>
      <c r="G314" s="695" t="s">
        <v>1350</v>
      </c>
      <c r="H314" s="695" t="s">
        <v>960</v>
      </c>
      <c r="I314" s="695" t="s">
        <v>1097</v>
      </c>
      <c r="J314" s="695" t="s">
        <v>1274</v>
      </c>
      <c r="K314" s="695" t="s">
        <v>1275</v>
      </c>
      <c r="L314" s="698">
        <v>333.31</v>
      </c>
      <c r="M314" s="698">
        <v>333.31</v>
      </c>
      <c r="N314" s="695">
        <v>1</v>
      </c>
      <c r="O314" s="699">
        <v>1</v>
      </c>
      <c r="P314" s="698"/>
      <c r="Q314" s="700">
        <v>0</v>
      </c>
      <c r="R314" s="695"/>
      <c r="S314" s="700">
        <v>0</v>
      </c>
      <c r="T314" s="699"/>
      <c r="U314" s="701">
        <v>0</v>
      </c>
    </row>
    <row r="315" spans="1:21" ht="14.4" customHeight="1" x14ac:dyDescent="0.3">
      <c r="A315" s="694">
        <v>25</v>
      </c>
      <c r="B315" s="695" t="s">
        <v>1217</v>
      </c>
      <c r="C315" s="695">
        <v>89870255</v>
      </c>
      <c r="D315" s="696" t="s">
        <v>1726</v>
      </c>
      <c r="E315" s="697" t="s">
        <v>1324</v>
      </c>
      <c r="F315" s="695" t="s">
        <v>1307</v>
      </c>
      <c r="G315" s="695" t="s">
        <v>1350</v>
      </c>
      <c r="H315" s="695" t="s">
        <v>960</v>
      </c>
      <c r="I315" s="695" t="s">
        <v>1097</v>
      </c>
      <c r="J315" s="695" t="s">
        <v>1274</v>
      </c>
      <c r="K315" s="695" t="s">
        <v>1275</v>
      </c>
      <c r="L315" s="698">
        <v>156.86000000000001</v>
      </c>
      <c r="M315" s="698">
        <v>156.86000000000001</v>
      </c>
      <c r="N315" s="695">
        <v>1</v>
      </c>
      <c r="O315" s="699">
        <v>0.5</v>
      </c>
      <c r="P315" s="698"/>
      <c r="Q315" s="700">
        <v>0</v>
      </c>
      <c r="R315" s="695"/>
      <c r="S315" s="700">
        <v>0</v>
      </c>
      <c r="T315" s="699"/>
      <c r="U315" s="701">
        <v>0</v>
      </c>
    </row>
    <row r="316" spans="1:21" ht="14.4" customHeight="1" x14ac:dyDescent="0.3">
      <c r="A316" s="694">
        <v>25</v>
      </c>
      <c r="B316" s="695" t="s">
        <v>1217</v>
      </c>
      <c r="C316" s="695">
        <v>89870255</v>
      </c>
      <c r="D316" s="696" t="s">
        <v>1726</v>
      </c>
      <c r="E316" s="697" t="s">
        <v>1324</v>
      </c>
      <c r="F316" s="695" t="s">
        <v>1307</v>
      </c>
      <c r="G316" s="695" t="s">
        <v>1350</v>
      </c>
      <c r="H316" s="695" t="s">
        <v>960</v>
      </c>
      <c r="I316" s="695" t="s">
        <v>1704</v>
      </c>
      <c r="J316" s="695" t="s">
        <v>1705</v>
      </c>
      <c r="K316" s="695" t="s">
        <v>1706</v>
      </c>
      <c r="L316" s="698">
        <v>333.31</v>
      </c>
      <c r="M316" s="698">
        <v>333.31</v>
      </c>
      <c r="N316" s="695">
        <v>1</v>
      </c>
      <c r="O316" s="699">
        <v>1</v>
      </c>
      <c r="P316" s="698"/>
      <c r="Q316" s="700">
        <v>0</v>
      </c>
      <c r="R316" s="695"/>
      <c r="S316" s="700">
        <v>0</v>
      </c>
      <c r="T316" s="699"/>
      <c r="U316" s="701">
        <v>0</v>
      </c>
    </row>
    <row r="317" spans="1:21" ht="14.4" customHeight="1" x14ac:dyDescent="0.3">
      <c r="A317" s="694">
        <v>25</v>
      </c>
      <c r="B317" s="695" t="s">
        <v>1217</v>
      </c>
      <c r="C317" s="695">
        <v>89870255</v>
      </c>
      <c r="D317" s="696" t="s">
        <v>1726</v>
      </c>
      <c r="E317" s="697" t="s">
        <v>1324</v>
      </c>
      <c r="F317" s="695" t="s">
        <v>1307</v>
      </c>
      <c r="G317" s="695" t="s">
        <v>1353</v>
      </c>
      <c r="H317" s="695" t="s">
        <v>960</v>
      </c>
      <c r="I317" s="695" t="s">
        <v>1113</v>
      </c>
      <c r="J317" s="695" t="s">
        <v>1114</v>
      </c>
      <c r="K317" s="695" t="s">
        <v>1115</v>
      </c>
      <c r="L317" s="698">
        <v>154.01</v>
      </c>
      <c r="M317" s="698">
        <v>154.01</v>
      </c>
      <c r="N317" s="695">
        <v>1</v>
      </c>
      <c r="O317" s="699">
        <v>1</v>
      </c>
      <c r="P317" s="698"/>
      <c r="Q317" s="700">
        <v>0</v>
      </c>
      <c r="R317" s="695"/>
      <c r="S317" s="700">
        <v>0</v>
      </c>
      <c r="T317" s="699"/>
      <c r="U317" s="701">
        <v>0</v>
      </c>
    </row>
    <row r="318" spans="1:21" ht="14.4" customHeight="1" x14ac:dyDescent="0.3">
      <c r="A318" s="694">
        <v>25</v>
      </c>
      <c r="B318" s="695" t="s">
        <v>1217</v>
      </c>
      <c r="C318" s="695">
        <v>89870255</v>
      </c>
      <c r="D318" s="696" t="s">
        <v>1726</v>
      </c>
      <c r="E318" s="697" t="s">
        <v>1324</v>
      </c>
      <c r="F318" s="695" t="s">
        <v>1307</v>
      </c>
      <c r="G318" s="695" t="s">
        <v>1353</v>
      </c>
      <c r="H318" s="695" t="s">
        <v>540</v>
      </c>
      <c r="I318" s="695" t="s">
        <v>1512</v>
      </c>
      <c r="J318" s="695" t="s">
        <v>1114</v>
      </c>
      <c r="K318" s="695" t="s">
        <v>1115</v>
      </c>
      <c r="L318" s="698">
        <v>154.01</v>
      </c>
      <c r="M318" s="698">
        <v>154.01</v>
      </c>
      <c r="N318" s="695">
        <v>1</v>
      </c>
      <c r="O318" s="699">
        <v>0.5</v>
      </c>
      <c r="P318" s="698"/>
      <c r="Q318" s="700">
        <v>0</v>
      </c>
      <c r="R318" s="695"/>
      <c r="S318" s="700">
        <v>0</v>
      </c>
      <c r="T318" s="699"/>
      <c r="U318" s="701">
        <v>0</v>
      </c>
    </row>
    <row r="319" spans="1:21" ht="14.4" customHeight="1" x14ac:dyDescent="0.3">
      <c r="A319" s="694">
        <v>25</v>
      </c>
      <c r="B319" s="695" t="s">
        <v>1217</v>
      </c>
      <c r="C319" s="695">
        <v>89870255</v>
      </c>
      <c r="D319" s="696" t="s">
        <v>1726</v>
      </c>
      <c r="E319" s="697" t="s">
        <v>1324</v>
      </c>
      <c r="F319" s="695" t="s">
        <v>1307</v>
      </c>
      <c r="G319" s="695" t="s">
        <v>1354</v>
      </c>
      <c r="H319" s="695" t="s">
        <v>960</v>
      </c>
      <c r="I319" s="695" t="s">
        <v>966</v>
      </c>
      <c r="J319" s="695" t="s">
        <v>619</v>
      </c>
      <c r="K319" s="695" t="s">
        <v>1287</v>
      </c>
      <c r="L319" s="698">
        <v>96.63</v>
      </c>
      <c r="M319" s="698">
        <v>96.63</v>
      </c>
      <c r="N319" s="695">
        <v>1</v>
      </c>
      <c r="O319" s="699">
        <v>0.5</v>
      </c>
      <c r="P319" s="698"/>
      <c r="Q319" s="700">
        <v>0</v>
      </c>
      <c r="R319" s="695"/>
      <c r="S319" s="700">
        <v>0</v>
      </c>
      <c r="T319" s="699"/>
      <c r="U319" s="701">
        <v>0</v>
      </c>
    </row>
    <row r="320" spans="1:21" ht="14.4" customHeight="1" x14ac:dyDescent="0.3">
      <c r="A320" s="694">
        <v>25</v>
      </c>
      <c r="B320" s="695" t="s">
        <v>1217</v>
      </c>
      <c r="C320" s="695">
        <v>89870255</v>
      </c>
      <c r="D320" s="696" t="s">
        <v>1726</v>
      </c>
      <c r="E320" s="697" t="s">
        <v>1328</v>
      </c>
      <c r="F320" s="695" t="s">
        <v>1307</v>
      </c>
      <c r="G320" s="695" t="s">
        <v>1350</v>
      </c>
      <c r="H320" s="695" t="s">
        <v>960</v>
      </c>
      <c r="I320" s="695" t="s">
        <v>1097</v>
      </c>
      <c r="J320" s="695" t="s">
        <v>1274</v>
      </c>
      <c r="K320" s="695" t="s">
        <v>1275</v>
      </c>
      <c r="L320" s="698">
        <v>333.31</v>
      </c>
      <c r="M320" s="698">
        <v>4666.34</v>
      </c>
      <c r="N320" s="695">
        <v>14</v>
      </c>
      <c r="O320" s="699">
        <v>14</v>
      </c>
      <c r="P320" s="698">
        <v>333.31</v>
      </c>
      <c r="Q320" s="700">
        <v>7.1428571428571425E-2</v>
      </c>
      <c r="R320" s="695">
        <v>1</v>
      </c>
      <c r="S320" s="700">
        <v>7.1428571428571425E-2</v>
      </c>
      <c r="T320" s="699">
        <v>1</v>
      </c>
      <c r="U320" s="701">
        <v>7.1428571428571425E-2</v>
      </c>
    </row>
    <row r="321" spans="1:21" ht="14.4" customHeight="1" x14ac:dyDescent="0.3">
      <c r="A321" s="694">
        <v>25</v>
      </c>
      <c r="B321" s="695" t="s">
        <v>1217</v>
      </c>
      <c r="C321" s="695">
        <v>89870255</v>
      </c>
      <c r="D321" s="696" t="s">
        <v>1726</v>
      </c>
      <c r="E321" s="697" t="s">
        <v>1328</v>
      </c>
      <c r="F321" s="695" t="s">
        <v>1307</v>
      </c>
      <c r="G321" s="695" t="s">
        <v>1350</v>
      </c>
      <c r="H321" s="695" t="s">
        <v>960</v>
      </c>
      <c r="I321" s="695" t="s">
        <v>1097</v>
      </c>
      <c r="J321" s="695" t="s">
        <v>1274</v>
      </c>
      <c r="K321" s="695" t="s">
        <v>1275</v>
      </c>
      <c r="L321" s="698">
        <v>156.86000000000001</v>
      </c>
      <c r="M321" s="698">
        <v>627.44000000000005</v>
      </c>
      <c r="N321" s="695">
        <v>4</v>
      </c>
      <c r="O321" s="699">
        <v>4</v>
      </c>
      <c r="P321" s="698">
        <v>156.86000000000001</v>
      </c>
      <c r="Q321" s="700">
        <v>0.25</v>
      </c>
      <c r="R321" s="695">
        <v>1</v>
      </c>
      <c r="S321" s="700">
        <v>0.25</v>
      </c>
      <c r="T321" s="699">
        <v>1</v>
      </c>
      <c r="U321" s="701">
        <v>0.25</v>
      </c>
    </row>
    <row r="322" spans="1:21" ht="14.4" customHeight="1" x14ac:dyDescent="0.3">
      <c r="A322" s="694">
        <v>25</v>
      </c>
      <c r="B322" s="695" t="s">
        <v>1217</v>
      </c>
      <c r="C322" s="695">
        <v>89870255</v>
      </c>
      <c r="D322" s="696" t="s">
        <v>1726</v>
      </c>
      <c r="E322" s="697" t="s">
        <v>1328</v>
      </c>
      <c r="F322" s="695" t="s">
        <v>1307</v>
      </c>
      <c r="G322" s="695" t="s">
        <v>1363</v>
      </c>
      <c r="H322" s="695" t="s">
        <v>960</v>
      </c>
      <c r="I322" s="695" t="s">
        <v>1395</v>
      </c>
      <c r="J322" s="695" t="s">
        <v>1396</v>
      </c>
      <c r="K322" s="695" t="s">
        <v>1397</v>
      </c>
      <c r="L322" s="698">
        <v>138.16</v>
      </c>
      <c r="M322" s="698">
        <v>138.16</v>
      </c>
      <c r="N322" s="695">
        <v>1</v>
      </c>
      <c r="O322" s="699">
        <v>1</v>
      </c>
      <c r="P322" s="698"/>
      <c r="Q322" s="700">
        <v>0</v>
      </c>
      <c r="R322" s="695"/>
      <c r="S322" s="700">
        <v>0</v>
      </c>
      <c r="T322" s="699"/>
      <c r="U322" s="701">
        <v>0</v>
      </c>
    </row>
    <row r="323" spans="1:21" ht="14.4" customHeight="1" x14ac:dyDescent="0.3">
      <c r="A323" s="694">
        <v>25</v>
      </c>
      <c r="B323" s="695" t="s">
        <v>1217</v>
      </c>
      <c r="C323" s="695">
        <v>89870255</v>
      </c>
      <c r="D323" s="696" t="s">
        <v>1726</v>
      </c>
      <c r="E323" s="697" t="s">
        <v>1328</v>
      </c>
      <c r="F323" s="695" t="s">
        <v>1307</v>
      </c>
      <c r="G323" s="695" t="s">
        <v>1353</v>
      </c>
      <c r="H323" s="695" t="s">
        <v>960</v>
      </c>
      <c r="I323" s="695" t="s">
        <v>1113</v>
      </c>
      <c r="J323" s="695" t="s">
        <v>1114</v>
      </c>
      <c r="K323" s="695" t="s">
        <v>1115</v>
      </c>
      <c r="L323" s="698">
        <v>154.01</v>
      </c>
      <c r="M323" s="698">
        <v>308.02</v>
      </c>
      <c r="N323" s="695">
        <v>2</v>
      </c>
      <c r="O323" s="699">
        <v>2</v>
      </c>
      <c r="P323" s="698"/>
      <c r="Q323" s="700">
        <v>0</v>
      </c>
      <c r="R323" s="695"/>
      <c r="S323" s="700">
        <v>0</v>
      </c>
      <c r="T323" s="699"/>
      <c r="U323" s="701">
        <v>0</v>
      </c>
    </row>
    <row r="324" spans="1:21" ht="14.4" customHeight="1" x14ac:dyDescent="0.3">
      <c r="A324" s="694">
        <v>25</v>
      </c>
      <c r="B324" s="695" t="s">
        <v>1217</v>
      </c>
      <c r="C324" s="695">
        <v>89870255</v>
      </c>
      <c r="D324" s="696" t="s">
        <v>1726</v>
      </c>
      <c r="E324" s="697" t="s">
        <v>1328</v>
      </c>
      <c r="F324" s="695" t="s">
        <v>1307</v>
      </c>
      <c r="G324" s="695" t="s">
        <v>1415</v>
      </c>
      <c r="H324" s="695" t="s">
        <v>540</v>
      </c>
      <c r="I324" s="695" t="s">
        <v>1416</v>
      </c>
      <c r="J324" s="695" t="s">
        <v>1417</v>
      </c>
      <c r="K324" s="695" t="s">
        <v>1418</v>
      </c>
      <c r="L324" s="698">
        <v>51.62</v>
      </c>
      <c r="M324" s="698">
        <v>51.62</v>
      </c>
      <c r="N324" s="695">
        <v>1</v>
      </c>
      <c r="O324" s="699">
        <v>1</v>
      </c>
      <c r="P324" s="698"/>
      <c r="Q324" s="700">
        <v>0</v>
      </c>
      <c r="R324" s="695"/>
      <c r="S324" s="700">
        <v>0</v>
      </c>
      <c r="T324" s="699"/>
      <c r="U324" s="701">
        <v>0</v>
      </c>
    </row>
    <row r="325" spans="1:21" ht="14.4" customHeight="1" x14ac:dyDescent="0.3">
      <c r="A325" s="694">
        <v>25</v>
      </c>
      <c r="B325" s="695" t="s">
        <v>1217</v>
      </c>
      <c r="C325" s="695">
        <v>89870255</v>
      </c>
      <c r="D325" s="696" t="s">
        <v>1726</v>
      </c>
      <c r="E325" s="697" t="s">
        <v>1329</v>
      </c>
      <c r="F325" s="695" t="s">
        <v>1307</v>
      </c>
      <c r="G325" s="695" t="s">
        <v>1350</v>
      </c>
      <c r="H325" s="695" t="s">
        <v>960</v>
      </c>
      <c r="I325" s="695" t="s">
        <v>1097</v>
      </c>
      <c r="J325" s="695" t="s">
        <v>1274</v>
      </c>
      <c r="K325" s="695" t="s">
        <v>1275</v>
      </c>
      <c r="L325" s="698">
        <v>333.31</v>
      </c>
      <c r="M325" s="698">
        <v>1333.24</v>
      </c>
      <c r="N325" s="695">
        <v>4</v>
      </c>
      <c r="O325" s="699">
        <v>4</v>
      </c>
      <c r="P325" s="698"/>
      <c r="Q325" s="700">
        <v>0</v>
      </c>
      <c r="R325" s="695"/>
      <c r="S325" s="700">
        <v>0</v>
      </c>
      <c r="T325" s="699"/>
      <c r="U325" s="701">
        <v>0</v>
      </c>
    </row>
    <row r="326" spans="1:21" ht="14.4" customHeight="1" x14ac:dyDescent="0.3">
      <c r="A326" s="694">
        <v>25</v>
      </c>
      <c r="B326" s="695" t="s">
        <v>1217</v>
      </c>
      <c r="C326" s="695">
        <v>89870255</v>
      </c>
      <c r="D326" s="696" t="s">
        <v>1726</v>
      </c>
      <c r="E326" s="697" t="s">
        <v>1329</v>
      </c>
      <c r="F326" s="695" t="s">
        <v>1307</v>
      </c>
      <c r="G326" s="695" t="s">
        <v>1350</v>
      </c>
      <c r="H326" s="695" t="s">
        <v>960</v>
      </c>
      <c r="I326" s="695" t="s">
        <v>1097</v>
      </c>
      <c r="J326" s="695" t="s">
        <v>1274</v>
      </c>
      <c r="K326" s="695" t="s">
        <v>1275</v>
      </c>
      <c r="L326" s="698">
        <v>156.86000000000001</v>
      </c>
      <c r="M326" s="698">
        <v>156.86000000000001</v>
      </c>
      <c r="N326" s="695">
        <v>1</v>
      </c>
      <c r="O326" s="699">
        <v>1</v>
      </c>
      <c r="P326" s="698"/>
      <c r="Q326" s="700">
        <v>0</v>
      </c>
      <c r="R326" s="695"/>
      <c r="S326" s="700">
        <v>0</v>
      </c>
      <c r="T326" s="699"/>
      <c r="U326" s="701">
        <v>0</v>
      </c>
    </row>
    <row r="327" spans="1:21" ht="14.4" customHeight="1" x14ac:dyDescent="0.3">
      <c r="A327" s="694">
        <v>25</v>
      </c>
      <c r="B327" s="695" t="s">
        <v>1217</v>
      </c>
      <c r="C327" s="695">
        <v>89870255</v>
      </c>
      <c r="D327" s="696" t="s">
        <v>1726</v>
      </c>
      <c r="E327" s="697" t="s">
        <v>1329</v>
      </c>
      <c r="F327" s="695" t="s">
        <v>1307</v>
      </c>
      <c r="G327" s="695" t="s">
        <v>1350</v>
      </c>
      <c r="H327" s="695" t="s">
        <v>540</v>
      </c>
      <c r="I327" s="695" t="s">
        <v>1476</v>
      </c>
      <c r="J327" s="695" t="s">
        <v>1274</v>
      </c>
      <c r="K327" s="695" t="s">
        <v>1275</v>
      </c>
      <c r="L327" s="698">
        <v>333.31</v>
      </c>
      <c r="M327" s="698">
        <v>666.62</v>
      </c>
      <c r="N327" s="695">
        <v>2</v>
      </c>
      <c r="O327" s="699">
        <v>2</v>
      </c>
      <c r="P327" s="698"/>
      <c r="Q327" s="700">
        <v>0</v>
      </c>
      <c r="R327" s="695"/>
      <c r="S327" s="700">
        <v>0</v>
      </c>
      <c r="T327" s="699"/>
      <c r="U327" s="701">
        <v>0</v>
      </c>
    </row>
    <row r="328" spans="1:21" ht="14.4" customHeight="1" x14ac:dyDescent="0.3">
      <c r="A328" s="694">
        <v>25</v>
      </c>
      <c r="B328" s="695" t="s">
        <v>1217</v>
      </c>
      <c r="C328" s="695">
        <v>89870255</v>
      </c>
      <c r="D328" s="696" t="s">
        <v>1726</v>
      </c>
      <c r="E328" s="697" t="s">
        <v>1329</v>
      </c>
      <c r="F328" s="695" t="s">
        <v>1307</v>
      </c>
      <c r="G328" s="695" t="s">
        <v>1353</v>
      </c>
      <c r="H328" s="695" t="s">
        <v>960</v>
      </c>
      <c r="I328" s="695" t="s">
        <v>1113</v>
      </c>
      <c r="J328" s="695" t="s">
        <v>1114</v>
      </c>
      <c r="K328" s="695" t="s">
        <v>1115</v>
      </c>
      <c r="L328" s="698">
        <v>154.01</v>
      </c>
      <c r="M328" s="698">
        <v>308.02</v>
      </c>
      <c r="N328" s="695">
        <v>2</v>
      </c>
      <c r="O328" s="699">
        <v>2</v>
      </c>
      <c r="P328" s="698"/>
      <c r="Q328" s="700">
        <v>0</v>
      </c>
      <c r="R328" s="695"/>
      <c r="S328" s="700">
        <v>0</v>
      </c>
      <c r="T328" s="699"/>
      <c r="U328" s="701">
        <v>0</v>
      </c>
    </row>
    <row r="329" spans="1:21" ht="14.4" customHeight="1" x14ac:dyDescent="0.3">
      <c r="A329" s="694">
        <v>25</v>
      </c>
      <c r="B329" s="695" t="s">
        <v>1217</v>
      </c>
      <c r="C329" s="695">
        <v>89870255</v>
      </c>
      <c r="D329" s="696" t="s">
        <v>1726</v>
      </c>
      <c r="E329" s="697" t="s">
        <v>1330</v>
      </c>
      <c r="F329" s="695" t="s">
        <v>1307</v>
      </c>
      <c r="G329" s="695" t="s">
        <v>1350</v>
      </c>
      <c r="H329" s="695" t="s">
        <v>960</v>
      </c>
      <c r="I329" s="695" t="s">
        <v>1097</v>
      </c>
      <c r="J329" s="695" t="s">
        <v>1274</v>
      </c>
      <c r="K329" s="695" t="s">
        <v>1275</v>
      </c>
      <c r="L329" s="698">
        <v>333.31</v>
      </c>
      <c r="M329" s="698">
        <v>1666.55</v>
      </c>
      <c r="N329" s="695">
        <v>5</v>
      </c>
      <c r="O329" s="699">
        <v>5</v>
      </c>
      <c r="P329" s="698"/>
      <c r="Q329" s="700">
        <v>0</v>
      </c>
      <c r="R329" s="695"/>
      <c r="S329" s="700">
        <v>0</v>
      </c>
      <c r="T329" s="699"/>
      <c r="U329" s="701">
        <v>0</v>
      </c>
    </row>
    <row r="330" spans="1:21" ht="14.4" customHeight="1" x14ac:dyDescent="0.3">
      <c r="A330" s="694">
        <v>25</v>
      </c>
      <c r="B330" s="695" t="s">
        <v>1217</v>
      </c>
      <c r="C330" s="695">
        <v>89870255</v>
      </c>
      <c r="D330" s="696" t="s">
        <v>1726</v>
      </c>
      <c r="E330" s="697" t="s">
        <v>1330</v>
      </c>
      <c r="F330" s="695" t="s">
        <v>1307</v>
      </c>
      <c r="G330" s="695" t="s">
        <v>1350</v>
      </c>
      <c r="H330" s="695" t="s">
        <v>960</v>
      </c>
      <c r="I330" s="695" t="s">
        <v>1097</v>
      </c>
      <c r="J330" s="695" t="s">
        <v>1274</v>
      </c>
      <c r="K330" s="695" t="s">
        <v>1275</v>
      </c>
      <c r="L330" s="698">
        <v>156.86000000000001</v>
      </c>
      <c r="M330" s="698">
        <v>313.72000000000003</v>
      </c>
      <c r="N330" s="695">
        <v>2</v>
      </c>
      <c r="O330" s="699">
        <v>1.5</v>
      </c>
      <c r="P330" s="698"/>
      <c r="Q330" s="700">
        <v>0</v>
      </c>
      <c r="R330" s="695"/>
      <c r="S330" s="700">
        <v>0</v>
      </c>
      <c r="T330" s="699"/>
      <c r="U330" s="701">
        <v>0</v>
      </c>
    </row>
    <row r="331" spans="1:21" ht="14.4" customHeight="1" x14ac:dyDescent="0.3">
      <c r="A331" s="694">
        <v>25</v>
      </c>
      <c r="B331" s="695" t="s">
        <v>1217</v>
      </c>
      <c r="C331" s="695">
        <v>89870255</v>
      </c>
      <c r="D331" s="696" t="s">
        <v>1726</v>
      </c>
      <c r="E331" s="697" t="s">
        <v>1330</v>
      </c>
      <c r="F331" s="695" t="s">
        <v>1307</v>
      </c>
      <c r="G331" s="695" t="s">
        <v>1350</v>
      </c>
      <c r="H331" s="695" t="s">
        <v>960</v>
      </c>
      <c r="I331" s="695" t="s">
        <v>1178</v>
      </c>
      <c r="J331" s="695" t="s">
        <v>1304</v>
      </c>
      <c r="K331" s="695" t="s">
        <v>1305</v>
      </c>
      <c r="L331" s="698">
        <v>151.61000000000001</v>
      </c>
      <c r="M331" s="698">
        <v>151.61000000000001</v>
      </c>
      <c r="N331" s="695">
        <v>1</v>
      </c>
      <c r="O331" s="699">
        <v>1</v>
      </c>
      <c r="P331" s="698"/>
      <c r="Q331" s="700">
        <v>0</v>
      </c>
      <c r="R331" s="695"/>
      <c r="S331" s="700">
        <v>0</v>
      </c>
      <c r="T331" s="699"/>
      <c r="U331" s="701">
        <v>0</v>
      </c>
    </row>
    <row r="332" spans="1:21" ht="14.4" customHeight="1" x14ac:dyDescent="0.3">
      <c r="A332" s="694">
        <v>25</v>
      </c>
      <c r="B332" s="695" t="s">
        <v>1217</v>
      </c>
      <c r="C332" s="695">
        <v>89870255</v>
      </c>
      <c r="D332" s="696" t="s">
        <v>1726</v>
      </c>
      <c r="E332" s="697" t="s">
        <v>1330</v>
      </c>
      <c r="F332" s="695" t="s">
        <v>1307</v>
      </c>
      <c r="G332" s="695" t="s">
        <v>1350</v>
      </c>
      <c r="H332" s="695" t="s">
        <v>540</v>
      </c>
      <c r="I332" s="695" t="s">
        <v>1476</v>
      </c>
      <c r="J332" s="695" t="s">
        <v>1274</v>
      </c>
      <c r="K332" s="695" t="s">
        <v>1275</v>
      </c>
      <c r="L332" s="698">
        <v>333.31</v>
      </c>
      <c r="M332" s="698">
        <v>333.31</v>
      </c>
      <c r="N332" s="695">
        <v>1</v>
      </c>
      <c r="O332" s="699">
        <v>1</v>
      </c>
      <c r="P332" s="698"/>
      <c r="Q332" s="700">
        <v>0</v>
      </c>
      <c r="R332" s="695"/>
      <c r="S332" s="700">
        <v>0</v>
      </c>
      <c r="T332" s="699"/>
      <c r="U332" s="701">
        <v>0</v>
      </c>
    </row>
    <row r="333" spans="1:21" ht="14.4" customHeight="1" x14ac:dyDescent="0.3">
      <c r="A333" s="694">
        <v>25</v>
      </c>
      <c r="B333" s="695" t="s">
        <v>1217</v>
      </c>
      <c r="C333" s="695">
        <v>89870255</v>
      </c>
      <c r="D333" s="696" t="s">
        <v>1726</v>
      </c>
      <c r="E333" s="697" t="s">
        <v>1330</v>
      </c>
      <c r="F333" s="695" t="s">
        <v>1307</v>
      </c>
      <c r="G333" s="695" t="s">
        <v>1350</v>
      </c>
      <c r="H333" s="695" t="s">
        <v>540</v>
      </c>
      <c r="I333" s="695" t="s">
        <v>1476</v>
      </c>
      <c r="J333" s="695" t="s">
        <v>1274</v>
      </c>
      <c r="K333" s="695" t="s">
        <v>1275</v>
      </c>
      <c r="L333" s="698">
        <v>156.86000000000001</v>
      </c>
      <c r="M333" s="698">
        <v>1098.02</v>
      </c>
      <c r="N333" s="695">
        <v>7</v>
      </c>
      <c r="O333" s="699">
        <v>7</v>
      </c>
      <c r="P333" s="698"/>
      <c r="Q333" s="700">
        <v>0</v>
      </c>
      <c r="R333" s="695"/>
      <c r="S333" s="700">
        <v>0</v>
      </c>
      <c r="T333" s="699"/>
      <c r="U333" s="701">
        <v>0</v>
      </c>
    </row>
    <row r="334" spans="1:21" ht="14.4" customHeight="1" x14ac:dyDescent="0.3">
      <c r="A334" s="694">
        <v>25</v>
      </c>
      <c r="B334" s="695" t="s">
        <v>1217</v>
      </c>
      <c r="C334" s="695">
        <v>89870255</v>
      </c>
      <c r="D334" s="696" t="s">
        <v>1726</v>
      </c>
      <c r="E334" s="697" t="s">
        <v>1330</v>
      </c>
      <c r="F334" s="695" t="s">
        <v>1307</v>
      </c>
      <c r="G334" s="695" t="s">
        <v>1707</v>
      </c>
      <c r="H334" s="695" t="s">
        <v>540</v>
      </c>
      <c r="I334" s="695" t="s">
        <v>607</v>
      </c>
      <c r="J334" s="695" t="s">
        <v>608</v>
      </c>
      <c r="K334" s="695" t="s">
        <v>1423</v>
      </c>
      <c r="L334" s="698">
        <v>26.17</v>
      </c>
      <c r="M334" s="698">
        <v>26.17</v>
      </c>
      <c r="N334" s="695">
        <v>1</v>
      </c>
      <c r="O334" s="699">
        <v>0.5</v>
      </c>
      <c r="P334" s="698"/>
      <c r="Q334" s="700">
        <v>0</v>
      </c>
      <c r="R334" s="695"/>
      <c r="S334" s="700">
        <v>0</v>
      </c>
      <c r="T334" s="699"/>
      <c r="U334" s="701">
        <v>0</v>
      </c>
    </row>
    <row r="335" spans="1:21" ht="14.4" customHeight="1" x14ac:dyDescent="0.3">
      <c r="A335" s="694">
        <v>25</v>
      </c>
      <c r="B335" s="695" t="s">
        <v>1217</v>
      </c>
      <c r="C335" s="695">
        <v>89870255</v>
      </c>
      <c r="D335" s="696" t="s">
        <v>1726</v>
      </c>
      <c r="E335" s="697" t="s">
        <v>1330</v>
      </c>
      <c r="F335" s="695" t="s">
        <v>1307</v>
      </c>
      <c r="G335" s="695" t="s">
        <v>1353</v>
      </c>
      <c r="H335" s="695" t="s">
        <v>960</v>
      </c>
      <c r="I335" s="695" t="s">
        <v>1113</v>
      </c>
      <c r="J335" s="695" t="s">
        <v>1114</v>
      </c>
      <c r="K335" s="695" t="s">
        <v>1115</v>
      </c>
      <c r="L335" s="698">
        <v>154.01</v>
      </c>
      <c r="M335" s="698">
        <v>462.03</v>
      </c>
      <c r="N335" s="695">
        <v>3</v>
      </c>
      <c r="O335" s="699">
        <v>3</v>
      </c>
      <c r="P335" s="698"/>
      <c r="Q335" s="700">
        <v>0</v>
      </c>
      <c r="R335" s="695"/>
      <c r="S335" s="700">
        <v>0</v>
      </c>
      <c r="T335" s="699"/>
      <c r="U335" s="701">
        <v>0</v>
      </c>
    </row>
    <row r="336" spans="1:21" ht="14.4" customHeight="1" x14ac:dyDescent="0.3">
      <c r="A336" s="694">
        <v>25</v>
      </c>
      <c r="B336" s="695" t="s">
        <v>1217</v>
      </c>
      <c r="C336" s="695">
        <v>89870255</v>
      </c>
      <c r="D336" s="696" t="s">
        <v>1726</v>
      </c>
      <c r="E336" s="697" t="s">
        <v>1330</v>
      </c>
      <c r="F336" s="695" t="s">
        <v>1307</v>
      </c>
      <c r="G336" s="695" t="s">
        <v>1354</v>
      </c>
      <c r="H336" s="695" t="s">
        <v>960</v>
      </c>
      <c r="I336" s="695" t="s">
        <v>1355</v>
      </c>
      <c r="J336" s="695" t="s">
        <v>619</v>
      </c>
      <c r="K336" s="695" t="s">
        <v>1356</v>
      </c>
      <c r="L336" s="698">
        <v>48.31</v>
      </c>
      <c r="M336" s="698">
        <v>48.31</v>
      </c>
      <c r="N336" s="695">
        <v>1</v>
      </c>
      <c r="O336" s="699"/>
      <c r="P336" s="698"/>
      <c r="Q336" s="700">
        <v>0</v>
      </c>
      <c r="R336" s="695"/>
      <c r="S336" s="700">
        <v>0</v>
      </c>
      <c r="T336" s="699"/>
      <c r="U336" s="701"/>
    </row>
    <row r="337" spans="1:21" ht="14.4" customHeight="1" x14ac:dyDescent="0.3">
      <c r="A337" s="694">
        <v>25</v>
      </c>
      <c r="B337" s="695" t="s">
        <v>1217</v>
      </c>
      <c r="C337" s="695">
        <v>89870255</v>
      </c>
      <c r="D337" s="696" t="s">
        <v>1726</v>
      </c>
      <c r="E337" s="697" t="s">
        <v>1331</v>
      </c>
      <c r="F337" s="695" t="s">
        <v>1307</v>
      </c>
      <c r="G337" s="695" t="s">
        <v>1350</v>
      </c>
      <c r="H337" s="695" t="s">
        <v>960</v>
      </c>
      <c r="I337" s="695" t="s">
        <v>1097</v>
      </c>
      <c r="J337" s="695" t="s">
        <v>1274</v>
      </c>
      <c r="K337" s="695" t="s">
        <v>1275</v>
      </c>
      <c r="L337" s="698">
        <v>333.31</v>
      </c>
      <c r="M337" s="698">
        <v>3666.41</v>
      </c>
      <c r="N337" s="695">
        <v>11</v>
      </c>
      <c r="O337" s="699">
        <v>11</v>
      </c>
      <c r="P337" s="698">
        <v>333.31</v>
      </c>
      <c r="Q337" s="700">
        <v>9.0909090909090912E-2</v>
      </c>
      <c r="R337" s="695">
        <v>1</v>
      </c>
      <c r="S337" s="700">
        <v>9.0909090909090912E-2</v>
      </c>
      <c r="T337" s="699">
        <v>1</v>
      </c>
      <c r="U337" s="701">
        <v>9.0909090909090912E-2</v>
      </c>
    </row>
    <row r="338" spans="1:21" ht="14.4" customHeight="1" x14ac:dyDescent="0.3">
      <c r="A338" s="694">
        <v>25</v>
      </c>
      <c r="B338" s="695" t="s">
        <v>1217</v>
      </c>
      <c r="C338" s="695">
        <v>89870255</v>
      </c>
      <c r="D338" s="696" t="s">
        <v>1726</v>
      </c>
      <c r="E338" s="697" t="s">
        <v>1331</v>
      </c>
      <c r="F338" s="695" t="s">
        <v>1307</v>
      </c>
      <c r="G338" s="695" t="s">
        <v>1350</v>
      </c>
      <c r="H338" s="695" t="s">
        <v>960</v>
      </c>
      <c r="I338" s="695" t="s">
        <v>1097</v>
      </c>
      <c r="J338" s="695" t="s">
        <v>1274</v>
      </c>
      <c r="K338" s="695" t="s">
        <v>1275</v>
      </c>
      <c r="L338" s="698">
        <v>156.86000000000001</v>
      </c>
      <c r="M338" s="698">
        <v>627.44000000000005</v>
      </c>
      <c r="N338" s="695">
        <v>4</v>
      </c>
      <c r="O338" s="699">
        <v>4</v>
      </c>
      <c r="P338" s="698"/>
      <c r="Q338" s="700">
        <v>0</v>
      </c>
      <c r="R338" s="695"/>
      <c r="S338" s="700">
        <v>0</v>
      </c>
      <c r="T338" s="699"/>
      <c r="U338" s="701">
        <v>0</v>
      </c>
    </row>
    <row r="339" spans="1:21" ht="14.4" customHeight="1" x14ac:dyDescent="0.3">
      <c r="A339" s="694">
        <v>25</v>
      </c>
      <c r="B339" s="695" t="s">
        <v>1217</v>
      </c>
      <c r="C339" s="695">
        <v>89870255</v>
      </c>
      <c r="D339" s="696" t="s">
        <v>1726</v>
      </c>
      <c r="E339" s="697" t="s">
        <v>1331</v>
      </c>
      <c r="F339" s="695" t="s">
        <v>1307</v>
      </c>
      <c r="G339" s="695" t="s">
        <v>1350</v>
      </c>
      <c r="H339" s="695" t="s">
        <v>960</v>
      </c>
      <c r="I339" s="695" t="s">
        <v>1178</v>
      </c>
      <c r="J339" s="695" t="s">
        <v>1304</v>
      </c>
      <c r="K339" s="695" t="s">
        <v>1305</v>
      </c>
      <c r="L339" s="698">
        <v>333.31</v>
      </c>
      <c r="M339" s="698">
        <v>333.31</v>
      </c>
      <c r="N339" s="695">
        <v>1</v>
      </c>
      <c r="O339" s="699">
        <v>1</v>
      </c>
      <c r="P339" s="698"/>
      <c r="Q339" s="700">
        <v>0</v>
      </c>
      <c r="R339" s="695"/>
      <c r="S339" s="700">
        <v>0</v>
      </c>
      <c r="T339" s="699"/>
      <c r="U339" s="701">
        <v>0</v>
      </c>
    </row>
    <row r="340" spans="1:21" ht="14.4" customHeight="1" x14ac:dyDescent="0.3">
      <c r="A340" s="694">
        <v>25</v>
      </c>
      <c r="B340" s="695" t="s">
        <v>1217</v>
      </c>
      <c r="C340" s="695">
        <v>89870255</v>
      </c>
      <c r="D340" s="696" t="s">
        <v>1726</v>
      </c>
      <c r="E340" s="697" t="s">
        <v>1331</v>
      </c>
      <c r="F340" s="695" t="s">
        <v>1307</v>
      </c>
      <c r="G340" s="695" t="s">
        <v>1353</v>
      </c>
      <c r="H340" s="695" t="s">
        <v>960</v>
      </c>
      <c r="I340" s="695" t="s">
        <v>1113</v>
      </c>
      <c r="J340" s="695" t="s">
        <v>1114</v>
      </c>
      <c r="K340" s="695" t="s">
        <v>1115</v>
      </c>
      <c r="L340" s="698">
        <v>154.01</v>
      </c>
      <c r="M340" s="698">
        <v>154.01</v>
      </c>
      <c r="N340" s="695">
        <v>1</v>
      </c>
      <c r="O340" s="699">
        <v>1</v>
      </c>
      <c r="P340" s="698"/>
      <c r="Q340" s="700">
        <v>0</v>
      </c>
      <c r="R340" s="695"/>
      <c r="S340" s="700">
        <v>0</v>
      </c>
      <c r="T340" s="699"/>
      <c r="U340" s="701">
        <v>0</v>
      </c>
    </row>
    <row r="341" spans="1:21" ht="14.4" customHeight="1" x14ac:dyDescent="0.3">
      <c r="A341" s="694">
        <v>25</v>
      </c>
      <c r="B341" s="695" t="s">
        <v>1217</v>
      </c>
      <c r="C341" s="695">
        <v>89870255</v>
      </c>
      <c r="D341" s="696" t="s">
        <v>1726</v>
      </c>
      <c r="E341" s="697" t="s">
        <v>1331</v>
      </c>
      <c r="F341" s="695" t="s">
        <v>1307</v>
      </c>
      <c r="G341" s="695" t="s">
        <v>1354</v>
      </c>
      <c r="H341" s="695" t="s">
        <v>540</v>
      </c>
      <c r="I341" s="695" t="s">
        <v>618</v>
      </c>
      <c r="J341" s="695" t="s">
        <v>619</v>
      </c>
      <c r="K341" s="695" t="s">
        <v>1500</v>
      </c>
      <c r="L341" s="698">
        <v>48.31</v>
      </c>
      <c r="M341" s="698">
        <v>48.31</v>
      </c>
      <c r="N341" s="695">
        <v>1</v>
      </c>
      <c r="O341" s="699">
        <v>1</v>
      </c>
      <c r="P341" s="698"/>
      <c r="Q341" s="700">
        <v>0</v>
      </c>
      <c r="R341" s="695"/>
      <c r="S341" s="700">
        <v>0</v>
      </c>
      <c r="T341" s="699"/>
      <c r="U341" s="701">
        <v>0</v>
      </c>
    </row>
    <row r="342" spans="1:21" ht="14.4" customHeight="1" x14ac:dyDescent="0.3">
      <c r="A342" s="694">
        <v>25</v>
      </c>
      <c r="B342" s="695" t="s">
        <v>1217</v>
      </c>
      <c r="C342" s="695">
        <v>89870255</v>
      </c>
      <c r="D342" s="696" t="s">
        <v>1726</v>
      </c>
      <c r="E342" s="697" t="s">
        <v>1332</v>
      </c>
      <c r="F342" s="695" t="s">
        <v>1307</v>
      </c>
      <c r="G342" s="695" t="s">
        <v>1350</v>
      </c>
      <c r="H342" s="695" t="s">
        <v>960</v>
      </c>
      <c r="I342" s="695" t="s">
        <v>1097</v>
      </c>
      <c r="J342" s="695" t="s">
        <v>1274</v>
      </c>
      <c r="K342" s="695" t="s">
        <v>1275</v>
      </c>
      <c r="L342" s="698">
        <v>333.31</v>
      </c>
      <c r="M342" s="698">
        <v>999.93000000000006</v>
      </c>
      <c r="N342" s="695">
        <v>3</v>
      </c>
      <c r="O342" s="699">
        <v>3</v>
      </c>
      <c r="P342" s="698"/>
      <c r="Q342" s="700">
        <v>0</v>
      </c>
      <c r="R342" s="695"/>
      <c r="S342" s="700">
        <v>0</v>
      </c>
      <c r="T342" s="699"/>
      <c r="U342" s="701">
        <v>0</v>
      </c>
    </row>
    <row r="343" spans="1:21" ht="14.4" customHeight="1" x14ac:dyDescent="0.3">
      <c r="A343" s="694">
        <v>25</v>
      </c>
      <c r="B343" s="695" t="s">
        <v>1217</v>
      </c>
      <c r="C343" s="695">
        <v>89870255</v>
      </c>
      <c r="D343" s="696" t="s">
        <v>1726</v>
      </c>
      <c r="E343" s="697" t="s">
        <v>1332</v>
      </c>
      <c r="F343" s="695" t="s">
        <v>1307</v>
      </c>
      <c r="G343" s="695" t="s">
        <v>1350</v>
      </c>
      <c r="H343" s="695" t="s">
        <v>960</v>
      </c>
      <c r="I343" s="695" t="s">
        <v>1097</v>
      </c>
      <c r="J343" s="695" t="s">
        <v>1274</v>
      </c>
      <c r="K343" s="695" t="s">
        <v>1275</v>
      </c>
      <c r="L343" s="698">
        <v>156.86000000000001</v>
      </c>
      <c r="M343" s="698">
        <v>313.72000000000003</v>
      </c>
      <c r="N343" s="695">
        <v>2</v>
      </c>
      <c r="O343" s="699">
        <v>2</v>
      </c>
      <c r="P343" s="698"/>
      <c r="Q343" s="700">
        <v>0</v>
      </c>
      <c r="R343" s="695"/>
      <c r="S343" s="700">
        <v>0</v>
      </c>
      <c r="T343" s="699"/>
      <c r="U343" s="701">
        <v>0</v>
      </c>
    </row>
    <row r="344" spans="1:21" ht="14.4" customHeight="1" x14ac:dyDescent="0.3">
      <c r="A344" s="694">
        <v>25</v>
      </c>
      <c r="B344" s="695" t="s">
        <v>1217</v>
      </c>
      <c r="C344" s="695">
        <v>89870255</v>
      </c>
      <c r="D344" s="696" t="s">
        <v>1726</v>
      </c>
      <c r="E344" s="697" t="s">
        <v>1332</v>
      </c>
      <c r="F344" s="695" t="s">
        <v>1307</v>
      </c>
      <c r="G344" s="695" t="s">
        <v>1708</v>
      </c>
      <c r="H344" s="695" t="s">
        <v>540</v>
      </c>
      <c r="I344" s="695" t="s">
        <v>1709</v>
      </c>
      <c r="J344" s="695" t="s">
        <v>1710</v>
      </c>
      <c r="K344" s="695" t="s">
        <v>1711</v>
      </c>
      <c r="L344" s="698">
        <v>63.67</v>
      </c>
      <c r="M344" s="698">
        <v>127.34</v>
      </c>
      <c r="N344" s="695">
        <v>2</v>
      </c>
      <c r="O344" s="699">
        <v>1.5</v>
      </c>
      <c r="P344" s="698"/>
      <c r="Q344" s="700">
        <v>0</v>
      </c>
      <c r="R344" s="695"/>
      <c r="S344" s="700">
        <v>0</v>
      </c>
      <c r="T344" s="699"/>
      <c r="U344" s="701">
        <v>0</v>
      </c>
    </row>
    <row r="345" spans="1:21" ht="14.4" customHeight="1" x14ac:dyDescent="0.3">
      <c r="A345" s="694">
        <v>25</v>
      </c>
      <c r="B345" s="695" t="s">
        <v>1217</v>
      </c>
      <c r="C345" s="695">
        <v>89870255</v>
      </c>
      <c r="D345" s="696" t="s">
        <v>1726</v>
      </c>
      <c r="E345" s="697" t="s">
        <v>1332</v>
      </c>
      <c r="F345" s="695" t="s">
        <v>1307</v>
      </c>
      <c r="G345" s="695" t="s">
        <v>1353</v>
      </c>
      <c r="H345" s="695" t="s">
        <v>540</v>
      </c>
      <c r="I345" s="695" t="s">
        <v>1712</v>
      </c>
      <c r="J345" s="695" t="s">
        <v>1114</v>
      </c>
      <c r="K345" s="695" t="s">
        <v>1713</v>
      </c>
      <c r="L345" s="698">
        <v>0</v>
      </c>
      <c r="M345" s="698">
        <v>0</v>
      </c>
      <c r="N345" s="695">
        <v>1</v>
      </c>
      <c r="O345" s="699">
        <v>0.5</v>
      </c>
      <c r="P345" s="698"/>
      <c r="Q345" s="700"/>
      <c r="R345" s="695"/>
      <c r="S345" s="700">
        <v>0</v>
      </c>
      <c r="T345" s="699"/>
      <c r="U345" s="701">
        <v>0</v>
      </c>
    </row>
    <row r="346" spans="1:21" ht="14.4" customHeight="1" x14ac:dyDescent="0.3">
      <c r="A346" s="694">
        <v>25</v>
      </c>
      <c r="B346" s="695" t="s">
        <v>1217</v>
      </c>
      <c r="C346" s="695">
        <v>89870255</v>
      </c>
      <c r="D346" s="696" t="s">
        <v>1726</v>
      </c>
      <c r="E346" s="697" t="s">
        <v>1335</v>
      </c>
      <c r="F346" s="695" t="s">
        <v>1307</v>
      </c>
      <c r="G346" s="695" t="s">
        <v>1350</v>
      </c>
      <c r="H346" s="695" t="s">
        <v>540</v>
      </c>
      <c r="I346" s="695" t="s">
        <v>1351</v>
      </c>
      <c r="J346" s="695" t="s">
        <v>1274</v>
      </c>
      <c r="K346" s="695" t="s">
        <v>1352</v>
      </c>
      <c r="L346" s="698">
        <v>0</v>
      </c>
      <c r="M346" s="698">
        <v>0</v>
      </c>
      <c r="N346" s="695">
        <v>1</v>
      </c>
      <c r="O346" s="699">
        <v>1</v>
      </c>
      <c r="P346" s="698"/>
      <c r="Q346" s="700"/>
      <c r="R346" s="695"/>
      <c r="S346" s="700">
        <v>0</v>
      </c>
      <c r="T346" s="699"/>
      <c r="U346" s="701">
        <v>0</v>
      </c>
    </row>
    <row r="347" spans="1:21" ht="14.4" customHeight="1" x14ac:dyDescent="0.3">
      <c r="A347" s="694">
        <v>25</v>
      </c>
      <c r="B347" s="695" t="s">
        <v>1217</v>
      </c>
      <c r="C347" s="695">
        <v>89870255</v>
      </c>
      <c r="D347" s="696" t="s">
        <v>1726</v>
      </c>
      <c r="E347" s="697" t="s">
        <v>1335</v>
      </c>
      <c r="F347" s="695" t="s">
        <v>1307</v>
      </c>
      <c r="G347" s="695" t="s">
        <v>1350</v>
      </c>
      <c r="H347" s="695" t="s">
        <v>960</v>
      </c>
      <c r="I347" s="695" t="s">
        <v>1097</v>
      </c>
      <c r="J347" s="695" t="s">
        <v>1274</v>
      </c>
      <c r="K347" s="695" t="s">
        <v>1275</v>
      </c>
      <c r="L347" s="698">
        <v>333.31</v>
      </c>
      <c r="M347" s="698">
        <v>999.93000000000006</v>
      </c>
      <c r="N347" s="695">
        <v>3</v>
      </c>
      <c r="O347" s="699">
        <v>3</v>
      </c>
      <c r="P347" s="698"/>
      <c r="Q347" s="700">
        <v>0</v>
      </c>
      <c r="R347" s="695"/>
      <c r="S347" s="700">
        <v>0</v>
      </c>
      <c r="T347" s="699"/>
      <c r="U347" s="701">
        <v>0</v>
      </c>
    </row>
    <row r="348" spans="1:21" ht="14.4" customHeight="1" x14ac:dyDescent="0.3">
      <c r="A348" s="694">
        <v>25</v>
      </c>
      <c r="B348" s="695" t="s">
        <v>1217</v>
      </c>
      <c r="C348" s="695">
        <v>89870255</v>
      </c>
      <c r="D348" s="696" t="s">
        <v>1726</v>
      </c>
      <c r="E348" s="697" t="s">
        <v>1335</v>
      </c>
      <c r="F348" s="695" t="s">
        <v>1307</v>
      </c>
      <c r="G348" s="695" t="s">
        <v>1350</v>
      </c>
      <c r="H348" s="695" t="s">
        <v>960</v>
      </c>
      <c r="I348" s="695" t="s">
        <v>1097</v>
      </c>
      <c r="J348" s="695" t="s">
        <v>1274</v>
      </c>
      <c r="K348" s="695" t="s">
        <v>1275</v>
      </c>
      <c r="L348" s="698">
        <v>156.86000000000001</v>
      </c>
      <c r="M348" s="698">
        <v>470.58000000000004</v>
      </c>
      <c r="N348" s="695">
        <v>3</v>
      </c>
      <c r="O348" s="699">
        <v>3</v>
      </c>
      <c r="P348" s="698"/>
      <c r="Q348" s="700">
        <v>0</v>
      </c>
      <c r="R348" s="695"/>
      <c r="S348" s="700">
        <v>0</v>
      </c>
      <c r="T348" s="699"/>
      <c r="U348" s="701">
        <v>0</v>
      </c>
    </row>
    <row r="349" spans="1:21" ht="14.4" customHeight="1" x14ac:dyDescent="0.3">
      <c r="A349" s="694">
        <v>25</v>
      </c>
      <c r="B349" s="695" t="s">
        <v>1217</v>
      </c>
      <c r="C349" s="695">
        <v>89870255</v>
      </c>
      <c r="D349" s="696" t="s">
        <v>1726</v>
      </c>
      <c r="E349" s="697" t="s">
        <v>1335</v>
      </c>
      <c r="F349" s="695" t="s">
        <v>1307</v>
      </c>
      <c r="G349" s="695" t="s">
        <v>1350</v>
      </c>
      <c r="H349" s="695" t="s">
        <v>540</v>
      </c>
      <c r="I349" s="695" t="s">
        <v>1476</v>
      </c>
      <c r="J349" s="695" t="s">
        <v>1274</v>
      </c>
      <c r="K349" s="695" t="s">
        <v>1275</v>
      </c>
      <c r="L349" s="698">
        <v>333.31</v>
      </c>
      <c r="M349" s="698">
        <v>666.62</v>
      </c>
      <c r="N349" s="695">
        <v>2</v>
      </c>
      <c r="O349" s="699">
        <v>2</v>
      </c>
      <c r="P349" s="698"/>
      <c r="Q349" s="700">
        <v>0</v>
      </c>
      <c r="R349" s="695"/>
      <c r="S349" s="700">
        <v>0</v>
      </c>
      <c r="T349" s="699"/>
      <c r="U349" s="701">
        <v>0</v>
      </c>
    </row>
    <row r="350" spans="1:21" ht="14.4" customHeight="1" x14ac:dyDescent="0.3">
      <c r="A350" s="694">
        <v>25</v>
      </c>
      <c r="B350" s="695" t="s">
        <v>1217</v>
      </c>
      <c r="C350" s="695">
        <v>89870255</v>
      </c>
      <c r="D350" s="696" t="s">
        <v>1726</v>
      </c>
      <c r="E350" s="697" t="s">
        <v>1335</v>
      </c>
      <c r="F350" s="695" t="s">
        <v>1307</v>
      </c>
      <c r="G350" s="695" t="s">
        <v>1353</v>
      </c>
      <c r="H350" s="695" t="s">
        <v>960</v>
      </c>
      <c r="I350" s="695" t="s">
        <v>1113</v>
      </c>
      <c r="J350" s="695" t="s">
        <v>1114</v>
      </c>
      <c r="K350" s="695" t="s">
        <v>1115</v>
      </c>
      <c r="L350" s="698">
        <v>154.01</v>
      </c>
      <c r="M350" s="698">
        <v>308.02</v>
      </c>
      <c r="N350" s="695">
        <v>2</v>
      </c>
      <c r="O350" s="699">
        <v>2</v>
      </c>
      <c r="P350" s="698"/>
      <c r="Q350" s="700">
        <v>0</v>
      </c>
      <c r="R350" s="695"/>
      <c r="S350" s="700">
        <v>0</v>
      </c>
      <c r="T350" s="699"/>
      <c r="U350" s="701">
        <v>0</v>
      </c>
    </row>
    <row r="351" spans="1:21" ht="14.4" customHeight="1" x14ac:dyDescent="0.3">
      <c r="A351" s="694">
        <v>25</v>
      </c>
      <c r="B351" s="695" t="s">
        <v>1217</v>
      </c>
      <c r="C351" s="695">
        <v>89870255</v>
      </c>
      <c r="D351" s="696" t="s">
        <v>1726</v>
      </c>
      <c r="E351" s="697" t="s">
        <v>1335</v>
      </c>
      <c r="F351" s="695" t="s">
        <v>1307</v>
      </c>
      <c r="G351" s="695" t="s">
        <v>1353</v>
      </c>
      <c r="H351" s="695" t="s">
        <v>540</v>
      </c>
      <c r="I351" s="695" t="s">
        <v>1512</v>
      </c>
      <c r="J351" s="695" t="s">
        <v>1114</v>
      </c>
      <c r="K351" s="695" t="s">
        <v>1115</v>
      </c>
      <c r="L351" s="698">
        <v>154.01</v>
      </c>
      <c r="M351" s="698">
        <v>154.01</v>
      </c>
      <c r="N351" s="695">
        <v>1</v>
      </c>
      <c r="O351" s="699">
        <v>1</v>
      </c>
      <c r="P351" s="698"/>
      <c r="Q351" s="700">
        <v>0</v>
      </c>
      <c r="R351" s="695"/>
      <c r="S351" s="700">
        <v>0</v>
      </c>
      <c r="T351" s="699"/>
      <c r="U351" s="701">
        <v>0</v>
      </c>
    </row>
    <row r="352" spans="1:21" ht="14.4" customHeight="1" x14ac:dyDescent="0.3">
      <c r="A352" s="694">
        <v>25</v>
      </c>
      <c r="B352" s="695" t="s">
        <v>1217</v>
      </c>
      <c r="C352" s="695">
        <v>89870255</v>
      </c>
      <c r="D352" s="696" t="s">
        <v>1726</v>
      </c>
      <c r="E352" s="697" t="s">
        <v>1338</v>
      </c>
      <c r="F352" s="695" t="s">
        <v>1307</v>
      </c>
      <c r="G352" s="695" t="s">
        <v>1350</v>
      </c>
      <c r="H352" s="695" t="s">
        <v>960</v>
      </c>
      <c r="I352" s="695" t="s">
        <v>1097</v>
      </c>
      <c r="J352" s="695" t="s">
        <v>1274</v>
      </c>
      <c r="K352" s="695" t="s">
        <v>1275</v>
      </c>
      <c r="L352" s="698">
        <v>333.31</v>
      </c>
      <c r="M352" s="698">
        <v>3999.72</v>
      </c>
      <c r="N352" s="695">
        <v>12</v>
      </c>
      <c r="O352" s="699">
        <v>12</v>
      </c>
      <c r="P352" s="698"/>
      <c r="Q352" s="700">
        <v>0</v>
      </c>
      <c r="R352" s="695"/>
      <c r="S352" s="700">
        <v>0</v>
      </c>
      <c r="T352" s="699"/>
      <c r="U352" s="701">
        <v>0</v>
      </c>
    </row>
    <row r="353" spans="1:21" ht="14.4" customHeight="1" x14ac:dyDescent="0.3">
      <c r="A353" s="694">
        <v>25</v>
      </c>
      <c r="B353" s="695" t="s">
        <v>1217</v>
      </c>
      <c r="C353" s="695">
        <v>89870255</v>
      </c>
      <c r="D353" s="696" t="s">
        <v>1726</v>
      </c>
      <c r="E353" s="697" t="s">
        <v>1338</v>
      </c>
      <c r="F353" s="695" t="s">
        <v>1307</v>
      </c>
      <c r="G353" s="695" t="s">
        <v>1350</v>
      </c>
      <c r="H353" s="695" t="s">
        <v>960</v>
      </c>
      <c r="I353" s="695" t="s">
        <v>1097</v>
      </c>
      <c r="J353" s="695" t="s">
        <v>1274</v>
      </c>
      <c r="K353" s="695" t="s">
        <v>1275</v>
      </c>
      <c r="L353" s="698">
        <v>156.86000000000001</v>
      </c>
      <c r="M353" s="698">
        <v>313.72000000000003</v>
      </c>
      <c r="N353" s="695">
        <v>2</v>
      </c>
      <c r="O353" s="699">
        <v>2</v>
      </c>
      <c r="P353" s="698"/>
      <c r="Q353" s="700">
        <v>0</v>
      </c>
      <c r="R353" s="695"/>
      <c r="S353" s="700">
        <v>0</v>
      </c>
      <c r="T353" s="699"/>
      <c r="U353" s="701">
        <v>0</v>
      </c>
    </row>
    <row r="354" spans="1:21" ht="14.4" customHeight="1" x14ac:dyDescent="0.3">
      <c r="A354" s="694">
        <v>25</v>
      </c>
      <c r="B354" s="695" t="s">
        <v>1217</v>
      </c>
      <c r="C354" s="695">
        <v>89870255</v>
      </c>
      <c r="D354" s="696" t="s">
        <v>1726</v>
      </c>
      <c r="E354" s="697" t="s">
        <v>1338</v>
      </c>
      <c r="F354" s="695" t="s">
        <v>1307</v>
      </c>
      <c r="G354" s="695" t="s">
        <v>1350</v>
      </c>
      <c r="H354" s="695" t="s">
        <v>960</v>
      </c>
      <c r="I354" s="695" t="s">
        <v>1178</v>
      </c>
      <c r="J354" s="695" t="s">
        <v>1304</v>
      </c>
      <c r="K354" s="695" t="s">
        <v>1305</v>
      </c>
      <c r="L354" s="698">
        <v>333.31</v>
      </c>
      <c r="M354" s="698">
        <v>333.31</v>
      </c>
      <c r="N354" s="695">
        <v>1</v>
      </c>
      <c r="O354" s="699">
        <v>1</v>
      </c>
      <c r="P354" s="698"/>
      <c r="Q354" s="700">
        <v>0</v>
      </c>
      <c r="R354" s="695"/>
      <c r="S354" s="700">
        <v>0</v>
      </c>
      <c r="T354" s="699"/>
      <c r="U354" s="701">
        <v>0</v>
      </c>
    </row>
    <row r="355" spans="1:21" ht="14.4" customHeight="1" x14ac:dyDescent="0.3">
      <c r="A355" s="694">
        <v>25</v>
      </c>
      <c r="B355" s="695" t="s">
        <v>1217</v>
      </c>
      <c r="C355" s="695">
        <v>89870255</v>
      </c>
      <c r="D355" s="696" t="s">
        <v>1726</v>
      </c>
      <c r="E355" s="697" t="s">
        <v>1338</v>
      </c>
      <c r="F355" s="695" t="s">
        <v>1307</v>
      </c>
      <c r="G355" s="695" t="s">
        <v>1363</v>
      </c>
      <c r="H355" s="695" t="s">
        <v>960</v>
      </c>
      <c r="I355" s="695" t="s">
        <v>1105</v>
      </c>
      <c r="J355" s="695" t="s">
        <v>1106</v>
      </c>
      <c r="K355" s="695" t="s">
        <v>1279</v>
      </c>
      <c r="L355" s="698">
        <v>184.22</v>
      </c>
      <c r="M355" s="698">
        <v>368.44</v>
      </c>
      <c r="N355" s="695">
        <v>2</v>
      </c>
      <c r="O355" s="699">
        <v>1</v>
      </c>
      <c r="P355" s="698"/>
      <c r="Q355" s="700">
        <v>0</v>
      </c>
      <c r="R355" s="695"/>
      <c r="S355" s="700">
        <v>0</v>
      </c>
      <c r="T355" s="699"/>
      <c r="U355" s="701">
        <v>0</v>
      </c>
    </row>
    <row r="356" spans="1:21" ht="14.4" customHeight="1" x14ac:dyDescent="0.3">
      <c r="A356" s="694">
        <v>25</v>
      </c>
      <c r="B356" s="695" t="s">
        <v>1217</v>
      </c>
      <c r="C356" s="695">
        <v>89870255</v>
      </c>
      <c r="D356" s="696" t="s">
        <v>1726</v>
      </c>
      <c r="E356" s="697" t="s">
        <v>1338</v>
      </c>
      <c r="F356" s="695" t="s">
        <v>1307</v>
      </c>
      <c r="G356" s="695" t="s">
        <v>1353</v>
      </c>
      <c r="H356" s="695" t="s">
        <v>960</v>
      </c>
      <c r="I356" s="695" t="s">
        <v>1113</v>
      </c>
      <c r="J356" s="695" t="s">
        <v>1114</v>
      </c>
      <c r="K356" s="695" t="s">
        <v>1115</v>
      </c>
      <c r="L356" s="698">
        <v>154.01</v>
      </c>
      <c r="M356" s="698">
        <v>308.02</v>
      </c>
      <c r="N356" s="695">
        <v>2</v>
      </c>
      <c r="O356" s="699">
        <v>2</v>
      </c>
      <c r="P356" s="698"/>
      <c r="Q356" s="700">
        <v>0</v>
      </c>
      <c r="R356" s="695"/>
      <c r="S356" s="700">
        <v>0</v>
      </c>
      <c r="T356" s="699"/>
      <c r="U356" s="701">
        <v>0</v>
      </c>
    </row>
    <row r="357" spans="1:21" ht="14.4" customHeight="1" x14ac:dyDescent="0.3">
      <c r="A357" s="694">
        <v>25</v>
      </c>
      <c r="B357" s="695" t="s">
        <v>1217</v>
      </c>
      <c r="C357" s="695">
        <v>89870255</v>
      </c>
      <c r="D357" s="696" t="s">
        <v>1726</v>
      </c>
      <c r="E357" s="697" t="s">
        <v>1341</v>
      </c>
      <c r="F357" s="695" t="s">
        <v>1307</v>
      </c>
      <c r="G357" s="695" t="s">
        <v>1350</v>
      </c>
      <c r="H357" s="695" t="s">
        <v>960</v>
      </c>
      <c r="I357" s="695" t="s">
        <v>1097</v>
      </c>
      <c r="J357" s="695" t="s">
        <v>1274</v>
      </c>
      <c r="K357" s="695" t="s">
        <v>1275</v>
      </c>
      <c r="L357" s="698">
        <v>333.31</v>
      </c>
      <c r="M357" s="698">
        <v>1333.24</v>
      </c>
      <c r="N357" s="695">
        <v>4</v>
      </c>
      <c r="O357" s="699">
        <v>4</v>
      </c>
      <c r="P357" s="698">
        <v>333.31</v>
      </c>
      <c r="Q357" s="700">
        <v>0.25</v>
      </c>
      <c r="R357" s="695">
        <v>1</v>
      </c>
      <c r="S357" s="700">
        <v>0.25</v>
      </c>
      <c r="T357" s="699">
        <v>1</v>
      </c>
      <c r="U357" s="701">
        <v>0.25</v>
      </c>
    </row>
    <row r="358" spans="1:21" ht="14.4" customHeight="1" x14ac:dyDescent="0.3">
      <c r="A358" s="694">
        <v>25</v>
      </c>
      <c r="B358" s="695" t="s">
        <v>1217</v>
      </c>
      <c r="C358" s="695">
        <v>89870255</v>
      </c>
      <c r="D358" s="696" t="s">
        <v>1726</v>
      </c>
      <c r="E358" s="697" t="s">
        <v>1341</v>
      </c>
      <c r="F358" s="695" t="s">
        <v>1307</v>
      </c>
      <c r="G358" s="695" t="s">
        <v>1350</v>
      </c>
      <c r="H358" s="695" t="s">
        <v>960</v>
      </c>
      <c r="I358" s="695" t="s">
        <v>1097</v>
      </c>
      <c r="J358" s="695" t="s">
        <v>1274</v>
      </c>
      <c r="K358" s="695" t="s">
        <v>1275</v>
      </c>
      <c r="L358" s="698">
        <v>156.86000000000001</v>
      </c>
      <c r="M358" s="698">
        <v>784.30000000000007</v>
      </c>
      <c r="N358" s="695">
        <v>5</v>
      </c>
      <c r="O358" s="699">
        <v>5</v>
      </c>
      <c r="P358" s="698"/>
      <c r="Q358" s="700">
        <v>0</v>
      </c>
      <c r="R358" s="695"/>
      <c r="S358" s="700">
        <v>0</v>
      </c>
      <c r="T358" s="699"/>
      <c r="U358" s="701">
        <v>0</v>
      </c>
    </row>
    <row r="359" spans="1:21" ht="14.4" customHeight="1" x14ac:dyDescent="0.3">
      <c r="A359" s="694">
        <v>25</v>
      </c>
      <c r="B359" s="695" t="s">
        <v>1217</v>
      </c>
      <c r="C359" s="695">
        <v>89870255</v>
      </c>
      <c r="D359" s="696" t="s">
        <v>1726</v>
      </c>
      <c r="E359" s="697" t="s">
        <v>1341</v>
      </c>
      <c r="F359" s="695" t="s">
        <v>1307</v>
      </c>
      <c r="G359" s="695" t="s">
        <v>1350</v>
      </c>
      <c r="H359" s="695" t="s">
        <v>960</v>
      </c>
      <c r="I359" s="695" t="s">
        <v>1178</v>
      </c>
      <c r="J359" s="695" t="s">
        <v>1304</v>
      </c>
      <c r="K359" s="695" t="s">
        <v>1305</v>
      </c>
      <c r="L359" s="698">
        <v>151.61000000000001</v>
      </c>
      <c r="M359" s="698">
        <v>303.22000000000003</v>
      </c>
      <c r="N359" s="695">
        <v>2</v>
      </c>
      <c r="O359" s="699">
        <v>2</v>
      </c>
      <c r="P359" s="698"/>
      <c r="Q359" s="700">
        <v>0</v>
      </c>
      <c r="R359" s="695"/>
      <c r="S359" s="700">
        <v>0</v>
      </c>
      <c r="T359" s="699"/>
      <c r="U359" s="701">
        <v>0</v>
      </c>
    </row>
    <row r="360" spans="1:21" ht="14.4" customHeight="1" x14ac:dyDescent="0.3">
      <c r="A360" s="694">
        <v>25</v>
      </c>
      <c r="B360" s="695" t="s">
        <v>1217</v>
      </c>
      <c r="C360" s="695">
        <v>89870255</v>
      </c>
      <c r="D360" s="696" t="s">
        <v>1726</v>
      </c>
      <c r="E360" s="697" t="s">
        <v>1341</v>
      </c>
      <c r="F360" s="695" t="s">
        <v>1307</v>
      </c>
      <c r="G360" s="695" t="s">
        <v>1353</v>
      </c>
      <c r="H360" s="695" t="s">
        <v>960</v>
      </c>
      <c r="I360" s="695" t="s">
        <v>1556</v>
      </c>
      <c r="J360" s="695" t="s">
        <v>1281</v>
      </c>
      <c r="K360" s="695" t="s">
        <v>1557</v>
      </c>
      <c r="L360" s="698">
        <v>82.92</v>
      </c>
      <c r="M360" s="698">
        <v>82.92</v>
      </c>
      <c r="N360" s="695">
        <v>1</v>
      </c>
      <c r="O360" s="699">
        <v>1</v>
      </c>
      <c r="P360" s="698"/>
      <c r="Q360" s="700">
        <v>0</v>
      </c>
      <c r="R360" s="695"/>
      <c r="S360" s="700">
        <v>0</v>
      </c>
      <c r="T360" s="699"/>
      <c r="U360" s="701">
        <v>0</v>
      </c>
    </row>
    <row r="361" spans="1:21" ht="14.4" customHeight="1" x14ac:dyDescent="0.3">
      <c r="A361" s="694">
        <v>25</v>
      </c>
      <c r="B361" s="695" t="s">
        <v>1217</v>
      </c>
      <c r="C361" s="695">
        <v>89870255</v>
      </c>
      <c r="D361" s="696" t="s">
        <v>1726</v>
      </c>
      <c r="E361" s="697" t="s">
        <v>1343</v>
      </c>
      <c r="F361" s="695" t="s">
        <v>1307</v>
      </c>
      <c r="G361" s="695" t="s">
        <v>1714</v>
      </c>
      <c r="H361" s="695" t="s">
        <v>540</v>
      </c>
      <c r="I361" s="695" t="s">
        <v>1715</v>
      </c>
      <c r="J361" s="695" t="s">
        <v>1716</v>
      </c>
      <c r="K361" s="695" t="s">
        <v>1717</v>
      </c>
      <c r="L361" s="698">
        <v>43.32</v>
      </c>
      <c r="M361" s="698">
        <v>43.32</v>
      </c>
      <c r="N361" s="695">
        <v>1</v>
      </c>
      <c r="O361" s="699">
        <v>1</v>
      </c>
      <c r="P361" s="698"/>
      <c r="Q361" s="700">
        <v>0</v>
      </c>
      <c r="R361" s="695"/>
      <c r="S361" s="700">
        <v>0</v>
      </c>
      <c r="T361" s="699"/>
      <c r="U361" s="701">
        <v>0</v>
      </c>
    </row>
    <row r="362" spans="1:21" ht="14.4" customHeight="1" x14ac:dyDescent="0.3">
      <c r="A362" s="694">
        <v>25</v>
      </c>
      <c r="B362" s="695" t="s">
        <v>1217</v>
      </c>
      <c r="C362" s="695">
        <v>89870255</v>
      </c>
      <c r="D362" s="696" t="s">
        <v>1726</v>
      </c>
      <c r="E362" s="697" t="s">
        <v>1343</v>
      </c>
      <c r="F362" s="695" t="s">
        <v>1307</v>
      </c>
      <c r="G362" s="695" t="s">
        <v>1350</v>
      </c>
      <c r="H362" s="695" t="s">
        <v>960</v>
      </c>
      <c r="I362" s="695" t="s">
        <v>1097</v>
      </c>
      <c r="J362" s="695" t="s">
        <v>1274</v>
      </c>
      <c r="K362" s="695" t="s">
        <v>1275</v>
      </c>
      <c r="L362" s="698">
        <v>333.31</v>
      </c>
      <c r="M362" s="698">
        <v>2999.79</v>
      </c>
      <c r="N362" s="695">
        <v>9</v>
      </c>
      <c r="O362" s="699">
        <v>8.5</v>
      </c>
      <c r="P362" s="698"/>
      <c r="Q362" s="700">
        <v>0</v>
      </c>
      <c r="R362" s="695"/>
      <c r="S362" s="700">
        <v>0</v>
      </c>
      <c r="T362" s="699"/>
      <c r="U362" s="701">
        <v>0</v>
      </c>
    </row>
    <row r="363" spans="1:21" ht="14.4" customHeight="1" x14ac:dyDescent="0.3">
      <c r="A363" s="694">
        <v>25</v>
      </c>
      <c r="B363" s="695" t="s">
        <v>1217</v>
      </c>
      <c r="C363" s="695">
        <v>89870255</v>
      </c>
      <c r="D363" s="696" t="s">
        <v>1726</v>
      </c>
      <c r="E363" s="697" t="s">
        <v>1343</v>
      </c>
      <c r="F363" s="695" t="s">
        <v>1307</v>
      </c>
      <c r="G363" s="695" t="s">
        <v>1350</v>
      </c>
      <c r="H363" s="695" t="s">
        <v>960</v>
      </c>
      <c r="I363" s="695" t="s">
        <v>1097</v>
      </c>
      <c r="J363" s="695" t="s">
        <v>1274</v>
      </c>
      <c r="K363" s="695" t="s">
        <v>1275</v>
      </c>
      <c r="L363" s="698">
        <v>156.86000000000001</v>
      </c>
      <c r="M363" s="698">
        <v>1411.7400000000002</v>
      </c>
      <c r="N363" s="695">
        <v>9</v>
      </c>
      <c r="O363" s="699">
        <v>9</v>
      </c>
      <c r="P363" s="698"/>
      <c r="Q363" s="700">
        <v>0</v>
      </c>
      <c r="R363" s="695"/>
      <c r="S363" s="700">
        <v>0</v>
      </c>
      <c r="T363" s="699"/>
      <c r="U363" s="701">
        <v>0</v>
      </c>
    </row>
    <row r="364" spans="1:21" ht="14.4" customHeight="1" x14ac:dyDescent="0.3">
      <c r="A364" s="694">
        <v>25</v>
      </c>
      <c r="B364" s="695" t="s">
        <v>1217</v>
      </c>
      <c r="C364" s="695">
        <v>89870255</v>
      </c>
      <c r="D364" s="696" t="s">
        <v>1726</v>
      </c>
      <c r="E364" s="697" t="s">
        <v>1343</v>
      </c>
      <c r="F364" s="695" t="s">
        <v>1307</v>
      </c>
      <c r="G364" s="695" t="s">
        <v>1477</v>
      </c>
      <c r="H364" s="695" t="s">
        <v>540</v>
      </c>
      <c r="I364" s="695" t="s">
        <v>1718</v>
      </c>
      <c r="J364" s="695" t="s">
        <v>1479</v>
      </c>
      <c r="K364" s="695" t="s">
        <v>1719</v>
      </c>
      <c r="L364" s="698">
        <v>0</v>
      </c>
      <c r="M364" s="698">
        <v>0</v>
      </c>
      <c r="N364" s="695">
        <v>1</v>
      </c>
      <c r="O364" s="699">
        <v>1</v>
      </c>
      <c r="P364" s="698"/>
      <c r="Q364" s="700"/>
      <c r="R364" s="695"/>
      <c r="S364" s="700">
        <v>0</v>
      </c>
      <c r="T364" s="699"/>
      <c r="U364" s="701">
        <v>0</v>
      </c>
    </row>
    <row r="365" spans="1:21" ht="14.4" customHeight="1" x14ac:dyDescent="0.3">
      <c r="A365" s="694">
        <v>25</v>
      </c>
      <c r="B365" s="695" t="s">
        <v>1217</v>
      </c>
      <c r="C365" s="695">
        <v>89870255</v>
      </c>
      <c r="D365" s="696" t="s">
        <v>1726</v>
      </c>
      <c r="E365" s="697" t="s">
        <v>1343</v>
      </c>
      <c r="F365" s="695" t="s">
        <v>1307</v>
      </c>
      <c r="G365" s="695" t="s">
        <v>1612</v>
      </c>
      <c r="H365" s="695" t="s">
        <v>540</v>
      </c>
      <c r="I365" s="695" t="s">
        <v>1720</v>
      </c>
      <c r="J365" s="695" t="s">
        <v>1721</v>
      </c>
      <c r="K365" s="695" t="s">
        <v>1722</v>
      </c>
      <c r="L365" s="698">
        <v>83.09</v>
      </c>
      <c r="M365" s="698">
        <v>83.09</v>
      </c>
      <c r="N365" s="695">
        <v>1</v>
      </c>
      <c r="O365" s="699">
        <v>1</v>
      </c>
      <c r="P365" s="698"/>
      <c r="Q365" s="700">
        <v>0</v>
      </c>
      <c r="R365" s="695"/>
      <c r="S365" s="700">
        <v>0</v>
      </c>
      <c r="T365" s="699"/>
      <c r="U365" s="701">
        <v>0</v>
      </c>
    </row>
    <row r="366" spans="1:21" ht="14.4" customHeight="1" x14ac:dyDescent="0.3">
      <c r="A366" s="694">
        <v>25</v>
      </c>
      <c r="B366" s="695" t="s">
        <v>1217</v>
      </c>
      <c r="C366" s="695">
        <v>89870255</v>
      </c>
      <c r="D366" s="696" t="s">
        <v>1726</v>
      </c>
      <c r="E366" s="697" t="s">
        <v>1343</v>
      </c>
      <c r="F366" s="695" t="s">
        <v>1307</v>
      </c>
      <c r="G366" s="695" t="s">
        <v>1380</v>
      </c>
      <c r="H366" s="695" t="s">
        <v>540</v>
      </c>
      <c r="I366" s="695" t="s">
        <v>1381</v>
      </c>
      <c r="J366" s="695" t="s">
        <v>1382</v>
      </c>
      <c r="K366" s="695" t="s">
        <v>1383</v>
      </c>
      <c r="L366" s="698">
        <v>0</v>
      </c>
      <c r="M366" s="698">
        <v>0</v>
      </c>
      <c r="N366" s="695">
        <v>1</v>
      </c>
      <c r="O366" s="699">
        <v>0.5</v>
      </c>
      <c r="P366" s="698"/>
      <c r="Q366" s="700"/>
      <c r="R366" s="695"/>
      <c r="S366" s="700">
        <v>0</v>
      </c>
      <c r="T366" s="699"/>
      <c r="U366" s="701">
        <v>0</v>
      </c>
    </row>
    <row r="367" spans="1:21" ht="14.4" customHeight="1" x14ac:dyDescent="0.3">
      <c r="A367" s="694">
        <v>25</v>
      </c>
      <c r="B367" s="695" t="s">
        <v>1217</v>
      </c>
      <c r="C367" s="695">
        <v>89870255</v>
      </c>
      <c r="D367" s="696" t="s">
        <v>1726</v>
      </c>
      <c r="E367" s="697" t="s">
        <v>1343</v>
      </c>
      <c r="F367" s="695" t="s">
        <v>1307</v>
      </c>
      <c r="G367" s="695" t="s">
        <v>1353</v>
      </c>
      <c r="H367" s="695" t="s">
        <v>960</v>
      </c>
      <c r="I367" s="695" t="s">
        <v>1113</v>
      </c>
      <c r="J367" s="695" t="s">
        <v>1114</v>
      </c>
      <c r="K367" s="695" t="s">
        <v>1115</v>
      </c>
      <c r="L367" s="698">
        <v>154.01</v>
      </c>
      <c r="M367" s="698">
        <v>154.01</v>
      </c>
      <c r="N367" s="695">
        <v>1</v>
      </c>
      <c r="O367" s="699">
        <v>1</v>
      </c>
      <c r="P367" s="698"/>
      <c r="Q367" s="700">
        <v>0</v>
      </c>
      <c r="R367" s="695"/>
      <c r="S367" s="700">
        <v>0</v>
      </c>
      <c r="T367" s="699"/>
      <c r="U367" s="701">
        <v>0</v>
      </c>
    </row>
    <row r="368" spans="1:21" ht="14.4" customHeight="1" x14ac:dyDescent="0.3">
      <c r="A368" s="694">
        <v>25</v>
      </c>
      <c r="B368" s="695" t="s">
        <v>1217</v>
      </c>
      <c r="C368" s="695">
        <v>89870255</v>
      </c>
      <c r="D368" s="696" t="s">
        <v>1726</v>
      </c>
      <c r="E368" s="697" t="s">
        <v>1343</v>
      </c>
      <c r="F368" s="695" t="s">
        <v>1307</v>
      </c>
      <c r="G368" s="695" t="s">
        <v>1353</v>
      </c>
      <c r="H368" s="695" t="s">
        <v>960</v>
      </c>
      <c r="I368" s="695" t="s">
        <v>1370</v>
      </c>
      <c r="J368" s="695" t="s">
        <v>1371</v>
      </c>
      <c r="K368" s="695" t="s">
        <v>1372</v>
      </c>
      <c r="L368" s="698">
        <v>77.010000000000005</v>
      </c>
      <c r="M368" s="698">
        <v>77.010000000000005</v>
      </c>
      <c r="N368" s="695">
        <v>1</v>
      </c>
      <c r="O368" s="699">
        <v>1</v>
      </c>
      <c r="P368" s="698"/>
      <c r="Q368" s="700">
        <v>0</v>
      </c>
      <c r="R368" s="695"/>
      <c r="S368" s="700">
        <v>0</v>
      </c>
      <c r="T368" s="699"/>
      <c r="U368" s="701">
        <v>0</v>
      </c>
    </row>
    <row r="369" spans="1:21" ht="14.4" customHeight="1" x14ac:dyDescent="0.3">
      <c r="A369" s="694">
        <v>25</v>
      </c>
      <c r="B369" s="695" t="s">
        <v>1217</v>
      </c>
      <c r="C369" s="695">
        <v>89870255</v>
      </c>
      <c r="D369" s="696" t="s">
        <v>1726</v>
      </c>
      <c r="E369" s="697" t="s">
        <v>1344</v>
      </c>
      <c r="F369" s="695" t="s">
        <v>1307</v>
      </c>
      <c r="G369" s="695" t="s">
        <v>1350</v>
      </c>
      <c r="H369" s="695" t="s">
        <v>960</v>
      </c>
      <c r="I369" s="695" t="s">
        <v>1097</v>
      </c>
      <c r="J369" s="695" t="s">
        <v>1274</v>
      </c>
      <c r="K369" s="695" t="s">
        <v>1275</v>
      </c>
      <c r="L369" s="698">
        <v>333.31</v>
      </c>
      <c r="M369" s="698">
        <v>999.93000000000006</v>
      </c>
      <c r="N369" s="695">
        <v>3</v>
      </c>
      <c r="O369" s="699">
        <v>3</v>
      </c>
      <c r="P369" s="698"/>
      <c r="Q369" s="700">
        <v>0</v>
      </c>
      <c r="R369" s="695"/>
      <c r="S369" s="700">
        <v>0</v>
      </c>
      <c r="T369" s="699"/>
      <c r="U369" s="701">
        <v>0</v>
      </c>
    </row>
    <row r="370" spans="1:21" ht="14.4" customHeight="1" x14ac:dyDescent="0.3">
      <c r="A370" s="694">
        <v>25</v>
      </c>
      <c r="B370" s="695" t="s">
        <v>1217</v>
      </c>
      <c r="C370" s="695">
        <v>89870255</v>
      </c>
      <c r="D370" s="696" t="s">
        <v>1726</v>
      </c>
      <c r="E370" s="697" t="s">
        <v>1344</v>
      </c>
      <c r="F370" s="695" t="s">
        <v>1307</v>
      </c>
      <c r="G370" s="695" t="s">
        <v>1353</v>
      </c>
      <c r="H370" s="695" t="s">
        <v>960</v>
      </c>
      <c r="I370" s="695" t="s">
        <v>1113</v>
      </c>
      <c r="J370" s="695" t="s">
        <v>1114</v>
      </c>
      <c r="K370" s="695" t="s">
        <v>1115</v>
      </c>
      <c r="L370" s="698">
        <v>154.01</v>
      </c>
      <c r="M370" s="698">
        <v>154.01</v>
      </c>
      <c r="N370" s="695">
        <v>1</v>
      </c>
      <c r="O370" s="699">
        <v>1</v>
      </c>
      <c r="P370" s="698"/>
      <c r="Q370" s="700">
        <v>0</v>
      </c>
      <c r="R370" s="695"/>
      <c r="S370" s="700">
        <v>0</v>
      </c>
      <c r="T370" s="699"/>
      <c r="U370" s="701">
        <v>0</v>
      </c>
    </row>
    <row r="371" spans="1:21" ht="14.4" customHeight="1" x14ac:dyDescent="0.3">
      <c r="A371" s="694">
        <v>25</v>
      </c>
      <c r="B371" s="695" t="s">
        <v>1217</v>
      </c>
      <c r="C371" s="695">
        <v>89870255</v>
      </c>
      <c r="D371" s="696" t="s">
        <v>1726</v>
      </c>
      <c r="E371" s="697" t="s">
        <v>1345</v>
      </c>
      <c r="F371" s="695" t="s">
        <v>1307</v>
      </c>
      <c r="G371" s="695" t="s">
        <v>1350</v>
      </c>
      <c r="H371" s="695" t="s">
        <v>960</v>
      </c>
      <c r="I371" s="695" t="s">
        <v>1097</v>
      </c>
      <c r="J371" s="695" t="s">
        <v>1274</v>
      </c>
      <c r="K371" s="695" t="s">
        <v>1275</v>
      </c>
      <c r="L371" s="698">
        <v>156.86000000000001</v>
      </c>
      <c r="M371" s="698">
        <v>156.86000000000001</v>
      </c>
      <c r="N371" s="695">
        <v>1</v>
      </c>
      <c r="O371" s="699">
        <v>1</v>
      </c>
      <c r="P371" s="698"/>
      <c r="Q371" s="700">
        <v>0</v>
      </c>
      <c r="R371" s="695"/>
      <c r="S371" s="700">
        <v>0</v>
      </c>
      <c r="T371" s="699"/>
      <c r="U371" s="701">
        <v>0</v>
      </c>
    </row>
    <row r="372" spans="1:21" ht="14.4" customHeight="1" x14ac:dyDescent="0.3">
      <c r="A372" s="694">
        <v>25</v>
      </c>
      <c r="B372" s="695" t="s">
        <v>1217</v>
      </c>
      <c r="C372" s="695">
        <v>89870255</v>
      </c>
      <c r="D372" s="696" t="s">
        <v>1726</v>
      </c>
      <c r="E372" s="697" t="s">
        <v>1345</v>
      </c>
      <c r="F372" s="695" t="s">
        <v>1307</v>
      </c>
      <c r="G372" s="695" t="s">
        <v>1350</v>
      </c>
      <c r="H372" s="695" t="s">
        <v>960</v>
      </c>
      <c r="I372" s="695" t="s">
        <v>1178</v>
      </c>
      <c r="J372" s="695" t="s">
        <v>1304</v>
      </c>
      <c r="K372" s="695" t="s">
        <v>1305</v>
      </c>
      <c r="L372" s="698">
        <v>333.31</v>
      </c>
      <c r="M372" s="698">
        <v>999.93000000000006</v>
      </c>
      <c r="N372" s="695">
        <v>3</v>
      </c>
      <c r="O372" s="699">
        <v>3</v>
      </c>
      <c r="P372" s="698"/>
      <c r="Q372" s="700">
        <v>0</v>
      </c>
      <c r="R372" s="695"/>
      <c r="S372" s="700">
        <v>0</v>
      </c>
      <c r="T372" s="699"/>
      <c r="U372" s="701">
        <v>0</v>
      </c>
    </row>
    <row r="373" spans="1:21" ht="14.4" customHeight="1" thickBot="1" x14ac:dyDescent="0.35">
      <c r="A373" s="702">
        <v>25</v>
      </c>
      <c r="B373" s="703" t="s">
        <v>1217</v>
      </c>
      <c r="C373" s="703">
        <v>89870255</v>
      </c>
      <c r="D373" s="704" t="s">
        <v>1726</v>
      </c>
      <c r="E373" s="705" t="s">
        <v>1345</v>
      </c>
      <c r="F373" s="703" t="s">
        <v>1307</v>
      </c>
      <c r="G373" s="703" t="s">
        <v>1350</v>
      </c>
      <c r="H373" s="703" t="s">
        <v>960</v>
      </c>
      <c r="I373" s="703" t="s">
        <v>1178</v>
      </c>
      <c r="J373" s="703" t="s">
        <v>1304</v>
      </c>
      <c r="K373" s="703" t="s">
        <v>1305</v>
      </c>
      <c r="L373" s="706">
        <v>151.61000000000001</v>
      </c>
      <c r="M373" s="706">
        <v>303.22000000000003</v>
      </c>
      <c r="N373" s="703">
        <v>2</v>
      </c>
      <c r="O373" s="707">
        <v>2</v>
      </c>
      <c r="P373" s="706"/>
      <c r="Q373" s="708">
        <v>0</v>
      </c>
      <c r="R373" s="703"/>
      <c r="S373" s="708">
        <v>0</v>
      </c>
      <c r="T373" s="707"/>
      <c r="U373" s="709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1728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236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1330</v>
      </c>
      <c r="B5" s="627">
        <v>9038.8300000000017</v>
      </c>
      <c r="C5" s="645">
        <v>0.30660046314873979</v>
      </c>
      <c r="D5" s="627">
        <v>20441.980000000007</v>
      </c>
      <c r="E5" s="645">
        <v>0.69339953685126021</v>
      </c>
      <c r="F5" s="628">
        <v>29480.810000000009</v>
      </c>
    </row>
    <row r="6" spans="1:6" ht="14.4" customHeight="1" x14ac:dyDescent="0.3">
      <c r="A6" s="717" t="s">
        <v>1335</v>
      </c>
      <c r="B6" s="710">
        <v>820.63</v>
      </c>
      <c r="C6" s="700">
        <v>0.31572892780744544</v>
      </c>
      <c r="D6" s="710">
        <v>1778.5300000000002</v>
      </c>
      <c r="E6" s="700">
        <v>0.68427107219255456</v>
      </c>
      <c r="F6" s="711">
        <v>2599.1600000000003</v>
      </c>
    </row>
    <row r="7" spans="1:6" ht="14.4" customHeight="1" x14ac:dyDescent="0.3">
      <c r="A7" s="717" t="s">
        <v>1329</v>
      </c>
      <c r="B7" s="710">
        <v>666.62</v>
      </c>
      <c r="C7" s="700">
        <v>0.27046260457492477</v>
      </c>
      <c r="D7" s="710">
        <v>1798.12</v>
      </c>
      <c r="E7" s="700">
        <v>0.72953739542507523</v>
      </c>
      <c r="F7" s="711">
        <v>2464.7399999999998</v>
      </c>
    </row>
    <row r="8" spans="1:6" ht="14.4" customHeight="1" x14ac:dyDescent="0.3">
      <c r="A8" s="717" t="s">
        <v>1327</v>
      </c>
      <c r="B8" s="710">
        <v>616.04</v>
      </c>
      <c r="C8" s="700">
        <v>9.342588365896308E-2</v>
      </c>
      <c r="D8" s="710">
        <v>5977.8499999999995</v>
      </c>
      <c r="E8" s="700">
        <v>0.90657411634103691</v>
      </c>
      <c r="F8" s="711">
        <v>6593.8899999999994</v>
      </c>
    </row>
    <row r="9" spans="1:6" ht="14.4" customHeight="1" x14ac:dyDescent="0.3">
      <c r="A9" s="717" t="s">
        <v>1325</v>
      </c>
      <c r="B9" s="710">
        <v>344.04</v>
      </c>
      <c r="C9" s="700">
        <v>3.2396486896485478E-2</v>
      </c>
      <c r="D9" s="710">
        <v>10275.630000000001</v>
      </c>
      <c r="E9" s="700">
        <v>0.96760351310351445</v>
      </c>
      <c r="F9" s="711">
        <v>10619.670000000002</v>
      </c>
    </row>
    <row r="10" spans="1:6" ht="14.4" customHeight="1" x14ac:dyDescent="0.3">
      <c r="A10" s="717" t="s">
        <v>1318</v>
      </c>
      <c r="B10" s="710">
        <v>333.31</v>
      </c>
      <c r="C10" s="700">
        <v>6.2940456677568687E-2</v>
      </c>
      <c r="D10" s="710">
        <v>4962.3300000000017</v>
      </c>
      <c r="E10" s="700">
        <v>0.93705954332243124</v>
      </c>
      <c r="F10" s="711">
        <v>5295.6400000000021</v>
      </c>
    </row>
    <row r="11" spans="1:6" ht="14.4" customHeight="1" x14ac:dyDescent="0.3">
      <c r="A11" s="717" t="s">
        <v>1333</v>
      </c>
      <c r="B11" s="710">
        <v>200.07</v>
      </c>
      <c r="C11" s="700">
        <v>2.0384666720327509E-2</v>
      </c>
      <c r="D11" s="710">
        <v>9614.66</v>
      </c>
      <c r="E11" s="700">
        <v>0.97961533327967254</v>
      </c>
      <c r="F11" s="711">
        <v>9814.73</v>
      </c>
    </row>
    <row r="12" spans="1:6" ht="14.4" customHeight="1" x14ac:dyDescent="0.3">
      <c r="A12" s="717" t="s">
        <v>1326</v>
      </c>
      <c r="B12" s="710">
        <v>156.86000000000001</v>
      </c>
      <c r="C12" s="700">
        <v>9.3259689530728843E-2</v>
      </c>
      <c r="D12" s="710">
        <v>1525.1100000000001</v>
      </c>
      <c r="E12" s="700">
        <v>0.90674031046927106</v>
      </c>
      <c r="F12" s="711">
        <v>1681.9700000000003</v>
      </c>
    </row>
    <row r="13" spans="1:6" ht="14.4" customHeight="1" x14ac:dyDescent="0.3">
      <c r="A13" s="717" t="s">
        <v>1324</v>
      </c>
      <c r="B13" s="710">
        <v>154.01</v>
      </c>
      <c r="C13" s="700">
        <v>0.12540203398663005</v>
      </c>
      <c r="D13" s="710">
        <v>1074.1200000000001</v>
      </c>
      <c r="E13" s="700">
        <v>0.87459796601336992</v>
      </c>
      <c r="F13" s="711">
        <v>1228.1300000000001</v>
      </c>
    </row>
    <row r="14" spans="1:6" ht="14.4" customHeight="1" x14ac:dyDescent="0.3">
      <c r="A14" s="717" t="s">
        <v>1338</v>
      </c>
      <c r="B14" s="710">
        <v>154.01</v>
      </c>
      <c r="C14" s="700">
        <v>6.694814941682818E-3</v>
      </c>
      <c r="D14" s="710">
        <v>22850.360000000004</v>
      </c>
      <c r="E14" s="700">
        <v>0.99330518505831722</v>
      </c>
      <c r="F14" s="711">
        <v>23004.370000000003</v>
      </c>
    </row>
    <row r="15" spans="1:6" ht="14.4" customHeight="1" x14ac:dyDescent="0.3">
      <c r="A15" s="717" t="s">
        <v>1321</v>
      </c>
      <c r="B15" s="710">
        <v>48.31</v>
      </c>
      <c r="C15" s="700">
        <v>2.1754950365749756E-3</v>
      </c>
      <c r="D15" s="710">
        <v>22158.13</v>
      </c>
      <c r="E15" s="700">
        <v>0.99782450496342501</v>
      </c>
      <c r="F15" s="711">
        <v>22206.440000000002</v>
      </c>
    </row>
    <row r="16" spans="1:6" ht="14.4" customHeight="1" x14ac:dyDescent="0.3">
      <c r="A16" s="717" t="s">
        <v>1341</v>
      </c>
      <c r="B16" s="710"/>
      <c r="C16" s="700">
        <v>0</v>
      </c>
      <c r="D16" s="710">
        <v>2503.6800000000003</v>
      </c>
      <c r="E16" s="700">
        <v>1</v>
      </c>
      <c r="F16" s="711">
        <v>2503.6800000000003</v>
      </c>
    </row>
    <row r="17" spans="1:6" ht="14.4" customHeight="1" x14ac:dyDescent="0.3">
      <c r="A17" s="717" t="s">
        <v>1336</v>
      </c>
      <c r="B17" s="710"/>
      <c r="C17" s="700">
        <v>0</v>
      </c>
      <c r="D17" s="710">
        <v>11694.4</v>
      </c>
      <c r="E17" s="700">
        <v>1</v>
      </c>
      <c r="F17" s="711">
        <v>11694.4</v>
      </c>
    </row>
    <row r="18" spans="1:6" ht="14.4" customHeight="1" x14ac:dyDescent="0.3">
      <c r="A18" s="717" t="s">
        <v>1319</v>
      </c>
      <c r="B18" s="710"/>
      <c r="C18" s="700">
        <v>0</v>
      </c>
      <c r="D18" s="710">
        <v>3233.91</v>
      </c>
      <c r="E18" s="700">
        <v>1</v>
      </c>
      <c r="F18" s="711">
        <v>3233.91</v>
      </c>
    </row>
    <row r="19" spans="1:6" ht="14.4" customHeight="1" x14ac:dyDescent="0.3">
      <c r="A19" s="717" t="s">
        <v>1320</v>
      </c>
      <c r="B19" s="710"/>
      <c r="C19" s="700">
        <v>0</v>
      </c>
      <c r="D19" s="710">
        <v>8084.6200000000008</v>
      </c>
      <c r="E19" s="700">
        <v>1</v>
      </c>
      <c r="F19" s="711">
        <v>8084.6200000000008</v>
      </c>
    </row>
    <row r="20" spans="1:6" ht="14.4" customHeight="1" x14ac:dyDescent="0.3">
      <c r="A20" s="717" t="s">
        <v>1337</v>
      </c>
      <c r="B20" s="710">
        <v>0</v>
      </c>
      <c r="C20" s="700">
        <v>0</v>
      </c>
      <c r="D20" s="710">
        <v>13707.289999999997</v>
      </c>
      <c r="E20" s="700">
        <v>1</v>
      </c>
      <c r="F20" s="711">
        <v>13707.289999999997</v>
      </c>
    </row>
    <row r="21" spans="1:6" ht="14.4" customHeight="1" x14ac:dyDescent="0.3">
      <c r="A21" s="717" t="s">
        <v>1328</v>
      </c>
      <c r="B21" s="710"/>
      <c r="C21" s="700">
        <v>0</v>
      </c>
      <c r="D21" s="710">
        <v>18617.650000000005</v>
      </c>
      <c r="E21" s="700">
        <v>1</v>
      </c>
      <c r="F21" s="711">
        <v>18617.650000000005</v>
      </c>
    </row>
    <row r="22" spans="1:6" ht="14.4" customHeight="1" x14ac:dyDescent="0.3">
      <c r="A22" s="717" t="s">
        <v>1339</v>
      </c>
      <c r="B22" s="710">
        <v>0</v>
      </c>
      <c r="C22" s="700"/>
      <c r="D22" s="710"/>
      <c r="E22" s="700"/>
      <c r="F22" s="711">
        <v>0</v>
      </c>
    </row>
    <row r="23" spans="1:6" ht="14.4" customHeight="1" x14ac:dyDescent="0.3">
      <c r="A23" s="717" t="s">
        <v>1322</v>
      </c>
      <c r="B23" s="710">
        <v>0</v>
      </c>
      <c r="C23" s="700"/>
      <c r="D23" s="710"/>
      <c r="E23" s="700"/>
      <c r="F23" s="711">
        <v>0</v>
      </c>
    </row>
    <row r="24" spans="1:6" ht="14.4" customHeight="1" x14ac:dyDescent="0.3">
      <c r="A24" s="717" t="s">
        <v>1340</v>
      </c>
      <c r="B24" s="710"/>
      <c r="C24" s="700">
        <v>0</v>
      </c>
      <c r="D24" s="710">
        <v>2815.3199999999997</v>
      </c>
      <c r="E24" s="700">
        <v>1</v>
      </c>
      <c r="F24" s="711">
        <v>2815.3199999999997</v>
      </c>
    </row>
    <row r="25" spans="1:6" ht="14.4" customHeight="1" x14ac:dyDescent="0.3">
      <c r="A25" s="717" t="s">
        <v>1345</v>
      </c>
      <c r="B25" s="710"/>
      <c r="C25" s="700">
        <v>0</v>
      </c>
      <c r="D25" s="710">
        <v>1460.0100000000002</v>
      </c>
      <c r="E25" s="700">
        <v>1</v>
      </c>
      <c r="F25" s="711">
        <v>1460.0100000000002</v>
      </c>
    </row>
    <row r="26" spans="1:6" ht="14.4" customHeight="1" x14ac:dyDescent="0.3">
      <c r="A26" s="717" t="s">
        <v>1342</v>
      </c>
      <c r="B26" s="710"/>
      <c r="C26" s="700">
        <v>0</v>
      </c>
      <c r="D26" s="710">
        <v>3848.61</v>
      </c>
      <c r="E26" s="700">
        <v>1</v>
      </c>
      <c r="F26" s="711">
        <v>3848.61</v>
      </c>
    </row>
    <row r="27" spans="1:6" ht="14.4" customHeight="1" x14ac:dyDescent="0.3">
      <c r="A27" s="717" t="s">
        <v>1343</v>
      </c>
      <c r="B27" s="710"/>
      <c r="C27" s="700">
        <v>0</v>
      </c>
      <c r="D27" s="710">
        <v>4642.55</v>
      </c>
      <c r="E27" s="700">
        <v>1</v>
      </c>
      <c r="F27" s="711">
        <v>4642.55</v>
      </c>
    </row>
    <row r="28" spans="1:6" ht="14.4" customHeight="1" x14ac:dyDescent="0.3">
      <c r="A28" s="717" t="s">
        <v>1332</v>
      </c>
      <c r="B28" s="710">
        <v>0</v>
      </c>
      <c r="C28" s="700">
        <v>0</v>
      </c>
      <c r="D28" s="710">
        <v>1313.65</v>
      </c>
      <c r="E28" s="700">
        <v>1</v>
      </c>
      <c r="F28" s="711">
        <v>1313.65</v>
      </c>
    </row>
    <row r="29" spans="1:6" ht="14.4" customHeight="1" x14ac:dyDescent="0.3">
      <c r="A29" s="717" t="s">
        <v>1344</v>
      </c>
      <c r="B29" s="710"/>
      <c r="C29" s="700">
        <v>0</v>
      </c>
      <c r="D29" s="710">
        <v>1153.94</v>
      </c>
      <c r="E29" s="700">
        <v>1</v>
      </c>
      <c r="F29" s="711">
        <v>1153.94</v>
      </c>
    </row>
    <row r="30" spans="1:6" ht="14.4" customHeight="1" x14ac:dyDescent="0.3">
      <c r="A30" s="717" t="s">
        <v>1334</v>
      </c>
      <c r="B30" s="710">
        <v>0</v>
      </c>
      <c r="C30" s="700">
        <v>0</v>
      </c>
      <c r="D30" s="710">
        <v>10799.35</v>
      </c>
      <c r="E30" s="700">
        <v>1</v>
      </c>
      <c r="F30" s="711">
        <v>10799.35</v>
      </c>
    </row>
    <row r="31" spans="1:6" ht="14.4" customHeight="1" x14ac:dyDescent="0.3">
      <c r="A31" s="717" t="s">
        <v>1323</v>
      </c>
      <c r="B31" s="710"/>
      <c r="C31" s="700">
        <v>0</v>
      </c>
      <c r="D31" s="710">
        <v>333.31</v>
      </c>
      <c r="E31" s="700">
        <v>1</v>
      </c>
      <c r="F31" s="711">
        <v>333.31</v>
      </c>
    </row>
    <row r="32" spans="1:6" ht="14.4" customHeight="1" thickBot="1" x14ac:dyDescent="0.35">
      <c r="A32" s="718" t="s">
        <v>1331</v>
      </c>
      <c r="B32" s="714"/>
      <c r="C32" s="715">
        <v>0</v>
      </c>
      <c r="D32" s="714">
        <v>25171.770000000015</v>
      </c>
      <c r="E32" s="715">
        <v>1</v>
      </c>
      <c r="F32" s="716">
        <v>25171.770000000015</v>
      </c>
    </row>
    <row r="33" spans="1:6" ht="14.4" customHeight="1" thickBot="1" x14ac:dyDescent="0.35">
      <c r="A33" s="651" t="s">
        <v>3</v>
      </c>
      <c r="B33" s="652">
        <v>12532.730000000001</v>
      </c>
      <c r="C33" s="653">
        <v>5.5857520098198679E-2</v>
      </c>
      <c r="D33" s="652">
        <v>211836.88000000003</v>
      </c>
      <c r="E33" s="653">
        <v>0.94414247990180133</v>
      </c>
      <c r="F33" s="654">
        <v>224369.61000000004</v>
      </c>
    </row>
    <row r="34" spans="1:6" ht="14.4" customHeight="1" thickBot="1" x14ac:dyDescent="0.35"/>
    <row r="35" spans="1:6" ht="14.4" customHeight="1" x14ac:dyDescent="0.3">
      <c r="A35" s="655" t="s">
        <v>1254</v>
      </c>
      <c r="B35" s="627">
        <v>11195.550000000001</v>
      </c>
      <c r="C35" s="645">
        <v>6.6469545708466138E-2</v>
      </c>
      <c r="D35" s="627">
        <v>157235.72</v>
      </c>
      <c r="E35" s="645">
        <v>0.93353045429153392</v>
      </c>
      <c r="F35" s="628">
        <v>168431.27</v>
      </c>
    </row>
    <row r="36" spans="1:6" ht="14.4" customHeight="1" x14ac:dyDescent="0.3">
      <c r="A36" s="717" t="s">
        <v>1242</v>
      </c>
      <c r="B36" s="710">
        <v>1078.07</v>
      </c>
      <c r="C36" s="700">
        <v>3.4384918312416142E-2</v>
      </c>
      <c r="D36" s="710">
        <v>30274.919999999995</v>
      </c>
      <c r="E36" s="700">
        <v>0.96561508168758392</v>
      </c>
      <c r="F36" s="711">
        <v>31352.989999999994</v>
      </c>
    </row>
    <row r="37" spans="1:6" ht="14.4" customHeight="1" x14ac:dyDescent="0.3">
      <c r="A37" s="717" t="s">
        <v>1729</v>
      </c>
      <c r="B37" s="710">
        <v>200.07</v>
      </c>
      <c r="C37" s="700">
        <v>1</v>
      </c>
      <c r="D37" s="710"/>
      <c r="E37" s="700">
        <v>0</v>
      </c>
      <c r="F37" s="711">
        <v>200.07</v>
      </c>
    </row>
    <row r="38" spans="1:6" ht="14.4" customHeight="1" x14ac:dyDescent="0.3">
      <c r="A38" s="717" t="s">
        <v>1244</v>
      </c>
      <c r="B38" s="710">
        <v>48.31</v>
      </c>
      <c r="C38" s="700">
        <v>9.9007263128555699E-3</v>
      </c>
      <c r="D38" s="710">
        <v>4831.1300000000019</v>
      </c>
      <c r="E38" s="700">
        <v>0.99009927368714434</v>
      </c>
      <c r="F38" s="711">
        <v>4879.4400000000023</v>
      </c>
    </row>
    <row r="39" spans="1:6" ht="14.4" customHeight="1" x14ac:dyDescent="0.3">
      <c r="A39" s="717" t="s">
        <v>1730</v>
      </c>
      <c r="B39" s="710">
        <v>10.73</v>
      </c>
      <c r="C39" s="700">
        <v>1</v>
      </c>
      <c r="D39" s="710"/>
      <c r="E39" s="700">
        <v>0</v>
      </c>
      <c r="F39" s="711">
        <v>10.73</v>
      </c>
    </row>
    <row r="40" spans="1:6" ht="14.4" customHeight="1" x14ac:dyDescent="0.3">
      <c r="A40" s="717" t="s">
        <v>1731</v>
      </c>
      <c r="B40" s="710">
        <v>0</v>
      </c>
      <c r="C40" s="700"/>
      <c r="D40" s="710"/>
      <c r="E40" s="700"/>
      <c r="F40" s="711">
        <v>0</v>
      </c>
    </row>
    <row r="41" spans="1:6" ht="14.4" customHeight="1" x14ac:dyDescent="0.3">
      <c r="A41" s="717" t="s">
        <v>1240</v>
      </c>
      <c r="B41" s="710"/>
      <c r="C41" s="700">
        <v>0</v>
      </c>
      <c r="D41" s="710">
        <v>413.22</v>
      </c>
      <c r="E41" s="700">
        <v>1</v>
      </c>
      <c r="F41" s="711">
        <v>413.22</v>
      </c>
    </row>
    <row r="42" spans="1:6" ht="14.4" customHeight="1" x14ac:dyDescent="0.3">
      <c r="A42" s="717" t="s">
        <v>1732</v>
      </c>
      <c r="B42" s="710"/>
      <c r="C42" s="700">
        <v>0</v>
      </c>
      <c r="D42" s="710">
        <v>83.1</v>
      </c>
      <c r="E42" s="700">
        <v>1</v>
      </c>
      <c r="F42" s="711">
        <v>83.1</v>
      </c>
    </row>
    <row r="43" spans="1:6" ht="14.4" customHeight="1" x14ac:dyDescent="0.3">
      <c r="A43" s="717" t="s">
        <v>1236</v>
      </c>
      <c r="B43" s="710"/>
      <c r="C43" s="700">
        <v>0</v>
      </c>
      <c r="D43" s="710">
        <v>6980.1100000000015</v>
      </c>
      <c r="E43" s="700">
        <v>1</v>
      </c>
      <c r="F43" s="711">
        <v>6980.1100000000015</v>
      </c>
    </row>
    <row r="44" spans="1:6" ht="14.4" customHeight="1" x14ac:dyDescent="0.3">
      <c r="A44" s="717" t="s">
        <v>1234</v>
      </c>
      <c r="B44" s="710"/>
      <c r="C44" s="700">
        <v>0</v>
      </c>
      <c r="D44" s="710">
        <v>1875.86</v>
      </c>
      <c r="E44" s="700">
        <v>1</v>
      </c>
      <c r="F44" s="711">
        <v>1875.86</v>
      </c>
    </row>
    <row r="45" spans="1:6" ht="14.4" customHeight="1" x14ac:dyDescent="0.3">
      <c r="A45" s="717" t="s">
        <v>1733</v>
      </c>
      <c r="B45" s="710">
        <v>0</v>
      </c>
      <c r="C45" s="700"/>
      <c r="D45" s="710"/>
      <c r="E45" s="700"/>
      <c r="F45" s="711">
        <v>0</v>
      </c>
    </row>
    <row r="46" spans="1:6" ht="14.4" customHeight="1" x14ac:dyDescent="0.3">
      <c r="A46" s="717" t="s">
        <v>1255</v>
      </c>
      <c r="B46" s="710">
        <v>0</v>
      </c>
      <c r="C46" s="700">
        <v>0</v>
      </c>
      <c r="D46" s="710">
        <v>9579.4199999999983</v>
      </c>
      <c r="E46" s="700">
        <v>1</v>
      </c>
      <c r="F46" s="711">
        <v>9579.4199999999983</v>
      </c>
    </row>
    <row r="47" spans="1:6" ht="14.4" customHeight="1" x14ac:dyDescent="0.3">
      <c r="A47" s="717" t="s">
        <v>1249</v>
      </c>
      <c r="B47" s="710"/>
      <c r="C47" s="700">
        <v>0</v>
      </c>
      <c r="D47" s="710">
        <v>216.16</v>
      </c>
      <c r="E47" s="700">
        <v>1</v>
      </c>
      <c r="F47" s="711">
        <v>216.16</v>
      </c>
    </row>
    <row r="48" spans="1:6" ht="14.4" customHeight="1" x14ac:dyDescent="0.3">
      <c r="A48" s="717" t="s">
        <v>1734</v>
      </c>
      <c r="B48" s="710"/>
      <c r="C48" s="700">
        <v>0</v>
      </c>
      <c r="D48" s="710">
        <v>137.66</v>
      </c>
      <c r="E48" s="700">
        <v>1</v>
      </c>
      <c r="F48" s="711">
        <v>137.66</v>
      </c>
    </row>
    <row r="49" spans="1:6" ht="14.4" customHeight="1" x14ac:dyDescent="0.3">
      <c r="A49" s="717" t="s">
        <v>1735</v>
      </c>
      <c r="B49" s="710">
        <v>0</v>
      </c>
      <c r="C49" s="700"/>
      <c r="D49" s="710">
        <v>0</v>
      </c>
      <c r="E49" s="700"/>
      <c r="F49" s="711">
        <v>0</v>
      </c>
    </row>
    <row r="50" spans="1:6" ht="14.4" customHeight="1" x14ac:dyDescent="0.3">
      <c r="A50" s="717" t="s">
        <v>1736</v>
      </c>
      <c r="B50" s="710"/>
      <c r="C50" s="700"/>
      <c r="D50" s="710">
        <v>0</v>
      </c>
      <c r="E50" s="700"/>
      <c r="F50" s="711">
        <v>0</v>
      </c>
    </row>
    <row r="51" spans="1:6" ht="14.4" customHeight="1" thickBot="1" x14ac:dyDescent="0.35">
      <c r="A51" s="718" t="s">
        <v>1737</v>
      </c>
      <c r="B51" s="714"/>
      <c r="C51" s="715">
        <v>0</v>
      </c>
      <c r="D51" s="714">
        <v>209.57999999999998</v>
      </c>
      <c r="E51" s="715">
        <v>1</v>
      </c>
      <c r="F51" s="716">
        <v>209.57999999999998</v>
      </c>
    </row>
    <row r="52" spans="1:6" ht="14.4" customHeight="1" thickBot="1" x14ac:dyDescent="0.35">
      <c r="A52" s="651" t="s">
        <v>3</v>
      </c>
      <c r="B52" s="652">
        <v>12532.73</v>
      </c>
      <c r="C52" s="653">
        <v>5.5857520098198686E-2</v>
      </c>
      <c r="D52" s="652">
        <v>211836.87999999998</v>
      </c>
      <c r="E52" s="653">
        <v>0.94414247990180122</v>
      </c>
      <c r="F52" s="654">
        <v>224369.61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{8CC0FA4D-26A7-4625-AFFC-139BB44B6AC4}</x14:id>
        </ext>
      </extLst>
    </cfRule>
  </conditionalFormatting>
  <conditionalFormatting sqref="F35:F5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{589826E6-55F8-4480-8CB9-FE0A2B6901A5}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C0FA4D-26A7-4625-AFFC-139BB44B6A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589826E6-55F8-4480-8CB9-FE0A2B6901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4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1747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93</v>
      </c>
      <c r="G3" s="47">
        <f>SUBTOTAL(9,G6:G1048576)</f>
        <v>12532.730000000003</v>
      </c>
      <c r="H3" s="48">
        <f>IF(M3=0,0,G3/M3)</f>
        <v>5.5857520098198686E-2</v>
      </c>
      <c r="I3" s="47">
        <f>SUBTOTAL(9,I6:I1048576)</f>
        <v>963</v>
      </c>
      <c r="J3" s="47">
        <f>SUBTOTAL(9,J6:J1048576)</f>
        <v>211836.88000000009</v>
      </c>
      <c r="K3" s="48">
        <f>IF(M3=0,0,J3/M3)</f>
        <v>0.94414247990180156</v>
      </c>
      <c r="L3" s="47">
        <f>SUBTOTAL(9,L6:L1048576)</f>
        <v>1056</v>
      </c>
      <c r="M3" s="49">
        <f>SUBTOTAL(9,M6:M1048576)</f>
        <v>224369.61000000004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1" t="s">
        <v>168</v>
      </c>
      <c r="B5" s="659" t="s">
        <v>164</v>
      </c>
      <c r="C5" s="659" t="s">
        <v>90</v>
      </c>
      <c r="D5" s="659" t="s">
        <v>165</v>
      </c>
      <c r="E5" s="659" t="s">
        <v>166</v>
      </c>
      <c r="F5" s="660" t="s">
        <v>28</v>
      </c>
      <c r="G5" s="660" t="s">
        <v>14</v>
      </c>
      <c r="H5" s="643" t="s">
        <v>167</v>
      </c>
      <c r="I5" s="642" t="s">
        <v>28</v>
      </c>
      <c r="J5" s="660" t="s">
        <v>14</v>
      </c>
      <c r="K5" s="643" t="s">
        <v>167</v>
      </c>
      <c r="L5" s="642" t="s">
        <v>28</v>
      </c>
      <c r="M5" s="661" t="s">
        <v>14</v>
      </c>
    </row>
    <row r="6" spans="1:13" ht="14.4" customHeight="1" x14ac:dyDescent="0.3">
      <c r="A6" s="623" t="s">
        <v>1318</v>
      </c>
      <c r="B6" s="624" t="s">
        <v>1273</v>
      </c>
      <c r="C6" s="624" t="s">
        <v>1097</v>
      </c>
      <c r="D6" s="624" t="s">
        <v>1274</v>
      </c>
      <c r="E6" s="624" t="s">
        <v>1275</v>
      </c>
      <c r="F6" s="627"/>
      <c r="G6" s="627"/>
      <c r="H6" s="645">
        <v>0</v>
      </c>
      <c r="I6" s="627">
        <v>17</v>
      </c>
      <c r="J6" s="627">
        <v>3901.7700000000004</v>
      </c>
      <c r="K6" s="645">
        <v>1</v>
      </c>
      <c r="L6" s="627">
        <v>17</v>
      </c>
      <c r="M6" s="628">
        <v>3901.7700000000004</v>
      </c>
    </row>
    <row r="7" spans="1:13" ht="14.4" customHeight="1" x14ac:dyDescent="0.3">
      <c r="A7" s="694" t="s">
        <v>1318</v>
      </c>
      <c r="B7" s="695" t="s">
        <v>1273</v>
      </c>
      <c r="C7" s="695" t="s">
        <v>1562</v>
      </c>
      <c r="D7" s="695" t="s">
        <v>1563</v>
      </c>
      <c r="E7" s="695" t="s">
        <v>1564</v>
      </c>
      <c r="F7" s="710"/>
      <c r="G7" s="710"/>
      <c r="H7" s="700">
        <v>0</v>
      </c>
      <c r="I7" s="710">
        <v>1</v>
      </c>
      <c r="J7" s="710">
        <v>79.36</v>
      </c>
      <c r="K7" s="700">
        <v>1</v>
      </c>
      <c r="L7" s="710">
        <v>1</v>
      </c>
      <c r="M7" s="711">
        <v>79.36</v>
      </c>
    </row>
    <row r="8" spans="1:13" ht="14.4" customHeight="1" x14ac:dyDescent="0.3">
      <c r="A8" s="694" t="s">
        <v>1318</v>
      </c>
      <c r="B8" s="695" t="s">
        <v>1273</v>
      </c>
      <c r="C8" s="695" t="s">
        <v>1687</v>
      </c>
      <c r="D8" s="695" t="s">
        <v>1442</v>
      </c>
      <c r="E8" s="695" t="s">
        <v>1688</v>
      </c>
      <c r="F8" s="710"/>
      <c r="G8" s="710"/>
      <c r="H8" s="700">
        <v>0</v>
      </c>
      <c r="I8" s="710">
        <v>1</v>
      </c>
      <c r="J8" s="710">
        <v>304.74</v>
      </c>
      <c r="K8" s="700">
        <v>1</v>
      </c>
      <c r="L8" s="710">
        <v>1</v>
      </c>
      <c r="M8" s="711">
        <v>304.74</v>
      </c>
    </row>
    <row r="9" spans="1:13" ht="14.4" customHeight="1" x14ac:dyDescent="0.3">
      <c r="A9" s="694" t="s">
        <v>1318</v>
      </c>
      <c r="B9" s="695" t="s">
        <v>1273</v>
      </c>
      <c r="C9" s="695" t="s">
        <v>1476</v>
      </c>
      <c r="D9" s="695" t="s">
        <v>1274</v>
      </c>
      <c r="E9" s="695" t="s">
        <v>1275</v>
      </c>
      <c r="F9" s="710">
        <v>1</v>
      </c>
      <c r="G9" s="710">
        <v>333.31</v>
      </c>
      <c r="H9" s="700">
        <v>1</v>
      </c>
      <c r="I9" s="710"/>
      <c r="J9" s="710"/>
      <c r="K9" s="700">
        <v>0</v>
      </c>
      <c r="L9" s="710">
        <v>1</v>
      </c>
      <c r="M9" s="711">
        <v>333.31</v>
      </c>
    </row>
    <row r="10" spans="1:13" ht="14.4" customHeight="1" x14ac:dyDescent="0.3">
      <c r="A10" s="694" t="s">
        <v>1318</v>
      </c>
      <c r="B10" s="695" t="s">
        <v>1278</v>
      </c>
      <c r="C10" s="695" t="s">
        <v>1105</v>
      </c>
      <c r="D10" s="695" t="s">
        <v>1106</v>
      </c>
      <c r="E10" s="695" t="s">
        <v>1279</v>
      </c>
      <c r="F10" s="710"/>
      <c r="G10" s="710"/>
      <c r="H10" s="700">
        <v>0</v>
      </c>
      <c r="I10" s="710">
        <v>2</v>
      </c>
      <c r="J10" s="710">
        <v>368.44</v>
      </c>
      <c r="K10" s="700">
        <v>1</v>
      </c>
      <c r="L10" s="710">
        <v>2</v>
      </c>
      <c r="M10" s="711">
        <v>368.44</v>
      </c>
    </row>
    <row r="11" spans="1:13" ht="14.4" customHeight="1" x14ac:dyDescent="0.3">
      <c r="A11" s="694" t="s">
        <v>1318</v>
      </c>
      <c r="B11" s="695" t="s">
        <v>1280</v>
      </c>
      <c r="C11" s="695" t="s">
        <v>1113</v>
      </c>
      <c r="D11" s="695" t="s">
        <v>1114</v>
      </c>
      <c r="E11" s="695" t="s">
        <v>1115</v>
      </c>
      <c r="F11" s="710"/>
      <c r="G11" s="710"/>
      <c r="H11" s="700">
        <v>0</v>
      </c>
      <c r="I11" s="710">
        <v>2</v>
      </c>
      <c r="J11" s="710">
        <v>308.02</v>
      </c>
      <c r="K11" s="700">
        <v>1</v>
      </c>
      <c r="L11" s="710">
        <v>2</v>
      </c>
      <c r="M11" s="711">
        <v>308.02</v>
      </c>
    </row>
    <row r="12" spans="1:13" ht="14.4" customHeight="1" x14ac:dyDescent="0.3">
      <c r="A12" s="694" t="s">
        <v>1319</v>
      </c>
      <c r="B12" s="695" t="s">
        <v>1273</v>
      </c>
      <c r="C12" s="695" t="s">
        <v>1097</v>
      </c>
      <c r="D12" s="695" t="s">
        <v>1274</v>
      </c>
      <c r="E12" s="695" t="s">
        <v>1275</v>
      </c>
      <c r="F12" s="710"/>
      <c r="G12" s="710"/>
      <c r="H12" s="700">
        <v>0</v>
      </c>
      <c r="I12" s="710">
        <v>10</v>
      </c>
      <c r="J12" s="710">
        <v>2980.2</v>
      </c>
      <c r="K12" s="700">
        <v>1</v>
      </c>
      <c r="L12" s="710">
        <v>10</v>
      </c>
      <c r="M12" s="711">
        <v>2980.2</v>
      </c>
    </row>
    <row r="13" spans="1:13" ht="14.4" customHeight="1" x14ac:dyDescent="0.3">
      <c r="A13" s="694" t="s">
        <v>1319</v>
      </c>
      <c r="B13" s="695" t="s">
        <v>1273</v>
      </c>
      <c r="C13" s="695" t="s">
        <v>1441</v>
      </c>
      <c r="D13" s="695" t="s">
        <v>1442</v>
      </c>
      <c r="E13" s="695" t="s">
        <v>1443</v>
      </c>
      <c r="F13" s="710"/>
      <c r="G13" s="710"/>
      <c r="H13" s="700">
        <v>0</v>
      </c>
      <c r="I13" s="710">
        <v>1</v>
      </c>
      <c r="J13" s="710">
        <v>99.7</v>
      </c>
      <c r="K13" s="700">
        <v>1</v>
      </c>
      <c r="L13" s="710">
        <v>1</v>
      </c>
      <c r="M13" s="711">
        <v>99.7</v>
      </c>
    </row>
    <row r="14" spans="1:13" ht="14.4" customHeight="1" x14ac:dyDescent="0.3">
      <c r="A14" s="694" t="s">
        <v>1319</v>
      </c>
      <c r="B14" s="695" t="s">
        <v>1280</v>
      </c>
      <c r="C14" s="695" t="s">
        <v>1113</v>
      </c>
      <c r="D14" s="695" t="s">
        <v>1114</v>
      </c>
      <c r="E14" s="695" t="s">
        <v>1115</v>
      </c>
      <c r="F14" s="710"/>
      <c r="G14" s="710"/>
      <c r="H14" s="700">
        <v>0</v>
      </c>
      <c r="I14" s="710">
        <v>1</v>
      </c>
      <c r="J14" s="710">
        <v>154.01</v>
      </c>
      <c r="K14" s="700">
        <v>1</v>
      </c>
      <c r="L14" s="710">
        <v>1</v>
      </c>
      <c r="M14" s="711">
        <v>154.01</v>
      </c>
    </row>
    <row r="15" spans="1:13" ht="14.4" customHeight="1" x14ac:dyDescent="0.3">
      <c r="A15" s="694" t="s">
        <v>1320</v>
      </c>
      <c r="B15" s="695" t="s">
        <v>1273</v>
      </c>
      <c r="C15" s="695" t="s">
        <v>1097</v>
      </c>
      <c r="D15" s="695" t="s">
        <v>1274</v>
      </c>
      <c r="E15" s="695" t="s">
        <v>1275</v>
      </c>
      <c r="F15" s="710"/>
      <c r="G15" s="710"/>
      <c r="H15" s="700">
        <v>0</v>
      </c>
      <c r="I15" s="710">
        <v>33</v>
      </c>
      <c r="J15" s="710">
        <v>7470.2300000000014</v>
      </c>
      <c r="K15" s="700">
        <v>1</v>
      </c>
      <c r="L15" s="710">
        <v>33</v>
      </c>
      <c r="M15" s="711">
        <v>7470.2300000000014</v>
      </c>
    </row>
    <row r="16" spans="1:13" ht="14.4" customHeight="1" x14ac:dyDescent="0.3">
      <c r="A16" s="694" t="s">
        <v>1320</v>
      </c>
      <c r="B16" s="695" t="s">
        <v>1273</v>
      </c>
      <c r="C16" s="695" t="s">
        <v>1441</v>
      </c>
      <c r="D16" s="695" t="s">
        <v>1442</v>
      </c>
      <c r="E16" s="695" t="s">
        <v>1443</v>
      </c>
      <c r="F16" s="710"/>
      <c r="G16" s="710"/>
      <c r="H16" s="700">
        <v>0</v>
      </c>
      <c r="I16" s="710">
        <v>1</v>
      </c>
      <c r="J16" s="710">
        <v>152.36000000000001</v>
      </c>
      <c r="K16" s="700">
        <v>1</v>
      </c>
      <c r="L16" s="710">
        <v>1</v>
      </c>
      <c r="M16" s="711">
        <v>152.36000000000001</v>
      </c>
    </row>
    <row r="17" spans="1:13" ht="14.4" customHeight="1" x14ac:dyDescent="0.3">
      <c r="A17" s="694" t="s">
        <v>1320</v>
      </c>
      <c r="B17" s="695" t="s">
        <v>1280</v>
      </c>
      <c r="C17" s="695" t="s">
        <v>1113</v>
      </c>
      <c r="D17" s="695" t="s">
        <v>1114</v>
      </c>
      <c r="E17" s="695" t="s">
        <v>1115</v>
      </c>
      <c r="F17" s="710"/>
      <c r="G17" s="710"/>
      <c r="H17" s="700">
        <v>0</v>
      </c>
      <c r="I17" s="710">
        <v>3</v>
      </c>
      <c r="J17" s="710">
        <v>462.03</v>
      </c>
      <c r="K17" s="700">
        <v>1</v>
      </c>
      <c r="L17" s="710">
        <v>3</v>
      </c>
      <c r="M17" s="711">
        <v>462.03</v>
      </c>
    </row>
    <row r="18" spans="1:13" ht="14.4" customHeight="1" x14ac:dyDescent="0.3">
      <c r="A18" s="694" t="s">
        <v>1321</v>
      </c>
      <c r="B18" s="695" t="s">
        <v>1273</v>
      </c>
      <c r="C18" s="695" t="s">
        <v>1097</v>
      </c>
      <c r="D18" s="695" t="s">
        <v>1274</v>
      </c>
      <c r="E18" s="695" t="s">
        <v>1275</v>
      </c>
      <c r="F18" s="710"/>
      <c r="G18" s="710"/>
      <c r="H18" s="700">
        <v>0</v>
      </c>
      <c r="I18" s="710">
        <v>58</v>
      </c>
      <c r="J18" s="710">
        <v>14920.730000000001</v>
      </c>
      <c r="K18" s="700">
        <v>1</v>
      </c>
      <c r="L18" s="710">
        <v>58</v>
      </c>
      <c r="M18" s="711">
        <v>14920.730000000001</v>
      </c>
    </row>
    <row r="19" spans="1:13" ht="14.4" customHeight="1" x14ac:dyDescent="0.3">
      <c r="A19" s="694" t="s">
        <v>1321</v>
      </c>
      <c r="B19" s="695" t="s">
        <v>1273</v>
      </c>
      <c r="C19" s="695" t="s">
        <v>1178</v>
      </c>
      <c r="D19" s="695" t="s">
        <v>1304</v>
      </c>
      <c r="E19" s="695" t="s">
        <v>1305</v>
      </c>
      <c r="F19" s="710"/>
      <c r="G19" s="710"/>
      <c r="H19" s="700">
        <v>0</v>
      </c>
      <c r="I19" s="710">
        <v>1</v>
      </c>
      <c r="J19" s="710">
        <v>333.31</v>
      </c>
      <c r="K19" s="700">
        <v>1</v>
      </c>
      <c r="L19" s="710">
        <v>1</v>
      </c>
      <c r="M19" s="711">
        <v>333.31</v>
      </c>
    </row>
    <row r="20" spans="1:13" ht="14.4" customHeight="1" x14ac:dyDescent="0.3">
      <c r="A20" s="694" t="s">
        <v>1321</v>
      </c>
      <c r="B20" s="695" t="s">
        <v>1278</v>
      </c>
      <c r="C20" s="695" t="s">
        <v>1395</v>
      </c>
      <c r="D20" s="695" t="s">
        <v>1396</v>
      </c>
      <c r="E20" s="695" t="s">
        <v>1397</v>
      </c>
      <c r="F20" s="710"/>
      <c r="G20" s="710"/>
      <c r="H20" s="700">
        <v>0</v>
      </c>
      <c r="I20" s="710">
        <v>3</v>
      </c>
      <c r="J20" s="710">
        <v>414.48</v>
      </c>
      <c r="K20" s="700">
        <v>1</v>
      </c>
      <c r="L20" s="710">
        <v>3</v>
      </c>
      <c r="M20" s="711">
        <v>414.48</v>
      </c>
    </row>
    <row r="21" spans="1:13" ht="14.4" customHeight="1" x14ac:dyDescent="0.3">
      <c r="A21" s="694" t="s">
        <v>1321</v>
      </c>
      <c r="B21" s="695" t="s">
        <v>1278</v>
      </c>
      <c r="C21" s="695" t="s">
        <v>1105</v>
      </c>
      <c r="D21" s="695" t="s">
        <v>1106</v>
      </c>
      <c r="E21" s="695" t="s">
        <v>1279</v>
      </c>
      <c r="F21" s="710"/>
      <c r="G21" s="710"/>
      <c r="H21" s="700">
        <v>0</v>
      </c>
      <c r="I21" s="710">
        <v>1</v>
      </c>
      <c r="J21" s="710">
        <v>184.22</v>
      </c>
      <c r="K21" s="700">
        <v>1</v>
      </c>
      <c r="L21" s="710">
        <v>1</v>
      </c>
      <c r="M21" s="711">
        <v>184.22</v>
      </c>
    </row>
    <row r="22" spans="1:13" ht="14.4" customHeight="1" x14ac:dyDescent="0.3">
      <c r="A22" s="694" t="s">
        <v>1321</v>
      </c>
      <c r="B22" s="695" t="s">
        <v>1738</v>
      </c>
      <c r="C22" s="695" t="s">
        <v>1412</v>
      </c>
      <c r="D22" s="695" t="s">
        <v>1413</v>
      </c>
      <c r="E22" s="695" t="s">
        <v>1414</v>
      </c>
      <c r="F22" s="710"/>
      <c r="G22" s="710"/>
      <c r="H22" s="700">
        <v>0</v>
      </c>
      <c r="I22" s="710">
        <v>1</v>
      </c>
      <c r="J22" s="710">
        <v>137.66</v>
      </c>
      <c r="K22" s="700">
        <v>1</v>
      </c>
      <c r="L22" s="710">
        <v>1</v>
      </c>
      <c r="M22" s="711">
        <v>137.66</v>
      </c>
    </row>
    <row r="23" spans="1:13" ht="14.4" customHeight="1" x14ac:dyDescent="0.3">
      <c r="A23" s="694" t="s">
        <v>1321</v>
      </c>
      <c r="B23" s="695" t="s">
        <v>1280</v>
      </c>
      <c r="C23" s="695" t="s">
        <v>1113</v>
      </c>
      <c r="D23" s="695" t="s">
        <v>1114</v>
      </c>
      <c r="E23" s="695" t="s">
        <v>1115</v>
      </c>
      <c r="F23" s="710"/>
      <c r="G23" s="710"/>
      <c r="H23" s="700">
        <v>0</v>
      </c>
      <c r="I23" s="710">
        <v>22</v>
      </c>
      <c r="J23" s="710">
        <v>3388.22</v>
      </c>
      <c r="K23" s="700">
        <v>1</v>
      </c>
      <c r="L23" s="710">
        <v>22</v>
      </c>
      <c r="M23" s="711">
        <v>3388.22</v>
      </c>
    </row>
    <row r="24" spans="1:13" ht="14.4" customHeight="1" x14ac:dyDescent="0.3">
      <c r="A24" s="694" t="s">
        <v>1321</v>
      </c>
      <c r="B24" s="695" t="s">
        <v>1280</v>
      </c>
      <c r="C24" s="695" t="s">
        <v>1370</v>
      </c>
      <c r="D24" s="695" t="s">
        <v>1371</v>
      </c>
      <c r="E24" s="695" t="s">
        <v>1372</v>
      </c>
      <c r="F24" s="710"/>
      <c r="G24" s="710"/>
      <c r="H24" s="700">
        <v>0</v>
      </c>
      <c r="I24" s="710">
        <v>11</v>
      </c>
      <c r="J24" s="710">
        <v>847.11000000000013</v>
      </c>
      <c r="K24" s="700">
        <v>1</v>
      </c>
      <c r="L24" s="710">
        <v>11</v>
      </c>
      <c r="M24" s="711">
        <v>847.11000000000013</v>
      </c>
    </row>
    <row r="25" spans="1:13" ht="14.4" customHeight="1" x14ac:dyDescent="0.3">
      <c r="A25" s="694" t="s">
        <v>1321</v>
      </c>
      <c r="B25" s="695" t="s">
        <v>1286</v>
      </c>
      <c r="C25" s="695" t="s">
        <v>1355</v>
      </c>
      <c r="D25" s="695" t="s">
        <v>619</v>
      </c>
      <c r="E25" s="695" t="s">
        <v>1356</v>
      </c>
      <c r="F25" s="710"/>
      <c r="G25" s="710"/>
      <c r="H25" s="700">
        <v>0</v>
      </c>
      <c r="I25" s="710">
        <v>40</v>
      </c>
      <c r="J25" s="710">
        <v>1932.3999999999999</v>
      </c>
      <c r="K25" s="700">
        <v>1</v>
      </c>
      <c r="L25" s="710">
        <v>40</v>
      </c>
      <c r="M25" s="711">
        <v>1932.3999999999999</v>
      </c>
    </row>
    <row r="26" spans="1:13" ht="14.4" customHeight="1" x14ac:dyDescent="0.3">
      <c r="A26" s="694" t="s">
        <v>1321</v>
      </c>
      <c r="B26" s="695" t="s">
        <v>1286</v>
      </c>
      <c r="C26" s="695" t="s">
        <v>1419</v>
      </c>
      <c r="D26" s="695" t="s">
        <v>619</v>
      </c>
      <c r="E26" s="695" t="s">
        <v>1356</v>
      </c>
      <c r="F26" s="710">
        <v>1</v>
      </c>
      <c r="G26" s="710">
        <v>48.31</v>
      </c>
      <c r="H26" s="700">
        <v>1</v>
      </c>
      <c r="I26" s="710"/>
      <c r="J26" s="710"/>
      <c r="K26" s="700">
        <v>0</v>
      </c>
      <c r="L26" s="710">
        <v>1</v>
      </c>
      <c r="M26" s="711">
        <v>48.31</v>
      </c>
    </row>
    <row r="27" spans="1:13" ht="14.4" customHeight="1" x14ac:dyDescent="0.3">
      <c r="A27" s="694" t="s">
        <v>1321</v>
      </c>
      <c r="B27" s="695" t="s">
        <v>1739</v>
      </c>
      <c r="C27" s="695" t="s">
        <v>1701</v>
      </c>
      <c r="D27" s="695" t="s">
        <v>1702</v>
      </c>
      <c r="E27" s="695" t="s">
        <v>1703</v>
      </c>
      <c r="F27" s="710"/>
      <c r="G27" s="710"/>
      <c r="H27" s="700"/>
      <c r="I27" s="710">
        <v>1</v>
      </c>
      <c r="J27" s="710">
        <v>0</v>
      </c>
      <c r="K27" s="700"/>
      <c r="L27" s="710">
        <v>1</v>
      </c>
      <c r="M27" s="711">
        <v>0</v>
      </c>
    </row>
    <row r="28" spans="1:13" ht="14.4" customHeight="1" x14ac:dyDescent="0.3">
      <c r="A28" s="694" t="s">
        <v>1322</v>
      </c>
      <c r="B28" s="695" t="s">
        <v>1273</v>
      </c>
      <c r="C28" s="695" t="s">
        <v>1351</v>
      </c>
      <c r="D28" s="695" t="s">
        <v>1274</v>
      </c>
      <c r="E28" s="695" t="s">
        <v>1352</v>
      </c>
      <c r="F28" s="710">
        <v>1</v>
      </c>
      <c r="G28" s="710">
        <v>0</v>
      </c>
      <c r="H28" s="700"/>
      <c r="I28" s="710"/>
      <c r="J28" s="710"/>
      <c r="K28" s="700"/>
      <c r="L28" s="710">
        <v>1</v>
      </c>
      <c r="M28" s="711">
        <v>0</v>
      </c>
    </row>
    <row r="29" spans="1:13" ht="14.4" customHeight="1" x14ac:dyDescent="0.3">
      <c r="A29" s="694" t="s">
        <v>1323</v>
      </c>
      <c r="B29" s="695" t="s">
        <v>1273</v>
      </c>
      <c r="C29" s="695" t="s">
        <v>1097</v>
      </c>
      <c r="D29" s="695" t="s">
        <v>1274</v>
      </c>
      <c r="E29" s="695" t="s">
        <v>1275</v>
      </c>
      <c r="F29" s="710"/>
      <c r="G29" s="710"/>
      <c r="H29" s="700">
        <v>0</v>
      </c>
      <c r="I29" s="710">
        <v>1</v>
      </c>
      <c r="J29" s="710">
        <v>333.31</v>
      </c>
      <c r="K29" s="700">
        <v>1</v>
      </c>
      <c r="L29" s="710">
        <v>1</v>
      </c>
      <c r="M29" s="711">
        <v>333.31</v>
      </c>
    </row>
    <row r="30" spans="1:13" ht="14.4" customHeight="1" x14ac:dyDescent="0.3">
      <c r="A30" s="694" t="s">
        <v>1324</v>
      </c>
      <c r="B30" s="695" t="s">
        <v>1273</v>
      </c>
      <c r="C30" s="695" t="s">
        <v>1097</v>
      </c>
      <c r="D30" s="695" t="s">
        <v>1274</v>
      </c>
      <c r="E30" s="695" t="s">
        <v>1275</v>
      </c>
      <c r="F30" s="710"/>
      <c r="G30" s="710"/>
      <c r="H30" s="700">
        <v>0</v>
      </c>
      <c r="I30" s="710">
        <v>2</v>
      </c>
      <c r="J30" s="710">
        <v>490.17</v>
      </c>
      <c r="K30" s="700">
        <v>1</v>
      </c>
      <c r="L30" s="710">
        <v>2</v>
      </c>
      <c r="M30" s="711">
        <v>490.17</v>
      </c>
    </row>
    <row r="31" spans="1:13" ht="14.4" customHeight="1" x14ac:dyDescent="0.3">
      <c r="A31" s="694" t="s">
        <v>1324</v>
      </c>
      <c r="B31" s="695" t="s">
        <v>1273</v>
      </c>
      <c r="C31" s="695" t="s">
        <v>1704</v>
      </c>
      <c r="D31" s="695" t="s">
        <v>1705</v>
      </c>
      <c r="E31" s="695" t="s">
        <v>1706</v>
      </c>
      <c r="F31" s="710"/>
      <c r="G31" s="710"/>
      <c r="H31" s="700">
        <v>0</v>
      </c>
      <c r="I31" s="710">
        <v>1</v>
      </c>
      <c r="J31" s="710">
        <v>333.31</v>
      </c>
      <c r="K31" s="700">
        <v>1</v>
      </c>
      <c r="L31" s="710">
        <v>1</v>
      </c>
      <c r="M31" s="711">
        <v>333.31</v>
      </c>
    </row>
    <row r="32" spans="1:13" ht="14.4" customHeight="1" x14ac:dyDescent="0.3">
      <c r="A32" s="694" t="s">
        <v>1324</v>
      </c>
      <c r="B32" s="695" t="s">
        <v>1280</v>
      </c>
      <c r="C32" s="695" t="s">
        <v>1113</v>
      </c>
      <c r="D32" s="695" t="s">
        <v>1114</v>
      </c>
      <c r="E32" s="695" t="s">
        <v>1115</v>
      </c>
      <c r="F32" s="710"/>
      <c r="G32" s="710"/>
      <c r="H32" s="700">
        <v>0</v>
      </c>
      <c r="I32" s="710">
        <v>1</v>
      </c>
      <c r="J32" s="710">
        <v>154.01</v>
      </c>
      <c r="K32" s="700">
        <v>1</v>
      </c>
      <c r="L32" s="710">
        <v>1</v>
      </c>
      <c r="M32" s="711">
        <v>154.01</v>
      </c>
    </row>
    <row r="33" spans="1:13" ht="14.4" customHeight="1" x14ac:dyDescent="0.3">
      <c r="A33" s="694" t="s">
        <v>1324</v>
      </c>
      <c r="B33" s="695" t="s">
        <v>1280</v>
      </c>
      <c r="C33" s="695" t="s">
        <v>1512</v>
      </c>
      <c r="D33" s="695" t="s">
        <v>1114</v>
      </c>
      <c r="E33" s="695" t="s">
        <v>1115</v>
      </c>
      <c r="F33" s="710">
        <v>1</v>
      </c>
      <c r="G33" s="710">
        <v>154.01</v>
      </c>
      <c r="H33" s="700">
        <v>1</v>
      </c>
      <c r="I33" s="710"/>
      <c r="J33" s="710"/>
      <c r="K33" s="700">
        <v>0</v>
      </c>
      <c r="L33" s="710">
        <v>1</v>
      </c>
      <c r="M33" s="711">
        <v>154.01</v>
      </c>
    </row>
    <row r="34" spans="1:13" ht="14.4" customHeight="1" x14ac:dyDescent="0.3">
      <c r="A34" s="694" t="s">
        <v>1324</v>
      </c>
      <c r="B34" s="695" t="s">
        <v>1286</v>
      </c>
      <c r="C34" s="695" t="s">
        <v>966</v>
      </c>
      <c r="D34" s="695" t="s">
        <v>619</v>
      </c>
      <c r="E34" s="695" t="s">
        <v>1287</v>
      </c>
      <c r="F34" s="710"/>
      <c r="G34" s="710"/>
      <c r="H34" s="700">
        <v>0</v>
      </c>
      <c r="I34" s="710">
        <v>1</v>
      </c>
      <c r="J34" s="710">
        <v>96.63</v>
      </c>
      <c r="K34" s="700">
        <v>1</v>
      </c>
      <c r="L34" s="710">
        <v>1</v>
      </c>
      <c r="M34" s="711">
        <v>96.63</v>
      </c>
    </row>
    <row r="35" spans="1:13" ht="14.4" customHeight="1" x14ac:dyDescent="0.3">
      <c r="A35" s="694" t="s">
        <v>1324</v>
      </c>
      <c r="B35" s="695" t="s">
        <v>1740</v>
      </c>
      <c r="C35" s="695" t="s">
        <v>1654</v>
      </c>
      <c r="D35" s="695" t="s">
        <v>1655</v>
      </c>
      <c r="E35" s="695" t="s">
        <v>1656</v>
      </c>
      <c r="F35" s="710">
        <v>1</v>
      </c>
      <c r="G35" s="710">
        <v>0</v>
      </c>
      <c r="H35" s="700"/>
      <c r="I35" s="710"/>
      <c r="J35" s="710"/>
      <c r="K35" s="700"/>
      <c r="L35" s="710">
        <v>1</v>
      </c>
      <c r="M35" s="711">
        <v>0</v>
      </c>
    </row>
    <row r="36" spans="1:13" ht="14.4" customHeight="1" x14ac:dyDescent="0.3">
      <c r="A36" s="694" t="s">
        <v>1325</v>
      </c>
      <c r="B36" s="695" t="s">
        <v>1273</v>
      </c>
      <c r="C36" s="695" t="s">
        <v>1351</v>
      </c>
      <c r="D36" s="695" t="s">
        <v>1274</v>
      </c>
      <c r="E36" s="695" t="s">
        <v>1352</v>
      </c>
      <c r="F36" s="710">
        <v>1</v>
      </c>
      <c r="G36" s="710">
        <v>0</v>
      </c>
      <c r="H36" s="700"/>
      <c r="I36" s="710"/>
      <c r="J36" s="710"/>
      <c r="K36" s="700"/>
      <c r="L36" s="710">
        <v>1</v>
      </c>
      <c r="M36" s="711">
        <v>0</v>
      </c>
    </row>
    <row r="37" spans="1:13" ht="14.4" customHeight="1" x14ac:dyDescent="0.3">
      <c r="A37" s="694" t="s">
        <v>1325</v>
      </c>
      <c r="B37" s="695" t="s">
        <v>1273</v>
      </c>
      <c r="C37" s="695" t="s">
        <v>1097</v>
      </c>
      <c r="D37" s="695" t="s">
        <v>1274</v>
      </c>
      <c r="E37" s="695" t="s">
        <v>1275</v>
      </c>
      <c r="F37" s="710"/>
      <c r="G37" s="710"/>
      <c r="H37" s="700">
        <v>0</v>
      </c>
      <c r="I37" s="710">
        <v>32</v>
      </c>
      <c r="J37" s="710">
        <v>7489.8200000000006</v>
      </c>
      <c r="K37" s="700">
        <v>1</v>
      </c>
      <c r="L37" s="710">
        <v>32</v>
      </c>
      <c r="M37" s="711">
        <v>7489.8200000000006</v>
      </c>
    </row>
    <row r="38" spans="1:13" ht="14.4" customHeight="1" x14ac:dyDescent="0.3">
      <c r="A38" s="694" t="s">
        <v>1325</v>
      </c>
      <c r="B38" s="695" t="s">
        <v>1273</v>
      </c>
      <c r="C38" s="695" t="s">
        <v>1441</v>
      </c>
      <c r="D38" s="695" t="s">
        <v>1442</v>
      </c>
      <c r="E38" s="695" t="s">
        <v>1443</v>
      </c>
      <c r="F38" s="710"/>
      <c r="G38" s="710"/>
      <c r="H38" s="700">
        <v>0</v>
      </c>
      <c r="I38" s="710">
        <v>1</v>
      </c>
      <c r="J38" s="710">
        <v>99.7</v>
      </c>
      <c r="K38" s="700">
        <v>1</v>
      </c>
      <c r="L38" s="710">
        <v>1</v>
      </c>
      <c r="M38" s="711">
        <v>99.7</v>
      </c>
    </row>
    <row r="39" spans="1:13" ht="14.4" customHeight="1" x14ac:dyDescent="0.3">
      <c r="A39" s="694" t="s">
        <v>1325</v>
      </c>
      <c r="B39" s="695" t="s">
        <v>1273</v>
      </c>
      <c r="C39" s="695" t="s">
        <v>1476</v>
      </c>
      <c r="D39" s="695" t="s">
        <v>1274</v>
      </c>
      <c r="E39" s="695" t="s">
        <v>1275</v>
      </c>
      <c r="F39" s="710">
        <v>1</v>
      </c>
      <c r="G39" s="710">
        <v>333.31</v>
      </c>
      <c r="H39" s="700">
        <v>1</v>
      </c>
      <c r="I39" s="710"/>
      <c r="J39" s="710"/>
      <c r="K39" s="700">
        <v>0</v>
      </c>
      <c r="L39" s="710">
        <v>1</v>
      </c>
      <c r="M39" s="711">
        <v>333.31</v>
      </c>
    </row>
    <row r="40" spans="1:13" ht="14.4" customHeight="1" x14ac:dyDescent="0.3">
      <c r="A40" s="694" t="s">
        <v>1325</v>
      </c>
      <c r="B40" s="695" t="s">
        <v>1280</v>
      </c>
      <c r="C40" s="695" t="s">
        <v>1113</v>
      </c>
      <c r="D40" s="695" t="s">
        <v>1114</v>
      </c>
      <c r="E40" s="695" t="s">
        <v>1115</v>
      </c>
      <c r="F40" s="710"/>
      <c r="G40" s="710"/>
      <c r="H40" s="700">
        <v>0</v>
      </c>
      <c r="I40" s="710">
        <v>15</v>
      </c>
      <c r="J40" s="710">
        <v>2310.1499999999996</v>
      </c>
      <c r="K40" s="700">
        <v>1</v>
      </c>
      <c r="L40" s="710">
        <v>15</v>
      </c>
      <c r="M40" s="711">
        <v>2310.1499999999996</v>
      </c>
    </row>
    <row r="41" spans="1:13" ht="14.4" customHeight="1" x14ac:dyDescent="0.3">
      <c r="A41" s="694" t="s">
        <v>1325</v>
      </c>
      <c r="B41" s="695" t="s">
        <v>1280</v>
      </c>
      <c r="C41" s="695" t="s">
        <v>1370</v>
      </c>
      <c r="D41" s="695" t="s">
        <v>1371</v>
      </c>
      <c r="E41" s="695" t="s">
        <v>1372</v>
      </c>
      <c r="F41" s="710"/>
      <c r="G41" s="710"/>
      <c r="H41" s="700">
        <v>0</v>
      </c>
      <c r="I41" s="710">
        <v>3</v>
      </c>
      <c r="J41" s="710">
        <v>231.03000000000003</v>
      </c>
      <c r="K41" s="700">
        <v>1</v>
      </c>
      <c r="L41" s="710">
        <v>3</v>
      </c>
      <c r="M41" s="711">
        <v>231.03000000000003</v>
      </c>
    </row>
    <row r="42" spans="1:13" ht="14.4" customHeight="1" x14ac:dyDescent="0.3">
      <c r="A42" s="694" t="s">
        <v>1325</v>
      </c>
      <c r="B42" s="695" t="s">
        <v>1286</v>
      </c>
      <c r="C42" s="695" t="s">
        <v>1355</v>
      </c>
      <c r="D42" s="695" t="s">
        <v>619</v>
      </c>
      <c r="E42" s="695" t="s">
        <v>1356</v>
      </c>
      <c r="F42" s="710"/>
      <c r="G42" s="710"/>
      <c r="H42" s="700">
        <v>0</v>
      </c>
      <c r="I42" s="710">
        <v>3</v>
      </c>
      <c r="J42" s="710">
        <v>144.93</v>
      </c>
      <c r="K42" s="700">
        <v>1</v>
      </c>
      <c r="L42" s="710">
        <v>3</v>
      </c>
      <c r="M42" s="711">
        <v>144.93</v>
      </c>
    </row>
    <row r="43" spans="1:13" ht="14.4" customHeight="1" x14ac:dyDescent="0.3">
      <c r="A43" s="694" t="s">
        <v>1325</v>
      </c>
      <c r="B43" s="695" t="s">
        <v>1741</v>
      </c>
      <c r="C43" s="695" t="s">
        <v>1347</v>
      </c>
      <c r="D43" s="695" t="s">
        <v>1348</v>
      </c>
      <c r="E43" s="695" t="s">
        <v>1349</v>
      </c>
      <c r="F43" s="710">
        <v>1</v>
      </c>
      <c r="G43" s="710">
        <v>10.73</v>
      </c>
      <c r="H43" s="700">
        <v>1</v>
      </c>
      <c r="I43" s="710"/>
      <c r="J43" s="710"/>
      <c r="K43" s="700">
        <v>0</v>
      </c>
      <c r="L43" s="710">
        <v>1</v>
      </c>
      <c r="M43" s="711">
        <v>10.73</v>
      </c>
    </row>
    <row r="44" spans="1:13" ht="14.4" customHeight="1" x14ac:dyDescent="0.3">
      <c r="A44" s="694" t="s">
        <v>1325</v>
      </c>
      <c r="B44" s="695" t="s">
        <v>1739</v>
      </c>
      <c r="C44" s="695" t="s">
        <v>1458</v>
      </c>
      <c r="D44" s="695" t="s">
        <v>1459</v>
      </c>
      <c r="E44" s="695" t="s">
        <v>738</v>
      </c>
      <c r="F44" s="710">
        <v>1</v>
      </c>
      <c r="G44" s="710">
        <v>0</v>
      </c>
      <c r="H44" s="700"/>
      <c r="I44" s="710"/>
      <c r="J44" s="710"/>
      <c r="K44" s="700"/>
      <c r="L44" s="710">
        <v>1</v>
      </c>
      <c r="M44" s="711">
        <v>0</v>
      </c>
    </row>
    <row r="45" spans="1:13" ht="14.4" customHeight="1" x14ac:dyDescent="0.3">
      <c r="A45" s="694" t="s">
        <v>1326</v>
      </c>
      <c r="B45" s="695" t="s">
        <v>1273</v>
      </c>
      <c r="C45" s="695" t="s">
        <v>1097</v>
      </c>
      <c r="D45" s="695" t="s">
        <v>1274</v>
      </c>
      <c r="E45" s="695" t="s">
        <v>1275</v>
      </c>
      <c r="F45" s="710"/>
      <c r="G45" s="710"/>
      <c r="H45" s="700">
        <v>0</v>
      </c>
      <c r="I45" s="710">
        <v>7</v>
      </c>
      <c r="J45" s="710">
        <v>1274.47</v>
      </c>
      <c r="K45" s="700">
        <v>1</v>
      </c>
      <c r="L45" s="710">
        <v>7</v>
      </c>
      <c r="M45" s="711">
        <v>1274.47</v>
      </c>
    </row>
    <row r="46" spans="1:13" ht="14.4" customHeight="1" x14ac:dyDescent="0.3">
      <c r="A46" s="694" t="s">
        <v>1326</v>
      </c>
      <c r="B46" s="695" t="s">
        <v>1273</v>
      </c>
      <c r="C46" s="695" t="s">
        <v>1476</v>
      </c>
      <c r="D46" s="695" t="s">
        <v>1274</v>
      </c>
      <c r="E46" s="695" t="s">
        <v>1275</v>
      </c>
      <c r="F46" s="710">
        <v>1</v>
      </c>
      <c r="G46" s="710">
        <v>156.86000000000001</v>
      </c>
      <c r="H46" s="700">
        <v>1</v>
      </c>
      <c r="I46" s="710"/>
      <c r="J46" s="710"/>
      <c r="K46" s="700">
        <v>0</v>
      </c>
      <c r="L46" s="710">
        <v>1</v>
      </c>
      <c r="M46" s="711">
        <v>156.86000000000001</v>
      </c>
    </row>
    <row r="47" spans="1:13" ht="14.4" customHeight="1" x14ac:dyDescent="0.3">
      <c r="A47" s="694" t="s">
        <v>1326</v>
      </c>
      <c r="B47" s="695" t="s">
        <v>1280</v>
      </c>
      <c r="C47" s="695" t="s">
        <v>1113</v>
      </c>
      <c r="D47" s="695" t="s">
        <v>1114</v>
      </c>
      <c r="E47" s="695" t="s">
        <v>1115</v>
      </c>
      <c r="F47" s="710"/>
      <c r="G47" s="710"/>
      <c r="H47" s="700">
        <v>0</v>
      </c>
      <c r="I47" s="710">
        <v>1</v>
      </c>
      <c r="J47" s="710">
        <v>154.01</v>
      </c>
      <c r="K47" s="700">
        <v>1</v>
      </c>
      <c r="L47" s="710">
        <v>1</v>
      </c>
      <c r="M47" s="711">
        <v>154.01</v>
      </c>
    </row>
    <row r="48" spans="1:13" ht="14.4" customHeight="1" x14ac:dyDescent="0.3">
      <c r="A48" s="694" t="s">
        <v>1326</v>
      </c>
      <c r="B48" s="695" t="s">
        <v>1286</v>
      </c>
      <c r="C48" s="695" t="s">
        <v>966</v>
      </c>
      <c r="D48" s="695" t="s">
        <v>619</v>
      </c>
      <c r="E48" s="695" t="s">
        <v>1287</v>
      </c>
      <c r="F48" s="710"/>
      <c r="G48" s="710"/>
      <c r="H48" s="700">
        <v>0</v>
      </c>
      <c r="I48" s="710">
        <v>1</v>
      </c>
      <c r="J48" s="710">
        <v>96.63</v>
      </c>
      <c r="K48" s="700">
        <v>1</v>
      </c>
      <c r="L48" s="710">
        <v>1</v>
      </c>
      <c r="M48" s="711">
        <v>96.63</v>
      </c>
    </row>
    <row r="49" spans="1:13" ht="14.4" customHeight="1" x14ac:dyDescent="0.3">
      <c r="A49" s="694" t="s">
        <v>1327</v>
      </c>
      <c r="B49" s="695" t="s">
        <v>1273</v>
      </c>
      <c r="C49" s="695" t="s">
        <v>1178</v>
      </c>
      <c r="D49" s="695" t="s">
        <v>1304</v>
      </c>
      <c r="E49" s="695" t="s">
        <v>1305</v>
      </c>
      <c r="F49" s="710"/>
      <c r="G49" s="710"/>
      <c r="H49" s="700">
        <v>0</v>
      </c>
      <c r="I49" s="710">
        <v>22</v>
      </c>
      <c r="J49" s="710">
        <v>5515.8200000000006</v>
      </c>
      <c r="K49" s="700">
        <v>1</v>
      </c>
      <c r="L49" s="710">
        <v>22</v>
      </c>
      <c r="M49" s="711">
        <v>5515.8200000000006</v>
      </c>
    </row>
    <row r="50" spans="1:13" ht="14.4" customHeight="1" x14ac:dyDescent="0.3">
      <c r="A50" s="694" t="s">
        <v>1327</v>
      </c>
      <c r="B50" s="695" t="s">
        <v>1273</v>
      </c>
      <c r="C50" s="695" t="s">
        <v>1507</v>
      </c>
      <c r="D50" s="695" t="s">
        <v>1508</v>
      </c>
      <c r="E50" s="695" t="s">
        <v>1509</v>
      </c>
      <c r="F50" s="710">
        <v>2</v>
      </c>
      <c r="G50" s="710">
        <v>0</v>
      </c>
      <c r="H50" s="700"/>
      <c r="I50" s="710"/>
      <c r="J50" s="710"/>
      <c r="K50" s="700"/>
      <c r="L50" s="710">
        <v>2</v>
      </c>
      <c r="M50" s="711">
        <v>0</v>
      </c>
    </row>
    <row r="51" spans="1:13" ht="14.4" customHeight="1" x14ac:dyDescent="0.3">
      <c r="A51" s="694" t="s">
        <v>1327</v>
      </c>
      <c r="B51" s="695" t="s">
        <v>1280</v>
      </c>
      <c r="C51" s="695" t="s">
        <v>1113</v>
      </c>
      <c r="D51" s="695" t="s">
        <v>1114</v>
      </c>
      <c r="E51" s="695" t="s">
        <v>1115</v>
      </c>
      <c r="F51" s="710"/>
      <c r="G51" s="710"/>
      <c r="H51" s="700">
        <v>0</v>
      </c>
      <c r="I51" s="710">
        <v>3</v>
      </c>
      <c r="J51" s="710">
        <v>462.03</v>
      </c>
      <c r="K51" s="700">
        <v>1</v>
      </c>
      <c r="L51" s="710">
        <v>3</v>
      </c>
      <c r="M51" s="711">
        <v>462.03</v>
      </c>
    </row>
    <row r="52" spans="1:13" ht="14.4" customHeight="1" x14ac:dyDescent="0.3">
      <c r="A52" s="694" t="s">
        <v>1327</v>
      </c>
      <c r="B52" s="695" t="s">
        <v>1280</v>
      </c>
      <c r="C52" s="695" t="s">
        <v>1512</v>
      </c>
      <c r="D52" s="695" t="s">
        <v>1114</v>
      </c>
      <c r="E52" s="695" t="s">
        <v>1115</v>
      </c>
      <c r="F52" s="710">
        <v>4</v>
      </c>
      <c r="G52" s="710">
        <v>616.04</v>
      </c>
      <c r="H52" s="700">
        <v>1</v>
      </c>
      <c r="I52" s="710"/>
      <c r="J52" s="710"/>
      <c r="K52" s="700">
        <v>0</v>
      </c>
      <c r="L52" s="710">
        <v>4</v>
      </c>
      <c r="M52" s="711">
        <v>616.04</v>
      </c>
    </row>
    <row r="53" spans="1:13" ht="14.4" customHeight="1" x14ac:dyDescent="0.3">
      <c r="A53" s="694" t="s">
        <v>1328</v>
      </c>
      <c r="B53" s="695" t="s">
        <v>1273</v>
      </c>
      <c r="C53" s="695" t="s">
        <v>1097</v>
      </c>
      <c r="D53" s="695" t="s">
        <v>1274</v>
      </c>
      <c r="E53" s="695" t="s">
        <v>1275</v>
      </c>
      <c r="F53" s="710"/>
      <c r="G53" s="710"/>
      <c r="H53" s="700">
        <v>0</v>
      </c>
      <c r="I53" s="710">
        <v>55</v>
      </c>
      <c r="J53" s="710">
        <v>14979.500000000004</v>
      </c>
      <c r="K53" s="700">
        <v>1</v>
      </c>
      <c r="L53" s="710">
        <v>55</v>
      </c>
      <c r="M53" s="711">
        <v>14979.500000000004</v>
      </c>
    </row>
    <row r="54" spans="1:13" ht="14.4" customHeight="1" x14ac:dyDescent="0.3">
      <c r="A54" s="694" t="s">
        <v>1328</v>
      </c>
      <c r="B54" s="695" t="s">
        <v>1278</v>
      </c>
      <c r="C54" s="695" t="s">
        <v>1395</v>
      </c>
      <c r="D54" s="695" t="s">
        <v>1396</v>
      </c>
      <c r="E54" s="695" t="s">
        <v>1397</v>
      </c>
      <c r="F54" s="710"/>
      <c r="G54" s="710"/>
      <c r="H54" s="700">
        <v>0</v>
      </c>
      <c r="I54" s="710">
        <v>1</v>
      </c>
      <c r="J54" s="710">
        <v>138.16</v>
      </c>
      <c r="K54" s="700">
        <v>1</v>
      </c>
      <c r="L54" s="710">
        <v>1</v>
      </c>
      <c r="M54" s="711">
        <v>138.16</v>
      </c>
    </row>
    <row r="55" spans="1:13" ht="14.4" customHeight="1" x14ac:dyDescent="0.3">
      <c r="A55" s="694" t="s">
        <v>1328</v>
      </c>
      <c r="B55" s="695" t="s">
        <v>1278</v>
      </c>
      <c r="C55" s="695" t="s">
        <v>1105</v>
      </c>
      <c r="D55" s="695" t="s">
        <v>1106</v>
      </c>
      <c r="E55" s="695" t="s">
        <v>1279</v>
      </c>
      <c r="F55" s="710"/>
      <c r="G55" s="710"/>
      <c r="H55" s="700">
        <v>0</v>
      </c>
      <c r="I55" s="710">
        <v>4</v>
      </c>
      <c r="J55" s="710">
        <v>736.88</v>
      </c>
      <c r="K55" s="700">
        <v>1</v>
      </c>
      <c r="L55" s="710">
        <v>4</v>
      </c>
      <c r="M55" s="711">
        <v>736.88</v>
      </c>
    </row>
    <row r="56" spans="1:13" ht="14.4" customHeight="1" x14ac:dyDescent="0.3">
      <c r="A56" s="694" t="s">
        <v>1328</v>
      </c>
      <c r="B56" s="695" t="s">
        <v>1280</v>
      </c>
      <c r="C56" s="695" t="s">
        <v>1113</v>
      </c>
      <c r="D56" s="695" t="s">
        <v>1114</v>
      </c>
      <c r="E56" s="695" t="s">
        <v>1115</v>
      </c>
      <c r="F56" s="710"/>
      <c r="G56" s="710"/>
      <c r="H56" s="700">
        <v>0</v>
      </c>
      <c r="I56" s="710">
        <v>17</v>
      </c>
      <c r="J56" s="710">
        <v>2618.17</v>
      </c>
      <c r="K56" s="700">
        <v>1</v>
      </c>
      <c r="L56" s="710">
        <v>17</v>
      </c>
      <c r="M56" s="711">
        <v>2618.17</v>
      </c>
    </row>
    <row r="57" spans="1:13" ht="14.4" customHeight="1" x14ac:dyDescent="0.3">
      <c r="A57" s="694" t="s">
        <v>1328</v>
      </c>
      <c r="B57" s="695" t="s">
        <v>1286</v>
      </c>
      <c r="C57" s="695" t="s">
        <v>1355</v>
      </c>
      <c r="D57" s="695" t="s">
        <v>619</v>
      </c>
      <c r="E57" s="695" t="s">
        <v>1356</v>
      </c>
      <c r="F57" s="710"/>
      <c r="G57" s="710"/>
      <c r="H57" s="700">
        <v>0</v>
      </c>
      <c r="I57" s="710">
        <v>1</v>
      </c>
      <c r="J57" s="710">
        <v>48.31</v>
      </c>
      <c r="K57" s="700">
        <v>1</v>
      </c>
      <c r="L57" s="710">
        <v>1</v>
      </c>
      <c r="M57" s="711">
        <v>48.31</v>
      </c>
    </row>
    <row r="58" spans="1:13" ht="14.4" customHeight="1" x14ac:dyDescent="0.3">
      <c r="A58" s="694" t="s">
        <v>1328</v>
      </c>
      <c r="B58" s="695" t="s">
        <v>1286</v>
      </c>
      <c r="C58" s="695" t="s">
        <v>966</v>
      </c>
      <c r="D58" s="695" t="s">
        <v>619</v>
      </c>
      <c r="E58" s="695" t="s">
        <v>1287</v>
      </c>
      <c r="F58" s="710"/>
      <c r="G58" s="710"/>
      <c r="H58" s="700">
        <v>0</v>
      </c>
      <c r="I58" s="710">
        <v>1</v>
      </c>
      <c r="J58" s="710">
        <v>96.63</v>
      </c>
      <c r="K58" s="700">
        <v>1</v>
      </c>
      <c r="L58" s="710">
        <v>1</v>
      </c>
      <c r="M58" s="711">
        <v>96.63</v>
      </c>
    </row>
    <row r="59" spans="1:13" ht="14.4" customHeight="1" x14ac:dyDescent="0.3">
      <c r="A59" s="694" t="s">
        <v>1329</v>
      </c>
      <c r="B59" s="695" t="s">
        <v>1273</v>
      </c>
      <c r="C59" s="695" t="s">
        <v>1097</v>
      </c>
      <c r="D59" s="695" t="s">
        <v>1274</v>
      </c>
      <c r="E59" s="695" t="s">
        <v>1275</v>
      </c>
      <c r="F59" s="710"/>
      <c r="G59" s="710"/>
      <c r="H59" s="700">
        <v>0</v>
      </c>
      <c r="I59" s="710">
        <v>5</v>
      </c>
      <c r="J59" s="710">
        <v>1490.1</v>
      </c>
      <c r="K59" s="700">
        <v>1</v>
      </c>
      <c r="L59" s="710">
        <v>5</v>
      </c>
      <c r="M59" s="711">
        <v>1490.1</v>
      </c>
    </row>
    <row r="60" spans="1:13" ht="14.4" customHeight="1" x14ac:dyDescent="0.3">
      <c r="A60" s="694" t="s">
        <v>1329</v>
      </c>
      <c r="B60" s="695" t="s">
        <v>1273</v>
      </c>
      <c r="C60" s="695" t="s">
        <v>1476</v>
      </c>
      <c r="D60" s="695" t="s">
        <v>1274</v>
      </c>
      <c r="E60" s="695" t="s">
        <v>1275</v>
      </c>
      <c r="F60" s="710">
        <v>2</v>
      </c>
      <c r="G60" s="710">
        <v>666.62</v>
      </c>
      <c r="H60" s="700">
        <v>1</v>
      </c>
      <c r="I60" s="710"/>
      <c r="J60" s="710"/>
      <c r="K60" s="700">
        <v>0</v>
      </c>
      <c r="L60" s="710">
        <v>2</v>
      </c>
      <c r="M60" s="711">
        <v>666.62</v>
      </c>
    </row>
    <row r="61" spans="1:13" ht="14.4" customHeight="1" x14ac:dyDescent="0.3">
      <c r="A61" s="694" t="s">
        <v>1329</v>
      </c>
      <c r="B61" s="695" t="s">
        <v>1280</v>
      </c>
      <c r="C61" s="695" t="s">
        <v>1113</v>
      </c>
      <c r="D61" s="695" t="s">
        <v>1114</v>
      </c>
      <c r="E61" s="695" t="s">
        <v>1115</v>
      </c>
      <c r="F61" s="710"/>
      <c r="G61" s="710"/>
      <c r="H61" s="700">
        <v>0</v>
      </c>
      <c r="I61" s="710">
        <v>2</v>
      </c>
      <c r="J61" s="710">
        <v>308.02</v>
      </c>
      <c r="K61" s="700">
        <v>1</v>
      </c>
      <c r="L61" s="710">
        <v>2</v>
      </c>
      <c r="M61" s="711">
        <v>308.02</v>
      </c>
    </row>
    <row r="62" spans="1:13" ht="14.4" customHeight="1" x14ac:dyDescent="0.3">
      <c r="A62" s="694" t="s">
        <v>1330</v>
      </c>
      <c r="B62" s="695" t="s">
        <v>1273</v>
      </c>
      <c r="C62" s="695" t="s">
        <v>1097</v>
      </c>
      <c r="D62" s="695" t="s">
        <v>1274</v>
      </c>
      <c r="E62" s="695" t="s">
        <v>1275</v>
      </c>
      <c r="F62" s="710"/>
      <c r="G62" s="710"/>
      <c r="H62" s="700">
        <v>0</v>
      </c>
      <c r="I62" s="710">
        <v>52</v>
      </c>
      <c r="J62" s="710">
        <v>15744.07</v>
      </c>
      <c r="K62" s="700">
        <v>1</v>
      </c>
      <c r="L62" s="710">
        <v>52</v>
      </c>
      <c r="M62" s="711">
        <v>15744.07</v>
      </c>
    </row>
    <row r="63" spans="1:13" ht="14.4" customHeight="1" x14ac:dyDescent="0.3">
      <c r="A63" s="694" t="s">
        <v>1330</v>
      </c>
      <c r="B63" s="695" t="s">
        <v>1273</v>
      </c>
      <c r="C63" s="695" t="s">
        <v>1178</v>
      </c>
      <c r="D63" s="695" t="s">
        <v>1304</v>
      </c>
      <c r="E63" s="695" t="s">
        <v>1305</v>
      </c>
      <c r="F63" s="710"/>
      <c r="G63" s="710"/>
      <c r="H63" s="700">
        <v>0</v>
      </c>
      <c r="I63" s="710">
        <v>1</v>
      </c>
      <c r="J63" s="710">
        <v>151.61000000000001</v>
      </c>
      <c r="K63" s="700">
        <v>1</v>
      </c>
      <c r="L63" s="710">
        <v>1</v>
      </c>
      <c r="M63" s="711">
        <v>151.61000000000001</v>
      </c>
    </row>
    <row r="64" spans="1:13" ht="14.4" customHeight="1" x14ac:dyDescent="0.3">
      <c r="A64" s="694" t="s">
        <v>1330</v>
      </c>
      <c r="B64" s="695" t="s">
        <v>1273</v>
      </c>
      <c r="C64" s="695" t="s">
        <v>1476</v>
      </c>
      <c r="D64" s="695" t="s">
        <v>1274</v>
      </c>
      <c r="E64" s="695" t="s">
        <v>1275</v>
      </c>
      <c r="F64" s="710">
        <v>43</v>
      </c>
      <c r="G64" s="710">
        <v>9038.8300000000017</v>
      </c>
      <c r="H64" s="700">
        <v>1</v>
      </c>
      <c r="I64" s="710"/>
      <c r="J64" s="710"/>
      <c r="K64" s="700">
        <v>0</v>
      </c>
      <c r="L64" s="710">
        <v>43</v>
      </c>
      <c r="M64" s="711">
        <v>9038.8300000000017</v>
      </c>
    </row>
    <row r="65" spans="1:13" ht="14.4" customHeight="1" x14ac:dyDescent="0.3">
      <c r="A65" s="694" t="s">
        <v>1330</v>
      </c>
      <c r="B65" s="695" t="s">
        <v>1278</v>
      </c>
      <c r="C65" s="695" t="s">
        <v>1105</v>
      </c>
      <c r="D65" s="695" t="s">
        <v>1106</v>
      </c>
      <c r="E65" s="695" t="s">
        <v>1279</v>
      </c>
      <c r="F65" s="710"/>
      <c r="G65" s="710"/>
      <c r="H65" s="700">
        <v>0</v>
      </c>
      <c r="I65" s="710">
        <v>1</v>
      </c>
      <c r="J65" s="710">
        <v>184.22</v>
      </c>
      <c r="K65" s="700">
        <v>1</v>
      </c>
      <c r="L65" s="710">
        <v>1</v>
      </c>
      <c r="M65" s="711">
        <v>184.22</v>
      </c>
    </row>
    <row r="66" spans="1:13" ht="14.4" customHeight="1" x14ac:dyDescent="0.3">
      <c r="A66" s="694" t="s">
        <v>1330</v>
      </c>
      <c r="B66" s="695" t="s">
        <v>1280</v>
      </c>
      <c r="C66" s="695" t="s">
        <v>1113</v>
      </c>
      <c r="D66" s="695" t="s">
        <v>1114</v>
      </c>
      <c r="E66" s="695" t="s">
        <v>1115</v>
      </c>
      <c r="F66" s="710"/>
      <c r="G66" s="710"/>
      <c r="H66" s="700">
        <v>0</v>
      </c>
      <c r="I66" s="710">
        <v>23</v>
      </c>
      <c r="J66" s="710">
        <v>3542.2299999999996</v>
      </c>
      <c r="K66" s="700">
        <v>1</v>
      </c>
      <c r="L66" s="710">
        <v>23</v>
      </c>
      <c r="M66" s="711">
        <v>3542.2299999999996</v>
      </c>
    </row>
    <row r="67" spans="1:13" ht="14.4" customHeight="1" x14ac:dyDescent="0.3">
      <c r="A67" s="694" t="s">
        <v>1330</v>
      </c>
      <c r="B67" s="695" t="s">
        <v>1280</v>
      </c>
      <c r="C67" s="695" t="s">
        <v>1370</v>
      </c>
      <c r="D67" s="695" t="s">
        <v>1371</v>
      </c>
      <c r="E67" s="695" t="s">
        <v>1372</v>
      </c>
      <c r="F67" s="710"/>
      <c r="G67" s="710"/>
      <c r="H67" s="700">
        <v>0</v>
      </c>
      <c r="I67" s="710">
        <v>5</v>
      </c>
      <c r="J67" s="710">
        <v>385.05000000000007</v>
      </c>
      <c r="K67" s="700">
        <v>1</v>
      </c>
      <c r="L67" s="710">
        <v>5</v>
      </c>
      <c r="M67" s="711">
        <v>385.05000000000007</v>
      </c>
    </row>
    <row r="68" spans="1:13" ht="14.4" customHeight="1" x14ac:dyDescent="0.3">
      <c r="A68" s="694" t="s">
        <v>1330</v>
      </c>
      <c r="B68" s="695" t="s">
        <v>1286</v>
      </c>
      <c r="C68" s="695" t="s">
        <v>1355</v>
      </c>
      <c r="D68" s="695" t="s">
        <v>619</v>
      </c>
      <c r="E68" s="695" t="s">
        <v>1356</v>
      </c>
      <c r="F68" s="710"/>
      <c r="G68" s="710"/>
      <c r="H68" s="700">
        <v>0</v>
      </c>
      <c r="I68" s="710">
        <v>7</v>
      </c>
      <c r="J68" s="710">
        <v>338.17</v>
      </c>
      <c r="K68" s="700">
        <v>1</v>
      </c>
      <c r="L68" s="710">
        <v>7</v>
      </c>
      <c r="M68" s="711">
        <v>338.17</v>
      </c>
    </row>
    <row r="69" spans="1:13" ht="14.4" customHeight="1" x14ac:dyDescent="0.3">
      <c r="A69" s="694" t="s">
        <v>1330</v>
      </c>
      <c r="B69" s="695" t="s">
        <v>1286</v>
      </c>
      <c r="C69" s="695" t="s">
        <v>966</v>
      </c>
      <c r="D69" s="695" t="s">
        <v>619</v>
      </c>
      <c r="E69" s="695" t="s">
        <v>1287</v>
      </c>
      <c r="F69" s="710"/>
      <c r="G69" s="710"/>
      <c r="H69" s="700">
        <v>0</v>
      </c>
      <c r="I69" s="710">
        <v>1</v>
      </c>
      <c r="J69" s="710">
        <v>96.63</v>
      </c>
      <c r="K69" s="700">
        <v>1</v>
      </c>
      <c r="L69" s="710">
        <v>1</v>
      </c>
      <c r="M69" s="711">
        <v>96.63</v>
      </c>
    </row>
    <row r="70" spans="1:13" ht="14.4" customHeight="1" x14ac:dyDescent="0.3">
      <c r="A70" s="694" t="s">
        <v>1345</v>
      </c>
      <c r="B70" s="695" t="s">
        <v>1273</v>
      </c>
      <c r="C70" s="695" t="s">
        <v>1097</v>
      </c>
      <c r="D70" s="695" t="s">
        <v>1274</v>
      </c>
      <c r="E70" s="695" t="s">
        <v>1275</v>
      </c>
      <c r="F70" s="710"/>
      <c r="G70" s="710"/>
      <c r="H70" s="700">
        <v>0</v>
      </c>
      <c r="I70" s="710">
        <v>1</v>
      </c>
      <c r="J70" s="710">
        <v>156.86000000000001</v>
      </c>
      <c r="K70" s="700">
        <v>1</v>
      </c>
      <c r="L70" s="710">
        <v>1</v>
      </c>
      <c r="M70" s="711">
        <v>156.86000000000001</v>
      </c>
    </row>
    <row r="71" spans="1:13" ht="14.4" customHeight="1" x14ac:dyDescent="0.3">
      <c r="A71" s="694" t="s">
        <v>1345</v>
      </c>
      <c r="B71" s="695" t="s">
        <v>1273</v>
      </c>
      <c r="C71" s="695" t="s">
        <v>1178</v>
      </c>
      <c r="D71" s="695" t="s">
        <v>1304</v>
      </c>
      <c r="E71" s="695" t="s">
        <v>1305</v>
      </c>
      <c r="F71" s="710"/>
      <c r="G71" s="710"/>
      <c r="H71" s="700">
        <v>0</v>
      </c>
      <c r="I71" s="710">
        <v>5</v>
      </c>
      <c r="J71" s="710">
        <v>1303.1500000000001</v>
      </c>
      <c r="K71" s="700">
        <v>1</v>
      </c>
      <c r="L71" s="710">
        <v>5</v>
      </c>
      <c r="M71" s="711">
        <v>1303.1500000000001</v>
      </c>
    </row>
    <row r="72" spans="1:13" ht="14.4" customHeight="1" x14ac:dyDescent="0.3">
      <c r="A72" s="694" t="s">
        <v>1331</v>
      </c>
      <c r="B72" s="695" t="s">
        <v>1273</v>
      </c>
      <c r="C72" s="695" t="s">
        <v>1097</v>
      </c>
      <c r="D72" s="695" t="s">
        <v>1274</v>
      </c>
      <c r="E72" s="695" t="s">
        <v>1275</v>
      </c>
      <c r="F72" s="710"/>
      <c r="G72" s="710"/>
      <c r="H72" s="700">
        <v>0</v>
      </c>
      <c r="I72" s="710">
        <v>67</v>
      </c>
      <c r="J72" s="710">
        <v>19332.120000000006</v>
      </c>
      <c r="K72" s="700">
        <v>1</v>
      </c>
      <c r="L72" s="710">
        <v>67</v>
      </c>
      <c r="M72" s="711">
        <v>19332.120000000006</v>
      </c>
    </row>
    <row r="73" spans="1:13" ht="14.4" customHeight="1" x14ac:dyDescent="0.3">
      <c r="A73" s="694" t="s">
        <v>1331</v>
      </c>
      <c r="B73" s="695" t="s">
        <v>1273</v>
      </c>
      <c r="C73" s="695" t="s">
        <v>1178</v>
      </c>
      <c r="D73" s="695" t="s">
        <v>1304</v>
      </c>
      <c r="E73" s="695" t="s">
        <v>1305</v>
      </c>
      <c r="F73" s="710"/>
      <c r="G73" s="710"/>
      <c r="H73" s="700">
        <v>0</v>
      </c>
      <c r="I73" s="710">
        <v>4</v>
      </c>
      <c r="J73" s="710">
        <v>1151.54</v>
      </c>
      <c r="K73" s="700">
        <v>1</v>
      </c>
      <c r="L73" s="710">
        <v>4</v>
      </c>
      <c r="M73" s="711">
        <v>1151.54</v>
      </c>
    </row>
    <row r="74" spans="1:13" ht="14.4" customHeight="1" x14ac:dyDescent="0.3">
      <c r="A74" s="694" t="s">
        <v>1331</v>
      </c>
      <c r="B74" s="695" t="s">
        <v>1278</v>
      </c>
      <c r="C74" s="695" t="s">
        <v>1105</v>
      </c>
      <c r="D74" s="695" t="s">
        <v>1106</v>
      </c>
      <c r="E74" s="695" t="s">
        <v>1279</v>
      </c>
      <c r="F74" s="710"/>
      <c r="G74" s="710"/>
      <c r="H74" s="700">
        <v>0</v>
      </c>
      <c r="I74" s="710">
        <v>2</v>
      </c>
      <c r="J74" s="710">
        <v>368.44</v>
      </c>
      <c r="K74" s="700">
        <v>1</v>
      </c>
      <c r="L74" s="710">
        <v>2</v>
      </c>
      <c r="M74" s="711">
        <v>368.44</v>
      </c>
    </row>
    <row r="75" spans="1:13" ht="14.4" customHeight="1" x14ac:dyDescent="0.3">
      <c r="A75" s="694" t="s">
        <v>1331</v>
      </c>
      <c r="B75" s="695" t="s">
        <v>1280</v>
      </c>
      <c r="C75" s="695" t="s">
        <v>1113</v>
      </c>
      <c r="D75" s="695" t="s">
        <v>1114</v>
      </c>
      <c r="E75" s="695" t="s">
        <v>1115</v>
      </c>
      <c r="F75" s="710"/>
      <c r="G75" s="710"/>
      <c r="H75" s="700">
        <v>0</v>
      </c>
      <c r="I75" s="710">
        <v>24</v>
      </c>
      <c r="J75" s="710">
        <v>3696.24</v>
      </c>
      <c r="K75" s="700">
        <v>1</v>
      </c>
      <c r="L75" s="710">
        <v>24</v>
      </c>
      <c r="M75" s="711">
        <v>3696.24</v>
      </c>
    </row>
    <row r="76" spans="1:13" ht="14.4" customHeight="1" x14ac:dyDescent="0.3">
      <c r="A76" s="694" t="s">
        <v>1331</v>
      </c>
      <c r="B76" s="695" t="s">
        <v>1280</v>
      </c>
      <c r="C76" s="695" t="s">
        <v>1370</v>
      </c>
      <c r="D76" s="695" t="s">
        <v>1371</v>
      </c>
      <c r="E76" s="695" t="s">
        <v>1372</v>
      </c>
      <c r="F76" s="710"/>
      <c r="G76" s="710"/>
      <c r="H76" s="700">
        <v>0</v>
      </c>
      <c r="I76" s="710">
        <v>2</v>
      </c>
      <c r="J76" s="710">
        <v>154.02000000000001</v>
      </c>
      <c r="K76" s="700">
        <v>1</v>
      </c>
      <c r="L76" s="710">
        <v>2</v>
      </c>
      <c r="M76" s="711">
        <v>154.02000000000001</v>
      </c>
    </row>
    <row r="77" spans="1:13" ht="14.4" customHeight="1" x14ac:dyDescent="0.3">
      <c r="A77" s="694" t="s">
        <v>1331</v>
      </c>
      <c r="B77" s="695" t="s">
        <v>1280</v>
      </c>
      <c r="C77" s="695" t="s">
        <v>1556</v>
      </c>
      <c r="D77" s="695" t="s">
        <v>1281</v>
      </c>
      <c r="E77" s="695" t="s">
        <v>1557</v>
      </c>
      <c r="F77" s="710"/>
      <c r="G77" s="710"/>
      <c r="H77" s="700">
        <v>0</v>
      </c>
      <c r="I77" s="710">
        <v>1</v>
      </c>
      <c r="J77" s="710">
        <v>82.92</v>
      </c>
      <c r="K77" s="700">
        <v>1</v>
      </c>
      <c r="L77" s="710">
        <v>1</v>
      </c>
      <c r="M77" s="711">
        <v>82.92</v>
      </c>
    </row>
    <row r="78" spans="1:13" ht="14.4" customHeight="1" x14ac:dyDescent="0.3">
      <c r="A78" s="694" t="s">
        <v>1331</v>
      </c>
      <c r="B78" s="695" t="s">
        <v>1286</v>
      </c>
      <c r="C78" s="695" t="s">
        <v>1355</v>
      </c>
      <c r="D78" s="695" t="s">
        <v>619</v>
      </c>
      <c r="E78" s="695" t="s">
        <v>1356</v>
      </c>
      <c r="F78" s="710"/>
      <c r="G78" s="710"/>
      <c r="H78" s="700">
        <v>0</v>
      </c>
      <c r="I78" s="710">
        <v>6</v>
      </c>
      <c r="J78" s="710">
        <v>289.86</v>
      </c>
      <c r="K78" s="700">
        <v>1</v>
      </c>
      <c r="L78" s="710">
        <v>6</v>
      </c>
      <c r="M78" s="711">
        <v>289.86</v>
      </c>
    </row>
    <row r="79" spans="1:13" ht="14.4" customHeight="1" x14ac:dyDescent="0.3">
      <c r="A79" s="694" t="s">
        <v>1331</v>
      </c>
      <c r="B79" s="695" t="s">
        <v>1286</v>
      </c>
      <c r="C79" s="695" t="s">
        <v>966</v>
      </c>
      <c r="D79" s="695" t="s">
        <v>619</v>
      </c>
      <c r="E79" s="695" t="s">
        <v>1287</v>
      </c>
      <c r="F79" s="710"/>
      <c r="G79" s="710"/>
      <c r="H79" s="700">
        <v>0</v>
      </c>
      <c r="I79" s="710">
        <v>1</v>
      </c>
      <c r="J79" s="710">
        <v>96.63</v>
      </c>
      <c r="K79" s="700">
        <v>1</v>
      </c>
      <c r="L79" s="710">
        <v>1</v>
      </c>
      <c r="M79" s="711">
        <v>96.63</v>
      </c>
    </row>
    <row r="80" spans="1:13" ht="14.4" customHeight="1" x14ac:dyDescent="0.3">
      <c r="A80" s="694" t="s">
        <v>1332</v>
      </c>
      <c r="B80" s="695" t="s">
        <v>1273</v>
      </c>
      <c r="C80" s="695" t="s">
        <v>1097</v>
      </c>
      <c r="D80" s="695" t="s">
        <v>1274</v>
      </c>
      <c r="E80" s="695" t="s">
        <v>1275</v>
      </c>
      <c r="F80" s="710"/>
      <c r="G80" s="710"/>
      <c r="H80" s="700">
        <v>0</v>
      </c>
      <c r="I80" s="710">
        <v>5</v>
      </c>
      <c r="J80" s="710">
        <v>1313.65</v>
      </c>
      <c r="K80" s="700">
        <v>1</v>
      </c>
      <c r="L80" s="710">
        <v>5</v>
      </c>
      <c r="M80" s="711">
        <v>1313.65</v>
      </c>
    </row>
    <row r="81" spans="1:13" ht="14.4" customHeight="1" x14ac:dyDescent="0.3">
      <c r="A81" s="694" t="s">
        <v>1332</v>
      </c>
      <c r="B81" s="695" t="s">
        <v>1280</v>
      </c>
      <c r="C81" s="695" t="s">
        <v>1712</v>
      </c>
      <c r="D81" s="695" t="s">
        <v>1114</v>
      </c>
      <c r="E81" s="695" t="s">
        <v>1713</v>
      </c>
      <c r="F81" s="710">
        <v>1</v>
      </c>
      <c r="G81" s="710">
        <v>0</v>
      </c>
      <c r="H81" s="700"/>
      <c r="I81" s="710"/>
      <c r="J81" s="710"/>
      <c r="K81" s="700"/>
      <c r="L81" s="710">
        <v>1</v>
      </c>
      <c r="M81" s="711">
        <v>0</v>
      </c>
    </row>
    <row r="82" spans="1:13" ht="14.4" customHeight="1" x14ac:dyDescent="0.3">
      <c r="A82" s="694" t="s">
        <v>1333</v>
      </c>
      <c r="B82" s="695" t="s">
        <v>1742</v>
      </c>
      <c r="C82" s="695" t="s">
        <v>1594</v>
      </c>
      <c r="D82" s="695" t="s">
        <v>1595</v>
      </c>
      <c r="E82" s="695" t="s">
        <v>1596</v>
      </c>
      <c r="F82" s="710">
        <v>1</v>
      </c>
      <c r="G82" s="710">
        <v>200.07</v>
      </c>
      <c r="H82" s="700">
        <v>1</v>
      </c>
      <c r="I82" s="710"/>
      <c r="J82" s="710"/>
      <c r="K82" s="700">
        <v>0</v>
      </c>
      <c r="L82" s="710">
        <v>1</v>
      </c>
      <c r="M82" s="711">
        <v>200.07</v>
      </c>
    </row>
    <row r="83" spans="1:13" ht="14.4" customHeight="1" x14ac:dyDescent="0.3">
      <c r="A83" s="694" t="s">
        <v>1333</v>
      </c>
      <c r="B83" s="695" t="s">
        <v>1273</v>
      </c>
      <c r="C83" s="695" t="s">
        <v>1097</v>
      </c>
      <c r="D83" s="695" t="s">
        <v>1274</v>
      </c>
      <c r="E83" s="695" t="s">
        <v>1275</v>
      </c>
      <c r="F83" s="710"/>
      <c r="G83" s="710"/>
      <c r="H83" s="700">
        <v>0</v>
      </c>
      <c r="I83" s="710">
        <v>14</v>
      </c>
      <c r="J83" s="710">
        <v>3254.74</v>
      </c>
      <c r="K83" s="700">
        <v>1</v>
      </c>
      <c r="L83" s="710">
        <v>14</v>
      </c>
      <c r="M83" s="711">
        <v>3254.74</v>
      </c>
    </row>
    <row r="84" spans="1:13" ht="14.4" customHeight="1" x14ac:dyDescent="0.3">
      <c r="A84" s="694" t="s">
        <v>1333</v>
      </c>
      <c r="B84" s="695" t="s">
        <v>1273</v>
      </c>
      <c r="C84" s="695" t="s">
        <v>1562</v>
      </c>
      <c r="D84" s="695" t="s">
        <v>1563</v>
      </c>
      <c r="E84" s="695" t="s">
        <v>1564</v>
      </c>
      <c r="F84" s="710"/>
      <c r="G84" s="710"/>
      <c r="H84" s="700">
        <v>0</v>
      </c>
      <c r="I84" s="710">
        <v>1</v>
      </c>
      <c r="J84" s="710">
        <v>79.36</v>
      </c>
      <c r="K84" s="700">
        <v>1</v>
      </c>
      <c r="L84" s="710">
        <v>1</v>
      </c>
      <c r="M84" s="711">
        <v>79.36</v>
      </c>
    </row>
    <row r="85" spans="1:13" ht="14.4" customHeight="1" x14ac:dyDescent="0.3">
      <c r="A85" s="694" t="s">
        <v>1333</v>
      </c>
      <c r="B85" s="695" t="s">
        <v>1273</v>
      </c>
      <c r="C85" s="695" t="s">
        <v>1178</v>
      </c>
      <c r="D85" s="695" t="s">
        <v>1304</v>
      </c>
      <c r="E85" s="695" t="s">
        <v>1305</v>
      </c>
      <c r="F85" s="710"/>
      <c r="G85" s="710"/>
      <c r="H85" s="700">
        <v>0</v>
      </c>
      <c r="I85" s="710">
        <v>1</v>
      </c>
      <c r="J85" s="710">
        <v>151.61000000000001</v>
      </c>
      <c r="K85" s="700">
        <v>1</v>
      </c>
      <c r="L85" s="710">
        <v>1</v>
      </c>
      <c r="M85" s="711">
        <v>151.61000000000001</v>
      </c>
    </row>
    <row r="86" spans="1:13" ht="14.4" customHeight="1" x14ac:dyDescent="0.3">
      <c r="A86" s="694" t="s">
        <v>1333</v>
      </c>
      <c r="B86" s="695" t="s">
        <v>1278</v>
      </c>
      <c r="C86" s="695" t="s">
        <v>1105</v>
      </c>
      <c r="D86" s="695" t="s">
        <v>1106</v>
      </c>
      <c r="E86" s="695" t="s">
        <v>1279</v>
      </c>
      <c r="F86" s="710"/>
      <c r="G86" s="710"/>
      <c r="H86" s="700">
        <v>0</v>
      </c>
      <c r="I86" s="710">
        <v>3</v>
      </c>
      <c r="J86" s="710">
        <v>552.66</v>
      </c>
      <c r="K86" s="700">
        <v>1</v>
      </c>
      <c r="L86" s="710">
        <v>3</v>
      </c>
      <c r="M86" s="711">
        <v>552.66</v>
      </c>
    </row>
    <row r="87" spans="1:13" ht="14.4" customHeight="1" x14ac:dyDescent="0.3">
      <c r="A87" s="694" t="s">
        <v>1333</v>
      </c>
      <c r="B87" s="695" t="s">
        <v>1280</v>
      </c>
      <c r="C87" s="695" t="s">
        <v>1113</v>
      </c>
      <c r="D87" s="695" t="s">
        <v>1114</v>
      </c>
      <c r="E87" s="695" t="s">
        <v>1115</v>
      </c>
      <c r="F87" s="710"/>
      <c r="G87" s="710"/>
      <c r="H87" s="700">
        <v>0</v>
      </c>
      <c r="I87" s="710">
        <v>8</v>
      </c>
      <c r="J87" s="710">
        <v>1232.08</v>
      </c>
      <c r="K87" s="700">
        <v>1</v>
      </c>
      <c r="L87" s="710">
        <v>8</v>
      </c>
      <c r="M87" s="711">
        <v>1232.08</v>
      </c>
    </row>
    <row r="88" spans="1:13" ht="14.4" customHeight="1" x14ac:dyDescent="0.3">
      <c r="A88" s="694" t="s">
        <v>1333</v>
      </c>
      <c r="B88" s="695" t="s">
        <v>1283</v>
      </c>
      <c r="C88" s="695" t="s">
        <v>1580</v>
      </c>
      <c r="D88" s="695" t="s">
        <v>1581</v>
      </c>
      <c r="E88" s="695" t="s">
        <v>1582</v>
      </c>
      <c r="F88" s="710"/>
      <c r="G88" s="710"/>
      <c r="H88" s="700">
        <v>0</v>
      </c>
      <c r="I88" s="710">
        <v>1</v>
      </c>
      <c r="J88" s="710">
        <v>3127.19</v>
      </c>
      <c r="K88" s="700">
        <v>1</v>
      </c>
      <c r="L88" s="710">
        <v>1</v>
      </c>
      <c r="M88" s="711">
        <v>3127.19</v>
      </c>
    </row>
    <row r="89" spans="1:13" ht="14.4" customHeight="1" x14ac:dyDescent="0.3">
      <c r="A89" s="694" t="s">
        <v>1333</v>
      </c>
      <c r="B89" s="695" t="s">
        <v>1283</v>
      </c>
      <c r="C89" s="695" t="s">
        <v>1583</v>
      </c>
      <c r="D89" s="695" t="s">
        <v>1581</v>
      </c>
      <c r="E89" s="695" t="s">
        <v>1584</v>
      </c>
      <c r="F89" s="710"/>
      <c r="G89" s="710"/>
      <c r="H89" s="700">
        <v>0</v>
      </c>
      <c r="I89" s="710">
        <v>1</v>
      </c>
      <c r="J89" s="710">
        <v>782.22</v>
      </c>
      <c r="K89" s="700">
        <v>1</v>
      </c>
      <c r="L89" s="710">
        <v>1</v>
      </c>
      <c r="M89" s="711">
        <v>782.22</v>
      </c>
    </row>
    <row r="90" spans="1:13" ht="14.4" customHeight="1" x14ac:dyDescent="0.3">
      <c r="A90" s="694" t="s">
        <v>1333</v>
      </c>
      <c r="B90" s="695" t="s">
        <v>1286</v>
      </c>
      <c r="C90" s="695" t="s">
        <v>1355</v>
      </c>
      <c r="D90" s="695" t="s">
        <v>619</v>
      </c>
      <c r="E90" s="695" t="s">
        <v>1356</v>
      </c>
      <c r="F90" s="710"/>
      <c r="G90" s="710"/>
      <c r="H90" s="700">
        <v>0</v>
      </c>
      <c r="I90" s="710">
        <v>7</v>
      </c>
      <c r="J90" s="710">
        <v>338.17</v>
      </c>
      <c r="K90" s="700">
        <v>1</v>
      </c>
      <c r="L90" s="710">
        <v>7</v>
      </c>
      <c r="M90" s="711">
        <v>338.17</v>
      </c>
    </row>
    <row r="91" spans="1:13" ht="14.4" customHeight="1" x14ac:dyDescent="0.3">
      <c r="A91" s="694" t="s">
        <v>1333</v>
      </c>
      <c r="B91" s="695" t="s">
        <v>1286</v>
      </c>
      <c r="C91" s="695" t="s">
        <v>966</v>
      </c>
      <c r="D91" s="695" t="s">
        <v>619</v>
      </c>
      <c r="E91" s="695" t="s">
        <v>1287</v>
      </c>
      <c r="F91" s="710"/>
      <c r="G91" s="710"/>
      <c r="H91" s="700">
        <v>0</v>
      </c>
      <c r="I91" s="710">
        <v>1</v>
      </c>
      <c r="J91" s="710">
        <v>96.63</v>
      </c>
      <c r="K91" s="700">
        <v>1</v>
      </c>
      <c r="L91" s="710">
        <v>1</v>
      </c>
      <c r="M91" s="711">
        <v>96.63</v>
      </c>
    </row>
    <row r="92" spans="1:13" ht="14.4" customHeight="1" x14ac:dyDescent="0.3">
      <c r="A92" s="694" t="s">
        <v>1333</v>
      </c>
      <c r="B92" s="695" t="s">
        <v>1300</v>
      </c>
      <c r="C92" s="695" t="s">
        <v>1570</v>
      </c>
      <c r="D92" s="695" t="s">
        <v>998</v>
      </c>
      <c r="E92" s="695" t="s">
        <v>851</v>
      </c>
      <c r="F92" s="710"/>
      <c r="G92" s="710"/>
      <c r="H92" s="700"/>
      <c r="I92" s="710">
        <v>1</v>
      </c>
      <c r="J92" s="710">
        <v>0</v>
      </c>
      <c r="K92" s="700"/>
      <c r="L92" s="710">
        <v>1</v>
      </c>
      <c r="M92" s="711">
        <v>0</v>
      </c>
    </row>
    <row r="93" spans="1:13" ht="14.4" customHeight="1" x14ac:dyDescent="0.3">
      <c r="A93" s="694" t="s">
        <v>1334</v>
      </c>
      <c r="B93" s="695" t="s">
        <v>1743</v>
      </c>
      <c r="C93" s="695" t="s">
        <v>1602</v>
      </c>
      <c r="D93" s="695" t="s">
        <v>1603</v>
      </c>
      <c r="E93" s="695" t="s">
        <v>1604</v>
      </c>
      <c r="F93" s="710">
        <v>1</v>
      </c>
      <c r="G93" s="710">
        <v>0</v>
      </c>
      <c r="H93" s="700"/>
      <c r="I93" s="710"/>
      <c r="J93" s="710"/>
      <c r="K93" s="700"/>
      <c r="L93" s="710">
        <v>1</v>
      </c>
      <c r="M93" s="711">
        <v>0</v>
      </c>
    </row>
    <row r="94" spans="1:13" ht="14.4" customHeight="1" x14ac:dyDescent="0.3">
      <c r="A94" s="694" t="s">
        <v>1334</v>
      </c>
      <c r="B94" s="695" t="s">
        <v>1273</v>
      </c>
      <c r="C94" s="695" t="s">
        <v>1351</v>
      </c>
      <c r="D94" s="695" t="s">
        <v>1274</v>
      </c>
      <c r="E94" s="695" t="s">
        <v>1352</v>
      </c>
      <c r="F94" s="710">
        <v>1</v>
      </c>
      <c r="G94" s="710">
        <v>0</v>
      </c>
      <c r="H94" s="700"/>
      <c r="I94" s="710"/>
      <c r="J94" s="710"/>
      <c r="K94" s="700"/>
      <c r="L94" s="710">
        <v>1</v>
      </c>
      <c r="M94" s="711">
        <v>0</v>
      </c>
    </row>
    <row r="95" spans="1:13" ht="14.4" customHeight="1" x14ac:dyDescent="0.3">
      <c r="A95" s="694" t="s">
        <v>1334</v>
      </c>
      <c r="B95" s="695" t="s">
        <v>1273</v>
      </c>
      <c r="C95" s="695" t="s">
        <v>1097</v>
      </c>
      <c r="D95" s="695" t="s">
        <v>1274</v>
      </c>
      <c r="E95" s="695" t="s">
        <v>1275</v>
      </c>
      <c r="F95" s="710"/>
      <c r="G95" s="710"/>
      <c r="H95" s="700">
        <v>0</v>
      </c>
      <c r="I95" s="710">
        <v>31</v>
      </c>
      <c r="J95" s="710">
        <v>8921.01</v>
      </c>
      <c r="K95" s="700">
        <v>1</v>
      </c>
      <c r="L95" s="710">
        <v>31</v>
      </c>
      <c r="M95" s="711">
        <v>8921.01</v>
      </c>
    </row>
    <row r="96" spans="1:13" ht="14.4" customHeight="1" x14ac:dyDescent="0.3">
      <c r="A96" s="694" t="s">
        <v>1334</v>
      </c>
      <c r="B96" s="695" t="s">
        <v>1278</v>
      </c>
      <c r="C96" s="695" t="s">
        <v>1105</v>
      </c>
      <c r="D96" s="695" t="s">
        <v>1106</v>
      </c>
      <c r="E96" s="695" t="s">
        <v>1279</v>
      </c>
      <c r="F96" s="710"/>
      <c r="G96" s="710"/>
      <c r="H96" s="700">
        <v>0</v>
      </c>
      <c r="I96" s="710">
        <v>1</v>
      </c>
      <c r="J96" s="710">
        <v>184.22</v>
      </c>
      <c r="K96" s="700">
        <v>1</v>
      </c>
      <c r="L96" s="710">
        <v>1</v>
      </c>
      <c r="M96" s="711">
        <v>184.22</v>
      </c>
    </row>
    <row r="97" spans="1:13" ht="14.4" customHeight="1" x14ac:dyDescent="0.3">
      <c r="A97" s="694" t="s">
        <v>1334</v>
      </c>
      <c r="B97" s="695" t="s">
        <v>1278</v>
      </c>
      <c r="C97" s="695" t="s">
        <v>1599</v>
      </c>
      <c r="D97" s="695" t="s">
        <v>1600</v>
      </c>
      <c r="E97" s="695" t="s">
        <v>1601</v>
      </c>
      <c r="F97" s="710">
        <v>2</v>
      </c>
      <c r="G97" s="710">
        <v>0</v>
      </c>
      <c r="H97" s="700"/>
      <c r="I97" s="710"/>
      <c r="J97" s="710"/>
      <c r="K97" s="700"/>
      <c r="L97" s="710">
        <v>2</v>
      </c>
      <c r="M97" s="711">
        <v>0</v>
      </c>
    </row>
    <row r="98" spans="1:13" ht="14.4" customHeight="1" x14ac:dyDescent="0.3">
      <c r="A98" s="694" t="s">
        <v>1334</v>
      </c>
      <c r="B98" s="695" t="s">
        <v>1280</v>
      </c>
      <c r="C98" s="695" t="s">
        <v>1113</v>
      </c>
      <c r="D98" s="695" t="s">
        <v>1114</v>
      </c>
      <c r="E98" s="695" t="s">
        <v>1115</v>
      </c>
      <c r="F98" s="710"/>
      <c r="G98" s="710"/>
      <c r="H98" s="700">
        <v>0</v>
      </c>
      <c r="I98" s="710">
        <v>10</v>
      </c>
      <c r="J98" s="710">
        <v>1540.1</v>
      </c>
      <c r="K98" s="700">
        <v>1</v>
      </c>
      <c r="L98" s="710">
        <v>10</v>
      </c>
      <c r="M98" s="711">
        <v>1540.1</v>
      </c>
    </row>
    <row r="99" spans="1:13" ht="14.4" customHeight="1" x14ac:dyDescent="0.3">
      <c r="A99" s="694" t="s">
        <v>1334</v>
      </c>
      <c r="B99" s="695" t="s">
        <v>1280</v>
      </c>
      <c r="C99" s="695" t="s">
        <v>1370</v>
      </c>
      <c r="D99" s="695" t="s">
        <v>1371</v>
      </c>
      <c r="E99" s="695" t="s">
        <v>1372</v>
      </c>
      <c r="F99" s="710"/>
      <c r="G99" s="710"/>
      <c r="H99" s="700">
        <v>0</v>
      </c>
      <c r="I99" s="710">
        <v>2</v>
      </c>
      <c r="J99" s="710">
        <v>154.02000000000001</v>
      </c>
      <c r="K99" s="700">
        <v>1</v>
      </c>
      <c r="L99" s="710">
        <v>2</v>
      </c>
      <c r="M99" s="711">
        <v>154.02000000000001</v>
      </c>
    </row>
    <row r="100" spans="1:13" ht="14.4" customHeight="1" x14ac:dyDescent="0.3">
      <c r="A100" s="694" t="s">
        <v>1335</v>
      </c>
      <c r="B100" s="695" t="s">
        <v>1273</v>
      </c>
      <c r="C100" s="695" t="s">
        <v>1351</v>
      </c>
      <c r="D100" s="695" t="s">
        <v>1274</v>
      </c>
      <c r="E100" s="695" t="s">
        <v>1352</v>
      </c>
      <c r="F100" s="710">
        <v>1</v>
      </c>
      <c r="G100" s="710">
        <v>0</v>
      </c>
      <c r="H100" s="700"/>
      <c r="I100" s="710"/>
      <c r="J100" s="710"/>
      <c r="K100" s="700"/>
      <c r="L100" s="710">
        <v>1</v>
      </c>
      <c r="M100" s="711">
        <v>0</v>
      </c>
    </row>
    <row r="101" spans="1:13" ht="14.4" customHeight="1" x14ac:dyDescent="0.3">
      <c r="A101" s="694" t="s">
        <v>1335</v>
      </c>
      <c r="B101" s="695" t="s">
        <v>1273</v>
      </c>
      <c r="C101" s="695" t="s">
        <v>1097</v>
      </c>
      <c r="D101" s="695" t="s">
        <v>1274</v>
      </c>
      <c r="E101" s="695" t="s">
        <v>1275</v>
      </c>
      <c r="F101" s="710"/>
      <c r="G101" s="710"/>
      <c r="H101" s="700">
        <v>0</v>
      </c>
      <c r="I101" s="710">
        <v>6</v>
      </c>
      <c r="J101" s="710">
        <v>1470.5100000000002</v>
      </c>
      <c r="K101" s="700">
        <v>1</v>
      </c>
      <c r="L101" s="710">
        <v>6</v>
      </c>
      <c r="M101" s="711">
        <v>1470.5100000000002</v>
      </c>
    </row>
    <row r="102" spans="1:13" ht="14.4" customHeight="1" x14ac:dyDescent="0.3">
      <c r="A102" s="694" t="s">
        <v>1335</v>
      </c>
      <c r="B102" s="695" t="s">
        <v>1273</v>
      </c>
      <c r="C102" s="695" t="s">
        <v>1476</v>
      </c>
      <c r="D102" s="695" t="s">
        <v>1274</v>
      </c>
      <c r="E102" s="695" t="s">
        <v>1275</v>
      </c>
      <c r="F102" s="710">
        <v>2</v>
      </c>
      <c r="G102" s="710">
        <v>666.62</v>
      </c>
      <c r="H102" s="700">
        <v>1</v>
      </c>
      <c r="I102" s="710"/>
      <c r="J102" s="710"/>
      <c r="K102" s="700">
        <v>0</v>
      </c>
      <c r="L102" s="710">
        <v>2</v>
      </c>
      <c r="M102" s="711">
        <v>666.62</v>
      </c>
    </row>
    <row r="103" spans="1:13" ht="14.4" customHeight="1" x14ac:dyDescent="0.3">
      <c r="A103" s="694" t="s">
        <v>1335</v>
      </c>
      <c r="B103" s="695" t="s">
        <v>1280</v>
      </c>
      <c r="C103" s="695" t="s">
        <v>1113</v>
      </c>
      <c r="D103" s="695" t="s">
        <v>1114</v>
      </c>
      <c r="E103" s="695" t="s">
        <v>1115</v>
      </c>
      <c r="F103" s="710"/>
      <c r="G103" s="710"/>
      <c r="H103" s="700">
        <v>0</v>
      </c>
      <c r="I103" s="710">
        <v>2</v>
      </c>
      <c r="J103" s="710">
        <v>308.02</v>
      </c>
      <c r="K103" s="700">
        <v>1</v>
      </c>
      <c r="L103" s="710">
        <v>2</v>
      </c>
      <c r="M103" s="711">
        <v>308.02</v>
      </c>
    </row>
    <row r="104" spans="1:13" ht="14.4" customHeight="1" x14ac:dyDescent="0.3">
      <c r="A104" s="694" t="s">
        <v>1335</v>
      </c>
      <c r="B104" s="695" t="s">
        <v>1280</v>
      </c>
      <c r="C104" s="695" t="s">
        <v>1512</v>
      </c>
      <c r="D104" s="695" t="s">
        <v>1114</v>
      </c>
      <c r="E104" s="695" t="s">
        <v>1115</v>
      </c>
      <c r="F104" s="710">
        <v>1</v>
      </c>
      <c r="G104" s="710">
        <v>154.01</v>
      </c>
      <c r="H104" s="700">
        <v>1</v>
      </c>
      <c r="I104" s="710"/>
      <c r="J104" s="710"/>
      <c r="K104" s="700">
        <v>0</v>
      </c>
      <c r="L104" s="710">
        <v>1</v>
      </c>
      <c r="M104" s="711">
        <v>154.01</v>
      </c>
    </row>
    <row r="105" spans="1:13" ht="14.4" customHeight="1" x14ac:dyDescent="0.3">
      <c r="A105" s="694" t="s">
        <v>1336</v>
      </c>
      <c r="B105" s="695" t="s">
        <v>1744</v>
      </c>
      <c r="C105" s="695" t="s">
        <v>1613</v>
      </c>
      <c r="D105" s="695" t="s">
        <v>1614</v>
      </c>
      <c r="E105" s="695" t="s">
        <v>1615</v>
      </c>
      <c r="F105" s="710"/>
      <c r="G105" s="710"/>
      <c r="H105" s="700">
        <v>0</v>
      </c>
      <c r="I105" s="710">
        <v>2</v>
      </c>
      <c r="J105" s="710">
        <v>83.1</v>
      </c>
      <c r="K105" s="700">
        <v>1</v>
      </c>
      <c r="L105" s="710">
        <v>2</v>
      </c>
      <c r="M105" s="711">
        <v>83.1</v>
      </c>
    </row>
    <row r="106" spans="1:13" ht="14.4" customHeight="1" x14ac:dyDescent="0.3">
      <c r="A106" s="694" t="s">
        <v>1336</v>
      </c>
      <c r="B106" s="695" t="s">
        <v>1273</v>
      </c>
      <c r="C106" s="695" t="s">
        <v>1097</v>
      </c>
      <c r="D106" s="695" t="s">
        <v>1274</v>
      </c>
      <c r="E106" s="695" t="s">
        <v>1275</v>
      </c>
      <c r="F106" s="710"/>
      <c r="G106" s="710"/>
      <c r="H106" s="700">
        <v>0</v>
      </c>
      <c r="I106" s="710">
        <v>26</v>
      </c>
      <c r="J106" s="710">
        <v>7960.26</v>
      </c>
      <c r="K106" s="700">
        <v>1</v>
      </c>
      <c r="L106" s="710">
        <v>26</v>
      </c>
      <c r="M106" s="711">
        <v>7960.26</v>
      </c>
    </row>
    <row r="107" spans="1:13" ht="14.4" customHeight="1" x14ac:dyDescent="0.3">
      <c r="A107" s="694" t="s">
        <v>1336</v>
      </c>
      <c r="B107" s="695" t="s">
        <v>1278</v>
      </c>
      <c r="C107" s="695" t="s">
        <v>1105</v>
      </c>
      <c r="D107" s="695" t="s">
        <v>1106</v>
      </c>
      <c r="E107" s="695" t="s">
        <v>1279</v>
      </c>
      <c r="F107" s="710"/>
      <c r="G107" s="710"/>
      <c r="H107" s="700">
        <v>0</v>
      </c>
      <c r="I107" s="710">
        <v>9</v>
      </c>
      <c r="J107" s="710">
        <v>1657.98</v>
      </c>
      <c r="K107" s="700">
        <v>1</v>
      </c>
      <c r="L107" s="710">
        <v>9</v>
      </c>
      <c r="M107" s="711">
        <v>1657.98</v>
      </c>
    </row>
    <row r="108" spans="1:13" ht="14.4" customHeight="1" x14ac:dyDescent="0.3">
      <c r="A108" s="694" t="s">
        <v>1336</v>
      </c>
      <c r="B108" s="695" t="s">
        <v>1280</v>
      </c>
      <c r="C108" s="695" t="s">
        <v>1113</v>
      </c>
      <c r="D108" s="695" t="s">
        <v>1114</v>
      </c>
      <c r="E108" s="695" t="s">
        <v>1115</v>
      </c>
      <c r="F108" s="710"/>
      <c r="G108" s="710"/>
      <c r="H108" s="700">
        <v>0</v>
      </c>
      <c r="I108" s="710">
        <v>12</v>
      </c>
      <c r="J108" s="710">
        <v>1848.12</v>
      </c>
      <c r="K108" s="700">
        <v>1</v>
      </c>
      <c r="L108" s="710">
        <v>12</v>
      </c>
      <c r="M108" s="711">
        <v>1848.12</v>
      </c>
    </row>
    <row r="109" spans="1:13" ht="14.4" customHeight="1" x14ac:dyDescent="0.3">
      <c r="A109" s="694" t="s">
        <v>1336</v>
      </c>
      <c r="B109" s="695" t="s">
        <v>1286</v>
      </c>
      <c r="C109" s="695" t="s">
        <v>1355</v>
      </c>
      <c r="D109" s="695" t="s">
        <v>619</v>
      </c>
      <c r="E109" s="695" t="s">
        <v>1356</v>
      </c>
      <c r="F109" s="710"/>
      <c r="G109" s="710"/>
      <c r="H109" s="700">
        <v>0</v>
      </c>
      <c r="I109" s="710">
        <v>1</v>
      </c>
      <c r="J109" s="710">
        <v>48.31</v>
      </c>
      <c r="K109" s="700">
        <v>1</v>
      </c>
      <c r="L109" s="710">
        <v>1</v>
      </c>
      <c r="M109" s="711">
        <v>48.31</v>
      </c>
    </row>
    <row r="110" spans="1:13" ht="14.4" customHeight="1" x14ac:dyDescent="0.3">
      <c r="A110" s="694" t="s">
        <v>1336</v>
      </c>
      <c r="B110" s="695" t="s">
        <v>1286</v>
      </c>
      <c r="C110" s="695" t="s">
        <v>966</v>
      </c>
      <c r="D110" s="695" t="s">
        <v>619</v>
      </c>
      <c r="E110" s="695" t="s">
        <v>1287</v>
      </c>
      <c r="F110" s="710"/>
      <c r="G110" s="710"/>
      <c r="H110" s="700">
        <v>0</v>
      </c>
      <c r="I110" s="710">
        <v>1</v>
      </c>
      <c r="J110" s="710">
        <v>96.63</v>
      </c>
      <c r="K110" s="700">
        <v>1</v>
      </c>
      <c r="L110" s="710">
        <v>1</v>
      </c>
      <c r="M110" s="711">
        <v>96.63</v>
      </c>
    </row>
    <row r="111" spans="1:13" ht="14.4" customHeight="1" x14ac:dyDescent="0.3">
      <c r="A111" s="694" t="s">
        <v>1337</v>
      </c>
      <c r="B111" s="695" t="s">
        <v>1273</v>
      </c>
      <c r="C111" s="695" t="s">
        <v>1351</v>
      </c>
      <c r="D111" s="695" t="s">
        <v>1274</v>
      </c>
      <c r="E111" s="695" t="s">
        <v>1352</v>
      </c>
      <c r="F111" s="710">
        <v>4</v>
      </c>
      <c r="G111" s="710">
        <v>0</v>
      </c>
      <c r="H111" s="700"/>
      <c r="I111" s="710"/>
      <c r="J111" s="710"/>
      <c r="K111" s="700"/>
      <c r="L111" s="710">
        <v>4</v>
      </c>
      <c r="M111" s="711">
        <v>0</v>
      </c>
    </row>
    <row r="112" spans="1:13" ht="14.4" customHeight="1" x14ac:dyDescent="0.3">
      <c r="A112" s="694" t="s">
        <v>1337</v>
      </c>
      <c r="B112" s="695" t="s">
        <v>1273</v>
      </c>
      <c r="C112" s="695" t="s">
        <v>1097</v>
      </c>
      <c r="D112" s="695" t="s">
        <v>1274</v>
      </c>
      <c r="E112" s="695" t="s">
        <v>1275</v>
      </c>
      <c r="F112" s="710"/>
      <c r="G112" s="710"/>
      <c r="H112" s="700">
        <v>0</v>
      </c>
      <c r="I112" s="710">
        <v>26</v>
      </c>
      <c r="J112" s="710">
        <v>7078.01</v>
      </c>
      <c r="K112" s="700">
        <v>1</v>
      </c>
      <c r="L112" s="710">
        <v>26</v>
      </c>
      <c r="M112" s="711">
        <v>7078.01</v>
      </c>
    </row>
    <row r="113" spans="1:13" ht="14.4" customHeight="1" x14ac:dyDescent="0.3">
      <c r="A113" s="694" t="s">
        <v>1337</v>
      </c>
      <c r="B113" s="695" t="s">
        <v>1278</v>
      </c>
      <c r="C113" s="695" t="s">
        <v>1629</v>
      </c>
      <c r="D113" s="695" t="s">
        <v>1600</v>
      </c>
      <c r="E113" s="695" t="s">
        <v>1279</v>
      </c>
      <c r="F113" s="710">
        <v>3</v>
      </c>
      <c r="G113" s="710">
        <v>0</v>
      </c>
      <c r="H113" s="700"/>
      <c r="I113" s="710"/>
      <c r="J113" s="710"/>
      <c r="K113" s="700"/>
      <c r="L113" s="710">
        <v>3</v>
      </c>
      <c r="M113" s="711">
        <v>0</v>
      </c>
    </row>
    <row r="114" spans="1:13" ht="14.4" customHeight="1" x14ac:dyDescent="0.3">
      <c r="A114" s="694" t="s">
        <v>1337</v>
      </c>
      <c r="B114" s="695" t="s">
        <v>1278</v>
      </c>
      <c r="C114" s="695" t="s">
        <v>1105</v>
      </c>
      <c r="D114" s="695" t="s">
        <v>1106</v>
      </c>
      <c r="E114" s="695" t="s">
        <v>1279</v>
      </c>
      <c r="F114" s="710"/>
      <c r="G114" s="710"/>
      <c r="H114" s="700">
        <v>0</v>
      </c>
      <c r="I114" s="710">
        <v>5</v>
      </c>
      <c r="J114" s="710">
        <v>921.09999999999991</v>
      </c>
      <c r="K114" s="700">
        <v>1</v>
      </c>
      <c r="L114" s="710">
        <v>5</v>
      </c>
      <c r="M114" s="711">
        <v>921.09999999999991</v>
      </c>
    </row>
    <row r="115" spans="1:13" ht="14.4" customHeight="1" x14ac:dyDescent="0.3">
      <c r="A115" s="694" t="s">
        <v>1337</v>
      </c>
      <c r="B115" s="695" t="s">
        <v>1278</v>
      </c>
      <c r="C115" s="695" t="s">
        <v>1627</v>
      </c>
      <c r="D115" s="695" t="s">
        <v>1106</v>
      </c>
      <c r="E115" s="695" t="s">
        <v>1628</v>
      </c>
      <c r="F115" s="710">
        <v>1</v>
      </c>
      <c r="G115" s="710">
        <v>0</v>
      </c>
      <c r="H115" s="700"/>
      <c r="I115" s="710"/>
      <c r="J115" s="710"/>
      <c r="K115" s="700"/>
      <c r="L115" s="710">
        <v>1</v>
      </c>
      <c r="M115" s="711">
        <v>0</v>
      </c>
    </row>
    <row r="116" spans="1:13" ht="14.4" customHeight="1" x14ac:dyDescent="0.3">
      <c r="A116" s="694" t="s">
        <v>1337</v>
      </c>
      <c r="B116" s="695" t="s">
        <v>1280</v>
      </c>
      <c r="C116" s="695" t="s">
        <v>1113</v>
      </c>
      <c r="D116" s="695" t="s">
        <v>1114</v>
      </c>
      <c r="E116" s="695" t="s">
        <v>1115</v>
      </c>
      <c r="F116" s="710"/>
      <c r="G116" s="710"/>
      <c r="H116" s="700">
        <v>0</v>
      </c>
      <c r="I116" s="710">
        <v>12</v>
      </c>
      <c r="J116" s="710">
        <v>1848.12</v>
      </c>
      <c r="K116" s="700">
        <v>1</v>
      </c>
      <c r="L116" s="710">
        <v>12</v>
      </c>
      <c r="M116" s="711">
        <v>1848.12</v>
      </c>
    </row>
    <row r="117" spans="1:13" ht="14.4" customHeight="1" x14ac:dyDescent="0.3">
      <c r="A117" s="694" t="s">
        <v>1337</v>
      </c>
      <c r="B117" s="695" t="s">
        <v>1745</v>
      </c>
      <c r="C117" s="695" t="s">
        <v>1378</v>
      </c>
      <c r="D117" s="695" t="s">
        <v>1379</v>
      </c>
      <c r="E117" s="695" t="s">
        <v>1279</v>
      </c>
      <c r="F117" s="710"/>
      <c r="G117" s="710"/>
      <c r="H117" s="700">
        <v>0</v>
      </c>
      <c r="I117" s="710">
        <v>3</v>
      </c>
      <c r="J117" s="710">
        <v>209.57999999999998</v>
      </c>
      <c r="K117" s="700">
        <v>1</v>
      </c>
      <c r="L117" s="710">
        <v>3</v>
      </c>
      <c r="M117" s="711">
        <v>209.57999999999998</v>
      </c>
    </row>
    <row r="118" spans="1:13" ht="14.4" customHeight="1" x14ac:dyDescent="0.3">
      <c r="A118" s="694" t="s">
        <v>1337</v>
      </c>
      <c r="B118" s="695" t="s">
        <v>1283</v>
      </c>
      <c r="C118" s="695" t="s">
        <v>1583</v>
      </c>
      <c r="D118" s="695" t="s">
        <v>1581</v>
      </c>
      <c r="E118" s="695" t="s">
        <v>1584</v>
      </c>
      <c r="F118" s="710"/>
      <c r="G118" s="710"/>
      <c r="H118" s="700">
        <v>0</v>
      </c>
      <c r="I118" s="710">
        <v>3</v>
      </c>
      <c r="J118" s="710">
        <v>2346.66</v>
      </c>
      <c r="K118" s="700">
        <v>1</v>
      </c>
      <c r="L118" s="710">
        <v>3</v>
      </c>
      <c r="M118" s="711">
        <v>2346.66</v>
      </c>
    </row>
    <row r="119" spans="1:13" ht="14.4" customHeight="1" x14ac:dyDescent="0.3">
      <c r="A119" s="694" t="s">
        <v>1337</v>
      </c>
      <c r="B119" s="695" t="s">
        <v>1283</v>
      </c>
      <c r="C119" s="695" t="s">
        <v>1630</v>
      </c>
      <c r="D119" s="695" t="s">
        <v>1631</v>
      </c>
      <c r="E119" s="695" t="s">
        <v>1632</v>
      </c>
      <c r="F119" s="710"/>
      <c r="G119" s="710"/>
      <c r="H119" s="700">
        <v>0</v>
      </c>
      <c r="I119" s="710">
        <v>4</v>
      </c>
      <c r="J119" s="710">
        <v>724.04</v>
      </c>
      <c r="K119" s="700">
        <v>1</v>
      </c>
      <c r="L119" s="710">
        <v>4</v>
      </c>
      <c r="M119" s="711">
        <v>724.04</v>
      </c>
    </row>
    <row r="120" spans="1:13" ht="14.4" customHeight="1" x14ac:dyDescent="0.3">
      <c r="A120" s="694" t="s">
        <v>1337</v>
      </c>
      <c r="B120" s="695" t="s">
        <v>1286</v>
      </c>
      <c r="C120" s="695" t="s">
        <v>966</v>
      </c>
      <c r="D120" s="695" t="s">
        <v>619</v>
      </c>
      <c r="E120" s="695" t="s">
        <v>1287</v>
      </c>
      <c r="F120" s="710"/>
      <c r="G120" s="710"/>
      <c r="H120" s="700">
        <v>0</v>
      </c>
      <c r="I120" s="710">
        <v>6</v>
      </c>
      <c r="J120" s="710">
        <v>579.78</v>
      </c>
      <c r="K120" s="700">
        <v>1</v>
      </c>
      <c r="L120" s="710">
        <v>6</v>
      </c>
      <c r="M120" s="711">
        <v>579.78</v>
      </c>
    </row>
    <row r="121" spans="1:13" ht="14.4" customHeight="1" x14ac:dyDescent="0.3">
      <c r="A121" s="694" t="s">
        <v>1338</v>
      </c>
      <c r="B121" s="695" t="s">
        <v>1273</v>
      </c>
      <c r="C121" s="695" t="s">
        <v>1097</v>
      </c>
      <c r="D121" s="695" t="s">
        <v>1274</v>
      </c>
      <c r="E121" s="695" t="s">
        <v>1275</v>
      </c>
      <c r="F121" s="710"/>
      <c r="G121" s="710"/>
      <c r="H121" s="700">
        <v>0</v>
      </c>
      <c r="I121" s="710">
        <v>57</v>
      </c>
      <c r="J121" s="710">
        <v>15646.120000000003</v>
      </c>
      <c r="K121" s="700">
        <v>1</v>
      </c>
      <c r="L121" s="710">
        <v>57</v>
      </c>
      <c r="M121" s="711">
        <v>15646.120000000003</v>
      </c>
    </row>
    <row r="122" spans="1:13" ht="14.4" customHeight="1" x14ac:dyDescent="0.3">
      <c r="A122" s="694" t="s">
        <v>1338</v>
      </c>
      <c r="B122" s="695" t="s">
        <v>1273</v>
      </c>
      <c r="C122" s="695" t="s">
        <v>1178</v>
      </c>
      <c r="D122" s="695" t="s">
        <v>1304</v>
      </c>
      <c r="E122" s="695" t="s">
        <v>1305</v>
      </c>
      <c r="F122" s="710"/>
      <c r="G122" s="710"/>
      <c r="H122" s="700">
        <v>0</v>
      </c>
      <c r="I122" s="710">
        <v>3</v>
      </c>
      <c r="J122" s="710">
        <v>636.53</v>
      </c>
      <c r="K122" s="700">
        <v>1</v>
      </c>
      <c r="L122" s="710">
        <v>3</v>
      </c>
      <c r="M122" s="711">
        <v>636.53</v>
      </c>
    </row>
    <row r="123" spans="1:13" ht="14.4" customHeight="1" x14ac:dyDescent="0.3">
      <c r="A123" s="694" t="s">
        <v>1338</v>
      </c>
      <c r="B123" s="695" t="s">
        <v>1278</v>
      </c>
      <c r="C123" s="695" t="s">
        <v>1105</v>
      </c>
      <c r="D123" s="695" t="s">
        <v>1106</v>
      </c>
      <c r="E123" s="695" t="s">
        <v>1279</v>
      </c>
      <c r="F123" s="710"/>
      <c r="G123" s="710"/>
      <c r="H123" s="700">
        <v>0</v>
      </c>
      <c r="I123" s="710">
        <v>16</v>
      </c>
      <c r="J123" s="710">
        <v>2947.52</v>
      </c>
      <c r="K123" s="700">
        <v>1</v>
      </c>
      <c r="L123" s="710">
        <v>16</v>
      </c>
      <c r="M123" s="711">
        <v>2947.52</v>
      </c>
    </row>
    <row r="124" spans="1:13" ht="14.4" customHeight="1" x14ac:dyDescent="0.3">
      <c r="A124" s="694" t="s">
        <v>1338</v>
      </c>
      <c r="B124" s="695" t="s">
        <v>1280</v>
      </c>
      <c r="C124" s="695" t="s">
        <v>1113</v>
      </c>
      <c r="D124" s="695" t="s">
        <v>1114</v>
      </c>
      <c r="E124" s="695" t="s">
        <v>1115</v>
      </c>
      <c r="F124" s="710"/>
      <c r="G124" s="710"/>
      <c r="H124" s="700">
        <v>0</v>
      </c>
      <c r="I124" s="710">
        <v>18</v>
      </c>
      <c r="J124" s="710">
        <v>2772.1799999999994</v>
      </c>
      <c r="K124" s="700">
        <v>1</v>
      </c>
      <c r="L124" s="710">
        <v>18</v>
      </c>
      <c r="M124" s="711">
        <v>2772.1799999999994</v>
      </c>
    </row>
    <row r="125" spans="1:13" ht="14.4" customHeight="1" x14ac:dyDescent="0.3">
      <c r="A125" s="694" t="s">
        <v>1338</v>
      </c>
      <c r="B125" s="695" t="s">
        <v>1280</v>
      </c>
      <c r="C125" s="695" t="s">
        <v>1512</v>
      </c>
      <c r="D125" s="695" t="s">
        <v>1114</v>
      </c>
      <c r="E125" s="695" t="s">
        <v>1115</v>
      </c>
      <c r="F125" s="710">
        <v>1</v>
      </c>
      <c r="G125" s="710">
        <v>154.01</v>
      </c>
      <c r="H125" s="700">
        <v>1</v>
      </c>
      <c r="I125" s="710"/>
      <c r="J125" s="710"/>
      <c r="K125" s="700">
        <v>0</v>
      </c>
      <c r="L125" s="710">
        <v>1</v>
      </c>
      <c r="M125" s="711">
        <v>154.01</v>
      </c>
    </row>
    <row r="126" spans="1:13" ht="14.4" customHeight="1" x14ac:dyDescent="0.3">
      <c r="A126" s="694" t="s">
        <v>1338</v>
      </c>
      <c r="B126" s="695" t="s">
        <v>1286</v>
      </c>
      <c r="C126" s="695" t="s">
        <v>1355</v>
      </c>
      <c r="D126" s="695" t="s">
        <v>619</v>
      </c>
      <c r="E126" s="695" t="s">
        <v>1356</v>
      </c>
      <c r="F126" s="710"/>
      <c r="G126" s="710"/>
      <c r="H126" s="700">
        <v>0</v>
      </c>
      <c r="I126" s="710">
        <v>9</v>
      </c>
      <c r="J126" s="710">
        <v>434.79</v>
      </c>
      <c r="K126" s="700">
        <v>1</v>
      </c>
      <c r="L126" s="710">
        <v>9</v>
      </c>
      <c r="M126" s="711">
        <v>434.79</v>
      </c>
    </row>
    <row r="127" spans="1:13" ht="14.4" customHeight="1" x14ac:dyDescent="0.3">
      <c r="A127" s="694" t="s">
        <v>1338</v>
      </c>
      <c r="B127" s="695" t="s">
        <v>1286</v>
      </c>
      <c r="C127" s="695" t="s">
        <v>1646</v>
      </c>
      <c r="D127" s="695" t="s">
        <v>1647</v>
      </c>
      <c r="E127" s="695" t="s">
        <v>1648</v>
      </c>
      <c r="F127" s="710">
        <v>2</v>
      </c>
      <c r="G127" s="710">
        <v>0</v>
      </c>
      <c r="H127" s="700"/>
      <c r="I127" s="710"/>
      <c r="J127" s="710"/>
      <c r="K127" s="700"/>
      <c r="L127" s="710">
        <v>2</v>
      </c>
      <c r="M127" s="711">
        <v>0</v>
      </c>
    </row>
    <row r="128" spans="1:13" ht="14.4" customHeight="1" x14ac:dyDescent="0.3">
      <c r="A128" s="694" t="s">
        <v>1338</v>
      </c>
      <c r="B128" s="695" t="s">
        <v>1300</v>
      </c>
      <c r="C128" s="695" t="s">
        <v>1642</v>
      </c>
      <c r="D128" s="695" t="s">
        <v>998</v>
      </c>
      <c r="E128" s="695" t="s">
        <v>1643</v>
      </c>
      <c r="F128" s="710"/>
      <c r="G128" s="710"/>
      <c r="H128" s="700">
        <v>0</v>
      </c>
      <c r="I128" s="710">
        <v>1</v>
      </c>
      <c r="J128" s="710">
        <v>413.22</v>
      </c>
      <c r="K128" s="700">
        <v>1</v>
      </c>
      <c r="L128" s="710">
        <v>1</v>
      </c>
      <c r="M128" s="711">
        <v>413.22</v>
      </c>
    </row>
    <row r="129" spans="1:13" ht="14.4" customHeight="1" x14ac:dyDescent="0.3">
      <c r="A129" s="694" t="s">
        <v>1344</v>
      </c>
      <c r="B129" s="695" t="s">
        <v>1273</v>
      </c>
      <c r="C129" s="695" t="s">
        <v>1097</v>
      </c>
      <c r="D129" s="695" t="s">
        <v>1274</v>
      </c>
      <c r="E129" s="695" t="s">
        <v>1275</v>
      </c>
      <c r="F129" s="710"/>
      <c r="G129" s="710"/>
      <c r="H129" s="700">
        <v>0</v>
      </c>
      <c r="I129" s="710">
        <v>3</v>
      </c>
      <c r="J129" s="710">
        <v>999.93000000000006</v>
      </c>
      <c r="K129" s="700">
        <v>1</v>
      </c>
      <c r="L129" s="710">
        <v>3</v>
      </c>
      <c r="M129" s="711">
        <v>999.93000000000006</v>
      </c>
    </row>
    <row r="130" spans="1:13" ht="14.4" customHeight="1" x14ac:dyDescent="0.3">
      <c r="A130" s="694" t="s">
        <v>1344</v>
      </c>
      <c r="B130" s="695" t="s">
        <v>1280</v>
      </c>
      <c r="C130" s="695" t="s">
        <v>1113</v>
      </c>
      <c r="D130" s="695" t="s">
        <v>1114</v>
      </c>
      <c r="E130" s="695" t="s">
        <v>1115</v>
      </c>
      <c r="F130" s="710"/>
      <c r="G130" s="710"/>
      <c r="H130" s="700">
        <v>0</v>
      </c>
      <c r="I130" s="710">
        <v>1</v>
      </c>
      <c r="J130" s="710">
        <v>154.01</v>
      </c>
      <c r="K130" s="700">
        <v>1</v>
      </c>
      <c r="L130" s="710">
        <v>1</v>
      </c>
      <c r="M130" s="711">
        <v>154.01</v>
      </c>
    </row>
    <row r="131" spans="1:13" ht="14.4" customHeight="1" x14ac:dyDescent="0.3">
      <c r="A131" s="694" t="s">
        <v>1339</v>
      </c>
      <c r="B131" s="695" t="s">
        <v>1273</v>
      </c>
      <c r="C131" s="695" t="s">
        <v>1351</v>
      </c>
      <c r="D131" s="695" t="s">
        <v>1274</v>
      </c>
      <c r="E131" s="695" t="s">
        <v>1352</v>
      </c>
      <c r="F131" s="710">
        <v>8</v>
      </c>
      <c r="G131" s="710">
        <v>0</v>
      </c>
      <c r="H131" s="700"/>
      <c r="I131" s="710"/>
      <c r="J131" s="710"/>
      <c r="K131" s="700"/>
      <c r="L131" s="710">
        <v>8</v>
      </c>
      <c r="M131" s="711">
        <v>0</v>
      </c>
    </row>
    <row r="132" spans="1:13" ht="14.4" customHeight="1" x14ac:dyDescent="0.3">
      <c r="A132" s="694" t="s">
        <v>1339</v>
      </c>
      <c r="B132" s="695" t="s">
        <v>1286</v>
      </c>
      <c r="C132" s="695" t="s">
        <v>1662</v>
      </c>
      <c r="D132" s="695" t="s">
        <v>619</v>
      </c>
      <c r="E132" s="695" t="s">
        <v>1663</v>
      </c>
      <c r="F132" s="710">
        <v>1</v>
      </c>
      <c r="G132" s="710">
        <v>0</v>
      </c>
      <c r="H132" s="700"/>
      <c r="I132" s="710"/>
      <c r="J132" s="710"/>
      <c r="K132" s="700"/>
      <c r="L132" s="710">
        <v>1</v>
      </c>
      <c r="M132" s="711">
        <v>0</v>
      </c>
    </row>
    <row r="133" spans="1:13" ht="14.4" customHeight="1" x14ac:dyDescent="0.3">
      <c r="A133" s="694" t="s">
        <v>1339</v>
      </c>
      <c r="B133" s="695" t="s">
        <v>1286</v>
      </c>
      <c r="C133" s="695" t="s">
        <v>1664</v>
      </c>
      <c r="D133" s="695" t="s">
        <v>619</v>
      </c>
      <c r="E133" s="695" t="s">
        <v>1615</v>
      </c>
      <c r="F133" s="710">
        <v>1</v>
      </c>
      <c r="G133" s="710">
        <v>0</v>
      </c>
      <c r="H133" s="700"/>
      <c r="I133" s="710"/>
      <c r="J133" s="710"/>
      <c r="K133" s="700"/>
      <c r="L133" s="710">
        <v>1</v>
      </c>
      <c r="M133" s="711">
        <v>0</v>
      </c>
    </row>
    <row r="134" spans="1:13" ht="14.4" customHeight="1" x14ac:dyDescent="0.3">
      <c r="A134" s="694" t="s">
        <v>1339</v>
      </c>
      <c r="B134" s="695" t="s">
        <v>1740</v>
      </c>
      <c r="C134" s="695" t="s">
        <v>1654</v>
      </c>
      <c r="D134" s="695" t="s">
        <v>1655</v>
      </c>
      <c r="E134" s="695" t="s">
        <v>1656</v>
      </c>
      <c r="F134" s="710">
        <v>1</v>
      </c>
      <c r="G134" s="710">
        <v>0</v>
      </c>
      <c r="H134" s="700"/>
      <c r="I134" s="710"/>
      <c r="J134" s="710"/>
      <c r="K134" s="700"/>
      <c r="L134" s="710">
        <v>1</v>
      </c>
      <c r="M134" s="711">
        <v>0</v>
      </c>
    </row>
    <row r="135" spans="1:13" ht="14.4" customHeight="1" x14ac:dyDescent="0.3">
      <c r="A135" s="694" t="s">
        <v>1340</v>
      </c>
      <c r="B135" s="695" t="s">
        <v>1273</v>
      </c>
      <c r="C135" s="695" t="s">
        <v>1097</v>
      </c>
      <c r="D135" s="695" t="s">
        <v>1274</v>
      </c>
      <c r="E135" s="695" t="s">
        <v>1275</v>
      </c>
      <c r="F135" s="710"/>
      <c r="G135" s="710"/>
      <c r="H135" s="700">
        <v>0</v>
      </c>
      <c r="I135" s="710">
        <v>8</v>
      </c>
      <c r="J135" s="710">
        <v>2137.13</v>
      </c>
      <c r="K135" s="700">
        <v>1</v>
      </c>
      <c r="L135" s="710">
        <v>8</v>
      </c>
      <c r="M135" s="711">
        <v>2137.13</v>
      </c>
    </row>
    <row r="136" spans="1:13" ht="14.4" customHeight="1" x14ac:dyDescent="0.3">
      <c r="A136" s="694" t="s">
        <v>1340</v>
      </c>
      <c r="B136" s="695" t="s">
        <v>1280</v>
      </c>
      <c r="C136" s="695" t="s">
        <v>1113</v>
      </c>
      <c r="D136" s="695" t="s">
        <v>1114</v>
      </c>
      <c r="E136" s="695" t="s">
        <v>1115</v>
      </c>
      <c r="F136" s="710"/>
      <c r="G136" s="710"/>
      <c r="H136" s="700">
        <v>0</v>
      </c>
      <c r="I136" s="710">
        <v>3</v>
      </c>
      <c r="J136" s="710">
        <v>462.03</v>
      </c>
      <c r="K136" s="700">
        <v>1</v>
      </c>
      <c r="L136" s="710">
        <v>3</v>
      </c>
      <c r="M136" s="711">
        <v>462.03</v>
      </c>
    </row>
    <row r="137" spans="1:13" ht="14.4" customHeight="1" x14ac:dyDescent="0.3">
      <c r="A137" s="694" t="s">
        <v>1340</v>
      </c>
      <c r="B137" s="695" t="s">
        <v>1294</v>
      </c>
      <c r="C137" s="695" t="s">
        <v>1024</v>
      </c>
      <c r="D137" s="695" t="s">
        <v>1025</v>
      </c>
      <c r="E137" s="695" t="s">
        <v>1295</v>
      </c>
      <c r="F137" s="710"/>
      <c r="G137" s="710"/>
      <c r="H137" s="700">
        <v>0</v>
      </c>
      <c r="I137" s="710">
        <v>1</v>
      </c>
      <c r="J137" s="710">
        <v>216.16</v>
      </c>
      <c r="K137" s="700">
        <v>1</v>
      </c>
      <c r="L137" s="710">
        <v>1</v>
      </c>
      <c r="M137" s="711">
        <v>216.16</v>
      </c>
    </row>
    <row r="138" spans="1:13" ht="14.4" customHeight="1" x14ac:dyDescent="0.3">
      <c r="A138" s="694" t="s">
        <v>1341</v>
      </c>
      <c r="B138" s="695" t="s">
        <v>1273</v>
      </c>
      <c r="C138" s="695" t="s">
        <v>1097</v>
      </c>
      <c r="D138" s="695" t="s">
        <v>1274</v>
      </c>
      <c r="E138" s="695" t="s">
        <v>1275</v>
      </c>
      <c r="F138" s="710"/>
      <c r="G138" s="710"/>
      <c r="H138" s="700">
        <v>0</v>
      </c>
      <c r="I138" s="710">
        <v>9</v>
      </c>
      <c r="J138" s="710">
        <v>2117.54</v>
      </c>
      <c r="K138" s="700">
        <v>1</v>
      </c>
      <c r="L138" s="710">
        <v>9</v>
      </c>
      <c r="M138" s="711">
        <v>2117.54</v>
      </c>
    </row>
    <row r="139" spans="1:13" ht="14.4" customHeight="1" x14ac:dyDescent="0.3">
      <c r="A139" s="694" t="s">
        <v>1341</v>
      </c>
      <c r="B139" s="695" t="s">
        <v>1273</v>
      </c>
      <c r="C139" s="695" t="s">
        <v>1178</v>
      </c>
      <c r="D139" s="695" t="s">
        <v>1304</v>
      </c>
      <c r="E139" s="695" t="s">
        <v>1305</v>
      </c>
      <c r="F139" s="710"/>
      <c r="G139" s="710"/>
      <c r="H139" s="700">
        <v>0</v>
      </c>
      <c r="I139" s="710">
        <v>2</v>
      </c>
      <c r="J139" s="710">
        <v>303.22000000000003</v>
      </c>
      <c r="K139" s="700">
        <v>1</v>
      </c>
      <c r="L139" s="710">
        <v>2</v>
      </c>
      <c r="M139" s="711">
        <v>303.22000000000003</v>
      </c>
    </row>
    <row r="140" spans="1:13" ht="14.4" customHeight="1" x14ac:dyDescent="0.3">
      <c r="A140" s="694" t="s">
        <v>1341</v>
      </c>
      <c r="B140" s="695" t="s">
        <v>1280</v>
      </c>
      <c r="C140" s="695" t="s">
        <v>1556</v>
      </c>
      <c r="D140" s="695" t="s">
        <v>1281</v>
      </c>
      <c r="E140" s="695" t="s">
        <v>1557</v>
      </c>
      <c r="F140" s="710"/>
      <c r="G140" s="710"/>
      <c r="H140" s="700">
        <v>0</v>
      </c>
      <c r="I140" s="710">
        <v>1</v>
      </c>
      <c r="J140" s="710">
        <v>82.92</v>
      </c>
      <c r="K140" s="700">
        <v>1</v>
      </c>
      <c r="L140" s="710">
        <v>1</v>
      </c>
      <c r="M140" s="711">
        <v>82.92</v>
      </c>
    </row>
    <row r="141" spans="1:13" ht="14.4" customHeight="1" x14ac:dyDescent="0.3">
      <c r="A141" s="694" t="s">
        <v>1342</v>
      </c>
      <c r="B141" s="695" t="s">
        <v>1746</v>
      </c>
      <c r="C141" s="695" t="s">
        <v>1683</v>
      </c>
      <c r="D141" s="695" t="s">
        <v>1684</v>
      </c>
      <c r="E141" s="695" t="s">
        <v>1685</v>
      </c>
      <c r="F141" s="710"/>
      <c r="G141" s="710"/>
      <c r="H141" s="700"/>
      <c r="I141" s="710">
        <v>1</v>
      </c>
      <c r="J141" s="710">
        <v>0</v>
      </c>
      <c r="K141" s="700"/>
      <c r="L141" s="710">
        <v>1</v>
      </c>
      <c r="M141" s="711">
        <v>0</v>
      </c>
    </row>
    <row r="142" spans="1:13" ht="14.4" customHeight="1" x14ac:dyDescent="0.3">
      <c r="A142" s="694" t="s">
        <v>1342</v>
      </c>
      <c r="B142" s="695" t="s">
        <v>1259</v>
      </c>
      <c r="C142" s="695" t="s">
        <v>977</v>
      </c>
      <c r="D142" s="695" t="s">
        <v>978</v>
      </c>
      <c r="E142" s="695" t="s">
        <v>979</v>
      </c>
      <c r="F142" s="710"/>
      <c r="G142" s="710"/>
      <c r="H142" s="700">
        <v>0</v>
      </c>
      <c r="I142" s="710">
        <v>2</v>
      </c>
      <c r="J142" s="710">
        <v>1875.86</v>
      </c>
      <c r="K142" s="700">
        <v>1</v>
      </c>
      <c r="L142" s="710">
        <v>2</v>
      </c>
      <c r="M142" s="711">
        <v>1875.86</v>
      </c>
    </row>
    <row r="143" spans="1:13" ht="14.4" customHeight="1" x14ac:dyDescent="0.3">
      <c r="A143" s="694" t="s">
        <v>1342</v>
      </c>
      <c r="B143" s="695" t="s">
        <v>1273</v>
      </c>
      <c r="C143" s="695" t="s">
        <v>1097</v>
      </c>
      <c r="D143" s="695" t="s">
        <v>1274</v>
      </c>
      <c r="E143" s="695" t="s">
        <v>1275</v>
      </c>
      <c r="F143" s="710"/>
      <c r="G143" s="710"/>
      <c r="H143" s="700">
        <v>0</v>
      </c>
      <c r="I143" s="710">
        <v>2</v>
      </c>
      <c r="J143" s="710">
        <v>666.62</v>
      </c>
      <c r="K143" s="700">
        <v>1</v>
      </c>
      <c r="L143" s="710">
        <v>2</v>
      </c>
      <c r="M143" s="711">
        <v>666.62</v>
      </c>
    </row>
    <row r="144" spans="1:13" ht="14.4" customHeight="1" x14ac:dyDescent="0.3">
      <c r="A144" s="694" t="s">
        <v>1342</v>
      </c>
      <c r="B144" s="695" t="s">
        <v>1278</v>
      </c>
      <c r="C144" s="695" t="s">
        <v>1105</v>
      </c>
      <c r="D144" s="695" t="s">
        <v>1106</v>
      </c>
      <c r="E144" s="695" t="s">
        <v>1279</v>
      </c>
      <c r="F144" s="710"/>
      <c r="G144" s="710"/>
      <c r="H144" s="700">
        <v>0</v>
      </c>
      <c r="I144" s="710">
        <v>5</v>
      </c>
      <c r="J144" s="710">
        <v>921.09999999999991</v>
      </c>
      <c r="K144" s="700">
        <v>1</v>
      </c>
      <c r="L144" s="710">
        <v>5</v>
      </c>
      <c r="M144" s="711">
        <v>921.09999999999991</v>
      </c>
    </row>
    <row r="145" spans="1:13" ht="14.4" customHeight="1" x14ac:dyDescent="0.3">
      <c r="A145" s="694" t="s">
        <v>1342</v>
      </c>
      <c r="B145" s="695" t="s">
        <v>1280</v>
      </c>
      <c r="C145" s="695" t="s">
        <v>1113</v>
      </c>
      <c r="D145" s="695" t="s">
        <v>1114</v>
      </c>
      <c r="E145" s="695" t="s">
        <v>1115</v>
      </c>
      <c r="F145" s="710"/>
      <c r="G145" s="710"/>
      <c r="H145" s="700">
        <v>0</v>
      </c>
      <c r="I145" s="710">
        <v>2</v>
      </c>
      <c r="J145" s="710">
        <v>308.02</v>
      </c>
      <c r="K145" s="700">
        <v>1</v>
      </c>
      <c r="L145" s="710">
        <v>2</v>
      </c>
      <c r="M145" s="711">
        <v>308.02</v>
      </c>
    </row>
    <row r="146" spans="1:13" ht="14.4" customHeight="1" x14ac:dyDescent="0.3">
      <c r="A146" s="694" t="s">
        <v>1342</v>
      </c>
      <c r="B146" s="695" t="s">
        <v>1280</v>
      </c>
      <c r="C146" s="695" t="s">
        <v>1370</v>
      </c>
      <c r="D146" s="695" t="s">
        <v>1371</v>
      </c>
      <c r="E146" s="695" t="s">
        <v>1372</v>
      </c>
      <c r="F146" s="710"/>
      <c r="G146" s="710"/>
      <c r="H146" s="700">
        <v>0</v>
      </c>
      <c r="I146" s="710">
        <v>1</v>
      </c>
      <c r="J146" s="710">
        <v>77.010000000000005</v>
      </c>
      <c r="K146" s="700">
        <v>1</v>
      </c>
      <c r="L146" s="710">
        <v>1</v>
      </c>
      <c r="M146" s="711">
        <v>77.010000000000005</v>
      </c>
    </row>
    <row r="147" spans="1:13" ht="14.4" customHeight="1" x14ac:dyDescent="0.3">
      <c r="A147" s="694" t="s">
        <v>1343</v>
      </c>
      <c r="B147" s="695" t="s">
        <v>1273</v>
      </c>
      <c r="C147" s="695" t="s">
        <v>1097</v>
      </c>
      <c r="D147" s="695" t="s">
        <v>1274</v>
      </c>
      <c r="E147" s="695" t="s">
        <v>1275</v>
      </c>
      <c r="F147" s="710"/>
      <c r="G147" s="710"/>
      <c r="H147" s="700">
        <v>0</v>
      </c>
      <c r="I147" s="710">
        <v>18</v>
      </c>
      <c r="J147" s="710">
        <v>4411.53</v>
      </c>
      <c r="K147" s="700">
        <v>1</v>
      </c>
      <c r="L147" s="710">
        <v>18</v>
      </c>
      <c r="M147" s="711">
        <v>4411.53</v>
      </c>
    </row>
    <row r="148" spans="1:13" ht="14.4" customHeight="1" x14ac:dyDescent="0.3">
      <c r="A148" s="694" t="s">
        <v>1343</v>
      </c>
      <c r="B148" s="695" t="s">
        <v>1280</v>
      </c>
      <c r="C148" s="695" t="s">
        <v>1113</v>
      </c>
      <c r="D148" s="695" t="s">
        <v>1114</v>
      </c>
      <c r="E148" s="695" t="s">
        <v>1115</v>
      </c>
      <c r="F148" s="710"/>
      <c r="G148" s="710"/>
      <c r="H148" s="700">
        <v>0</v>
      </c>
      <c r="I148" s="710">
        <v>1</v>
      </c>
      <c r="J148" s="710">
        <v>154.01</v>
      </c>
      <c r="K148" s="700">
        <v>1</v>
      </c>
      <c r="L148" s="710">
        <v>1</v>
      </c>
      <c r="M148" s="711">
        <v>154.01</v>
      </c>
    </row>
    <row r="149" spans="1:13" ht="14.4" customHeight="1" thickBot="1" x14ac:dyDescent="0.35">
      <c r="A149" s="702" t="s">
        <v>1343</v>
      </c>
      <c r="B149" s="703" t="s">
        <v>1280</v>
      </c>
      <c r="C149" s="703" t="s">
        <v>1370</v>
      </c>
      <c r="D149" s="703" t="s">
        <v>1371</v>
      </c>
      <c r="E149" s="703" t="s">
        <v>1372</v>
      </c>
      <c r="F149" s="712"/>
      <c r="G149" s="712"/>
      <c r="H149" s="708">
        <v>0</v>
      </c>
      <c r="I149" s="712">
        <v>1</v>
      </c>
      <c r="J149" s="712">
        <v>77.010000000000005</v>
      </c>
      <c r="K149" s="708">
        <v>1</v>
      </c>
      <c r="L149" s="712">
        <v>1</v>
      </c>
      <c r="M149" s="713">
        <v>77.010000000000005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538</v>
      </c>
      <c r="B5" s="614" t="s">
        <v>539</v>
      </c>
      <c r="C5" s="615" t="s">
        <v>540</v>
      </c>
      <c r="D5" s="615" t="s">
        <v>540</v>
      </c>
      <c r="E5" s="615"/>
      <c r="F5" s="615" t="s">
        <v>540</v>
      </c>
      <c r="G5" s="615" t="s">
        <v>540</v>
      </c>
      <c r="H5" s="615" t="s">
        <v>540</v>
      </c>
      <c r="I5" s="616" t="s">
        <v>540</v>
      </c>
      <c r="J5" s="617" t="s">
        <v>74</v>
      </c>
    </row>
    <row r="6" spans="1:10" ht="14.4" customHeight="1" x14ac:dyDescent="0.3">
      <c r="A6" s="613" t="s">
        <v>538</v>
      </c>
      <c r="B6" s="614" t="s">
        <v>342</v>
      </c>
      <c r="C6" s="615">
        <v>6.7273499999999995</v>
      </c>
      <c r="D6" s="615">
        <v>1.8121600000000002</v>
      </c>
      <c r="E6" s="615"/>
      <c r="F6" s="615">
        <v>0.50185999999999997</v>
      </c>
      <c r="G6" s="615">
        <v>5.8333301924349996</v>
      </c>
      <c r="H6" s="615">
        <v>-5.3314701924349999</v>
      </c>
      <c r="I6" s="616">
        <v>8.6033189180828654E-2</v>
      </c>
      <c r="J6" s="617" t="s">
        <v>1</v>
      </c>
    </row>
    <row r="7" spans="1:10" ht="14.4" customHeight="1" x14ac:dyDescent="0.3">
      <c r="A7" s="613" t="s">
        <v>538</v>
      </c>
      <c r="B7" s="614" t="s">
        <v>343</v>
      </c>
      <c r="C7" s="615">
        <v>128.28054999999998</v>
      </c>
      <c r="D7" s="615">
        <v>0</v>
      </c>
      <c r="E7" s="615"/>
      <c r="F7" s="615">
        <v>59.396500000000003</v>
      </c>
      <c r="G7" s="615">
        <v>0</v>
      </c>
      <c r="H7" s="615">
        <v>59.396500000000003</v>
      </c>
      <c r="I7" s="616" t="s">
        <v>540</v>
      </c>
      <c r="J7" s="617" t="s">
        <v>1</v>
      </c>
    </row>
    <row r="8" spans="1:10" ht="14.4" customHeight="1" x14ac:dyDescent="0.3">
      <c r="A8" s="613" t="s">
        <v>538</v>
      </c>
      <c r="B8" s="614" t="s">
        <v>344</v>
      </c>
      <c r="C8" s="615">
        <v>8.4720000000000013</v>
      </c>
      <c r="D8" s="615">
        <v>20.596999999998999</v>
      </c>
      <c r="E8" s="615"/>
      <c r="F8" s="615">
        <v>6.9570500000000006</v>
      </c>
      <c r="G8" s="615">
        <v>8.944764439534584</v>
      </c>
      <c r="H8" s="615">
        <v>-1.9877144395345834</v>
      </c>
      <c r="I8" s="616">
        <v>0.77777900659416266</v>
      </c>
      <c r="J8" s="617" t="s">
        <v>1</v>
      </c>
    </row>
    <row r="9" spans="1:10" ht="14.4" customHeight="1" x14ac:dyDescent="0.3">
      <c r="A9" s="613" t="s">
        <v>538</v>
      </c>
      <c r="B9" s="614" t="s">
        <v>345</v>
      </c>
      <c r="C9" s="615">
        <v>0.15731999999999999</v>
      </c>
      <c r="D9" s="615">
        <v>2.0979999999999999E-2</v>
      </c>
      <c r="E9" s="615"/>
      <c r="F9" s="615">
        <v>1.404E-2</v>
      </c>
      <c r="G9" s="615">
        <v>0.20007895475208332</v>
      </c>
      <c r="H9" s="615">
        <v>-0.18603895475208332</v>
      </c>
      <c r="I9" s="616">
        <v>7.017229781811328E-2</v>
      </c>
      <c r="J9" s="617" t="s">
        <v>1</v>
      </c>
    </row>
    <row r="10" spans="1:10" ht="14.4" customHeight="1" x14ac:dyDescent="0.3">
      <c r="A10" s="613" t="s">
        <v>538</v>
      </c>
      <c r="B10" s="614" t="s">
        <v>346</v>
      </c>
      <c r="C10" s="615">
        <v>67.202629999999999</v>
      </c>
      <c r="D10" s="615">
        <v>84.826669999998984</v>
      </c>
      <c r="E10" s="615"/>
      <c r="F10" s="615">
        <v>96.254920000000013</v>
      </c>
      <c r="G10" s="615">
        <v>107.48982559306667</v>
      </c>
      <c r="H10" s="615">
        <v>-11.234905593066657</v>
      </c>
      <c r="I10" s="616">
        <v>0.8954793578733713</v>
      </c>
      <c r="J10" s="617" t="s">
        <v>1</v>
      </c>
    </row>
    <row r="11" spans="1:10" ht="14.4" customHeight="1" x14ac:dyDescent="0.3">
      <c r="A11" s="613" t="s">
        <v>538</v>
      </c>
      <c r="B11" s="614" t="s">
        <v>347</v>
      </c>
      <c r="C11" s="615">
        <v>679.31927000000007</v>
      </c>
      <c r="D11" s="615">
        <v>105.761269999997</v>
      </c>
      <c r="E11" s="615"/>
      <c r="F11" s="615">
        <v>112.79115999999999</v>
      </c>
      <c r="G11" s="615">
        <v>201.66517085685706</v>
      </c>
      <c r="H11" s="615">
        <v>-88.874010856857069</v>
      </c>
      <c r="I11" s="616">
        <v>0.559299156719827</v>
      </c>
      <c r="J11" s="617" t="s">
        <v>1</v>
      </c>
    </row>
    <row r="12" spans="1:10" ht="14.4" customHeight="1" x14ac:dyDescent="0.3">
      <c r="A12" s="613" t="s">
        <v>538</v>
      </c>
      <c r="B12" s="614" t="s">
        <v>348</v>
      </c>
      <c r="C12" s="615">
        <v>2.3090000000000002</v>
      </c>
      <c r="D12" s="615">
        <v>11.381</v>
      </c>
      <c r="E12" s="615"/>
      <c r="F12" s="615">
        <v>17.725000000000001</v>
      </c>
      <c r="G12" s="615">
        <v>9.7325681536516662</v>
      </c>
      <c r="H12" s="615">
        <v>7.9924318463483353</v>
      </c>
      <c r="I12" s="616">
        <v>1.8212048166700554</v>
      </c>
      <c r="J12" s="617" t="s">
        <v>1</v>
      </c>
    </row>
    <row r="13" spans="1:10" ht="14.4" customHeight="1" x14ac:dyDescent="0.3">
      <c r="A13" s="613" t="s">
        <v>538</v>
      </c>
      <c r="B13" s="614" t="s">
        <v>349</v>
      </c>
      <c r="C13" s="615">
        <v>96.765299999999996</v>
      </c>
      <c r="D13" s="615">
        <v>104.798059999999</v>
      </c>
      <c r="E13" s="615"/>
      <c r="F13" s="615">
        <v>102.11633</v>
      </c>
      <c r="G13" s="615">
        <v>137.7142225237925</v>
      </c>
      <c r="H13" s="615">
        <v>-35.597892523792495</v>
      </c>
      <c r="I13" s="616">
        <v>0.74150896057491555</v>
      </c>
      <c r="J13" s="617" t="s">
        <v>1</v>
      </c>
    </row>
    <row r="14" spans="1:10" ht="14.4" customHeight="1" x14ac:dyDescent="0.3">
      <c r="A14" s="613" t="s">
        <v>538</v>
      </c>
      <c r="B14" s="614" t="s">
        <v>350</v>
      </c>
      <c r="C14" s="615">
        <v>2.4279999999999999</v>
      </c>
      <c r="D14" s="615">
        <v>3.1239999999989996</v>
      </c>
      <c r="E14" s="615"/>
      <c r="F14" s="615">
        <v>4.2445199999999996</v>
      </c>
      <c r="G14" s="615">
        <v>3.1896245243604167</v>
      </c>
      <c r="H14" s="615">
        <v>1.054895475639583</v>
      </c>
      <c r="I14" s="616">
        <v>1.3307271647753305</v>
      </c>
      <c r="J14" s="617" t="s">
        <v>1</v>
      </c>
    </row>
    <row r="15" spans="1:10" ht="14.4" customHeight="1" x14ac:dyDescent="0.3">
      <c r="A15" s="613" t="s">
        <v>538</v>
      </c>
      <c r="B15" s="614" t="s">
        <v>351</v>
      </c>
      <c r="C15" s="615">
        <v>34.749860000000005</v>
      </c>
      <c r="D15" s="615">
        <v>47.436999999999003</v>
      </c>
      <c r="E15" s="615"/>
      <c r="F15" s="615">
        <v>53.407380000000003</v>
      </c>
      <c r="G15" s="615">
        <v>53.316409280372085</v>
      </c>
      <c r="H15" s="615">
        <v>9.0970719627918584E-2</v>
      </c>
      <c r="I15" s="616">
        <v>1.0017062424280962</v>
      </c>
      <c r="J15" s="617" t="s">
        <v>1</v>
      </c>
    </row>
    <row r="16" spans="1:10" ht="14.4" customHeight="1" x14ac:dyDescent="0.3">
      <c r="A16" s="613" t="s">
        <v>538</v>
      </c>
      <c r="B16" s="614" t="s">
        <v>352</v>
      </c>
      <c r="C16" s="615">
        <v>0</v>
      </c>
      <c r="D16" s="615">
        <v>0</v>
      </c>
      <c r="E16" s="615"/>
      <c r="F16" s="615">
        <v>0</v>
      </c>
      <c r="G16" s="615">
        <v>0.47396860617500003</v>
      </c>
      <c r="H16" s="615">
        <v>-0.47396860617500003</v>
      </c>
      <c r="I16" s="616">
        <v>0</v>
      </c>
      <c r="J16" s="617" t="s">
        <v>1</v>
      </c>
    </row>
    <row r="17" spans="1:10" ht="14.4" customHeight="1" x14ac:dyDescent="0.3">
      <c r="A17" s="613" t="s">
        <v>538</v>
      </c>
      <c r="B17" s="614" t="s">
        <v>353</v>
      </c>
      <c r="C17" s="615">
        <v>216.62953999999999</v>
      </c>
      <c r="D17" s="615">
        <v>324.77595999999801</v>
      </c>
      <c r="E17" s="615"/>
      <c r="F17" s="615">
        <v>346.32231999999999</v>
      </c>
      <c r="G17" s="615">
        <v>394.50254040279037</v>
      </c>
      <c r="H17" s="615">
        <v>-48.180220402790383</v>
      </c>
      <c r="I17" s="616">
        <v>0.87787095020073136</v>
      </c>
      <c r="J17" s="617" t="s">
        <v>1</v>
      </c>
    </row>
    <row r="18" spans="1:10" ht="14.4" customHeight="1" x14ac:dyDescent="0.3">
      <c r="A18" s="613" t="s">
        <v>538</v>
      </c>
      <c r="B18" s="614" t="s">
        <v>542</v>
      </c>
      <c r="C18" s="615">
        <v>1243.0408199999999</v>
      </c>
      <c r="D18" s="615">
        <v>704.53409999998996</v>
      </c>
      <c r="E18" s="615"/>
      <c r="F18" s="615">
        <v>799.73108000000002</v>
      </c>
      <c r="G18" s="615">
        <v>923.0625035277875</v>
      </c>
      <c r="H18" s="615">
        <v>-123.33142352778748</v>
      </c>
      <c r="I18" s="616">
        <v>0.86638887068163228</v>
      </c>
      <c r="J18" s="617" t="s">
        <v>543</v>
      </c>
    </row>
    <row r="20" spans="1:10" ht="14.4" customHeight="1" x14ac:dyDescent="0.3">
      <c r="A20" s="613" t="s">
        <v>538</v>
      </c>
      <c r="B20" s="614" t="s">
        <v>539</v>
      </c>
      <c r="C20" s="615" t="s">
        <v>540</v>
      </c>
      <c r="D20" s="615" t="s">
        <v>540</v>
      </c>
      <c r="E20" s="615"/>
      <c r="F20" s="615" t="s">
        <v>540</v>
      </c>
      <c r="G20" s="615" t="s">
        <v>540</v>
      </c>
      <c r="H20" s="615" t="s">
        <v>540</v>
      </c>
      <c r="I20" s="616" t="s">
        <v>540</v>
      </c>
      <c r="J20" s="617" t="s">
        <v>74</v>
      </c>
    </row>
    <row r="21" spans="1:10" ht="14.4" customHeight="1" x14ac:dyDescent="0.3">
      <c r="A21" s="613" t="s">
        <v>549</v>
      </c>
      <c r="B21" s="614" t="s">
        <v>550</v>
      </c>
      <c r="C21" s="615" t="s">
        <v>540</v>
      </c>
      <c r="D21" s="615" t="s">
        <v>540</v>
      </c>
      <c r="E21" s="615"/>
      <c r="F21" s="615" t="s">
        <v>540</v>
      </c>
      <c r="G21" s="615" t="s">
        <v>540</v>
      </c>
      <c r="H21" s="615" t="s">
        <v>540</v>
      </c>
      <c r="I21" s="616" t="s">
        <v>540</v>
      </c>
      <c r="J21" s="617" t="s">
        <v>0</v>
      </c>
    </row>
    <row r="22" spans="1:10" ht="14.4" customHeight="1" x14ac:dyDescent="0.3">
      <c r="A22" s="613" t="s">
        <v>549</v>
      </c>
      <c r="B22" s="614" t="s">
        <v>345</v>
      </c>
      <c r="C22" s="615">
        <v>0.14363999999999999</v>
      </c>
      <c r="D22" s="615">
        <v>0</v>
      </c>
      <c r="E22" s="615"/>
      <c r="F22" s="615">
        <v>0</v>
      </c>
      <c r="G22" s="615">
        <v>0.17972480964374998</v>
      </c>
      <c r="H22" s="615">
        <v>-0.17972480964374998</v>
      </c>
      <c r="I22" s="616">
        <v>0</v>
      </c>
      <c r="J22" s="617" t="s">
        <v>1</v>
      </c>
    </row>
    <row r="23" spans="1:10" ht="14.4" customHeight="1" x14ac:dyDescent="0.3">
      <c r="A23" s="613" t="s">
        <v>549</v>
      </c>
      <c r="B23" s="614" t="s">
        <v>346</v>
      </c>
      <c r="C23" s="615">
        <v>4.8773999999999997</v>
      </c>
      <c r="D23" s="615">
        <v>6.7647699999999995</v>
      </c>
      <c r="E23" s="615"/>
      <c r="F23" s="615">
        <v>12.864089999999999</v>
      </c>
      <c r="G23" s="615">
        <v>13.41646246941125</v>
      </c>
      <c r="H23" s="615">
        <v>-0.55237246941125129</v>
      </c>
      <c r="I23" s="616">
        <v>0.95882875454907524</v>
      </c>
      <c r="J23" s="617" t="s">
        <v>1</v>
      </c>
    </row>
    <row r="24" spans="1:10" ht="14.4" customHeight="1" x14ac:dyDescent="0.3">
      <c r="A24" s="613" t="s">
        <v>549</v>
      </c>
      <c r="B24" s="614" t="s">
        <v>347</v>
      </c>
      <c r="C24" s="615">
        <v>12.883649999999999</v>
      </c>
      <c r="D24" s="615">
        <v>21.587339999999003</v>
      </c>
      <c r="E24" s="615"/>
      <c r="F24" s="615">
        <v>27.668499999999998</v>
      </c>
      <c r="G24" s="615">
        <v>46.410490537024586</v>
      </c>
      <c r="H24" s="615">
        <v>-18.741990537024588</v>
      </c>
      <c r="I24" s="616">
        <v>0.59616909194112233</v>
      </c>
      <c r="J24" s="617" t="s">
        <v>1</v>
      </c>
    </row>
    <row r="25" spans="1:10" ht="14.4" customHeight="1" x14ac:dyDescent="0.3">
      <c r="A25" s="613" t="s">
        <v>549</v>
      </c>
      <c r="B25" s="614" t="s">
        <v>348</v>
      </c>
      <c r="C25" s="615">
        <v>2.3090000000000002</v>
      </c>
      <c r="D25" s="615">
        <v>11.381</v>
      </c>
      <c r="E25" s="615"/>
      <c r="F25" s="615">
        <v>17.725000000000001</v>
      </c>
      <c r="G25" s="615">
        <v>9.7325681536516662</v>
      </c>
      <c r="H25" s="615">
        <v>7.9924318463483353</v>
      </c>
      <c r="I25" s="616">
        <v>1.8212048166700554</v>
      </c>
      <c r="J25" s="617" t="s">
        <v>1</v>
      </c>
    </row>
    <row r="26" spans="1:10" ht="14.4" customHeight="1" x14ac:dyDescent="0.3">
      <c r="A26" s="613" t="s">
        <v>549</v>
      </c>
      <c r="B26" s="614" t="s">
        <v>349</v>
      </c>
      <c r="C26" s="615">
        <v>8.2963799999999992</v>
      </c>
      <c r="D26" s="615">
        <v>14.094139999999999</v>
      </c>
      <c r="E26" s="615"/>
      <c r="F26" s="615">
        <v>13.86016</v>
      </c>
      <c r="G26" s="615">
        <v>12.512260148007083</v>
      </c>
      <c r="H26" s="615">
        <v>1.3478998519929171</v>
      </c>
      <c r="I26" s="616">
        <v>1.107726328900507</v>
      </c>
      <c r="J26" s="617" t="s">
        <v>1</v>
      </c>
    </row>
    <row r="27" spans="1:10" ht="14.4" customHeight="1" x14ac:dyDescent="0.3">
      <c r="A27" s="613" t="s">
        <v>549</v>
      </c>
      <c r="B27" s="614" t="s">
        <v>350</v>
      </c>
      <c r="C27" s="615">
        <v>0.40600000000000003</v>
      </c>
      <c r="D27" s="615">
        <v>0.68499999999999994</v>
      </c>
      <c r="E27" s="615"/>
      <c r="F27" s="615">
        <v>0.92599999999999993</v>
      </c>
      <c r="G27" s="615">
        <v>0.69390025180375003</v>
      </c>
      <c r="H27" s="615">
        <v>0.2320997481962499</v>
      </c>
      <c r="I27" s="616">
        <v>1.3344857529492478</v>
      </c>
      <c r="J27" s="617" t="s">
        <v>1</v>
      </c>
    </row>
    <row r="28" spans="1:10" ht="14.4" customHeight="1" x14ac:dyDescent="0.3">
      <c r="A28" s="613" t="s">
        <v>549</v>
      </c>
      <c r="B28" s="614" t="s">
        <v>351</v>
      </c>
      <c r="C28" s="615">
        <v>4.7119999999999997</v>
      </c>
      <c r="D28" s="615">
        <v>4.7084100000000007</v>
      </c>
      <c r="E28" s="615"/>
      <c r="F28" s="615">
        <v>8.4763000000000002</v>
      </c>
      <c r="G28" s="615">
        <v>8.1604505866724999</v>
      </c>
      <c r="H28" s="615">
        <v>0.31584941332750027</v>
      </c>
      <c r="I28" s="616">
        <v>1.0387048987029392</v>
      </c>
      <c r="J28" s="617" t="s">
        <v>1</v>
      </c>
    </row>
    <row r="29" spans="1:10" ht="14.4" customHeight="1" x14ac:dyDescent="0.3">
      <c r="A29" s="613" t="s">
        <v>549</v>
      </c>
      <c r="B29" s="614" t="s">
        <v>352</v>
      </c>
      <c r="C29" s="615">
        <v>0</v>
      </c>
      <c r="D29" s="615">
        <v>0</v>
      </c>
      <c r="E29" s="615"/>
      <c r="F29" s="615">
        <v>0</v>
      </c>
      <c r="G29" s="615">
        <v>0.47396860617500003</v>
      </c>
      <c r="H29" s="615">
        <v>-0.47396860617500003</v>
      </c>
      <c r="I29" s="616">
        <v>0</v>
      </c>
      <c r="J29" s="617" t="s">
        <v>1</v>
      </c>
    </row>
    <row r="30" spans="1:10" ht="14.4" customHeight="1" x14ac:dyDescent="0.3">
      <c r="A30" s="613" t="s">
        <v>549</v>
      </c>
      <c r="B30" s="614" t="s">
        <v>353</v>
      </c>
      <c r="C30" s="615" t="s">
        <v>540</v>
      </c>
      <c r="D30" s="615">
        <v>0</v>
      </c>
      <c r="E30" s="615"/>
      <c r="F30" s="615">
        <v>0</v>
      </c>
      <c r="G30" s="615">
        <v>0.82756780551749998</v>
      </c>
      <c r="H30" s="615">
        <v>-0.82756780551749998</v>
      </c>
      <c r="I30" s="616">
        <v>0</v>
      </c>
      <c r="J30" s="617" t="s">
        <v>1</v>
      </c>
    </row>
    <row r="31" spans="1:10" ht="14.4" customHeight="1" x14ac:dyDescent="0.3">
      <c r="A31" s="613" t="s">
        <v>549</v>
      </c>
      <c r="B31" s="614" t="s">
        <v>551</v>
      </c>
      <c r="C31" s="615">
        <v>33.628069999999994</v>
      </c>
      <c r="D31" s="615">
        <v>59.220659999999</v>
      </c>
      <c r="E31" s="615"/>
      <c r="F31" s="615">
        <v>81.520049999999998</v>
      </c>
      <c r="G31" s="615">
        <v>92.407393367907105</v>
      </c>
      <c r="H31" s="615">
        <v>-10.887343367907107</v>
      </c>
      <c r="I31" s="616">
        <v>0.88218103583378149</v>
      </c>
      <c r="J31" s="617" t="s">
        <v>547</v>
      </c>
    </row>
    <row r="32" spans="1:10" ht="14.4" customHeight="1" x14ac:dyDescent="0.3">
      <c r="A32" s="613" t="s">
        <v>540</v>
      </c>
      <c r="B32" s="614" t="s">
        <v>540</v>
      </c>
      <c r="C32" s="615" t="s">
        <v>540</v>
      </c>
      <c r="D32" s="615" t="s">
        <v>540</v>
      </c>
      <c r="E32" s="615"/>
      <c r="F32" s="615" t="s">
        <v>540</v>
      </c>
      <c r="G32" s="615" t="s">
        <v>540</v>
      </c>
      <c r="H32" s="615" t="s">
        <v>540</v>
      </c>
      <c r="I32" s="616" t="s">
        <v>540</v>
      </c>
      <c r="J32" s="617" t="s">
        <v>548</v>
      </c>
    </row>
    <row r="33" spans="1:10" ht="14.4" customHeight="1" x14ac:dyDescent="0.3">
      <c r="A33" s="613" t="s">
        <v>552</v>
      </c>
      <c r="B33" s="614" t="s">
        <v>553</v>
      </c>
      <c r="C33" s="615" t="s">
        <v>540</v>
      </c>
      <c r="D33" s="615" t="s">
        <v>540</v>
      </c>
      <c r="E33" s="615"/>
      <c r="F33" s="615" t="s">
        <v>540</v>
      </c>
      <c r="G33" s="615" t="s">
        <v>540</v>
      </c>
      <c r="H33" s="615" t="s">
        <v>540</v>
      </c>
      <c r="I33" s="616" t="s">
        <v>540</v>
      </c>
      <c r="J33" s="617" t="s">
        <v>0</v>
      </c>
    </row>
    <row r="34" spans="1:10" ht="14.4" customHeight="1" x14ac:dyDescent="0.3">
      <c r="A34" s="613" t="s">
        <v>552</v>
      </c>
      <c r="B34" s="614" t="s">
        <v>342</v>
      </c>
      <c r="C34" s="615">
        <v>0</v>
      </c>
      <c r="D34" s="615">
        <v>0</v>
      </c>
      <c r="E34" s="615"/>
      <c r="F34" s="615" t="s">
        <v>540</v>
      </c>
      <c r="G34" s="615" t="s">
        <v>540</v>
      </c>
      <c r="H34" s="615" t="s">
        <v>540</v>
      </c>
      <c r="I34" s="616" t="s">
        <v>540</v>
      </c>
      <c r="J34" s="617" t="s">
        <v>1</v>
      </c>
    </row>
    <row r="35" spans="1:10" ht="14.4" customHeight="1" x14ac:dyDescent="0.3">
      <c r="A35" s="613" t="s">
        <v>552</v>
      </c>
      <c r="B35" s="614" t="s">
        <v>343</v>
      </c>
      <c r="C35" s="615">
        <v>87.225129999999993</v>
      </c>
      <c r="D35" s="615">
        <v>0</v>
      </c>
      <c r="E35" s="615"/>
      <c r="F35" s="615">
        <v>59.396500000000003</v>
      </c>
      <c r="G35" s="615">
        <v>0</v>
      </c>
      <c r="H35" s="615">
        <v>59.396500000000003</v>
      </c>
      <c r="I35" s="616" t="s">
        <v>540</v>
      </c>
      <c r="J35" s="617" t="s">
        <v>1</v>
      </c>
    </row>
    <row r="36" spans="1:10" ht="14.4" customHeight="1" x14ac:dyDescent="0.3">
      <c r="A36" s="613" t="s">
        <v>552</v>
      </c>
      <c r="B36" s="614" t="s">
        <v>344</v>
      </c>
      <c r="C36" s="615">
        <v>8.4720000000000013</v>
      </c>
      <c r="D36" s="615">
        <v>20.596999999998999</v>
      </c>
      <c r="E36" s="615"/>
      <c r="F36" s="615">
        <v>6.9570500000000006</v>
      </c>
      <c r="G36" s="615">
        <v>8.944764439534584</v>
      </c>
      <c r="H36" s="615">
        <v>-1.9877144395345834</v>
      </c>
      <c r="I36" s="616">
        <v>0.77777900659416266</v>
      </c>
      <c r="J36" s="617" t="s">
        <v>1</v>
      </c>
    </row>
    <row r="37" spans="1:10" ht="14.4" customHeight="1" x14ac:dyDescent="0.3">
      <c r="A37" s="613" t="s">
        <v>552</v>
      </c>
      <c r="B37" s="614" t="s">
        <v>345</v>
      </c>
      <c r="C37" s="615">
        <v>0</v>
      </c>
      <c r="D37" s="615">
        <v>0</v>
      </c>
      <c r="E37" s="615"/>
      <c r="F37" s="615" t="s">
        <v>540</v>
      </c>
      <c r="G37" s="615" t="s">
        <v>540</v>
      </c>
      <c r="H37" s="615" t="s">
        <v>540</v>
      </c>
      <c r="I37" s="616" t="s">
        <v>540</v>
      </c>
      <c r="J37" s="617" t="s">
        <v>1</v>
      </c>
    </row>
    <row r="38" spans="1:10" ht="14.4" customHeight="1" x14ac:dyDescent="0.3">
      <c r="A38" s="613" t="s">
        <v>552</v>
      </c>
      <c r="B38" s="614" t="s">
        <v>346</v>
      </c>
      <c r="C38" s="615">
        <v>11.768790000000001</v>
      </c>
      <c r="D38" s="615">
        <v>14.322629999998998</v>
      </c>
      <c r="E38" s="615"/>
      <c r="F38" s="615">
        <v>20.70524</v>
      </c>
      <c r="G38" s="615">
        <v>18.952735040091667</v>
      </c>
      <c r="H38" s="615">
        <v>1.7525049599083324</v>
      </c>
      <c r="I38" s="616">
        <v>1.0924671271033533</v>
      </c>
      <c r="J38" s="617" t="s">
        <v>1</v>
      </c>
    </row>
    <row r="39" spans="1:10" ht="14.4" customHeight="1" x14ac:dyDescent="0.3">
      <c r="A39" s="613" t="s">
        <v>552</v>
      </c>
      <c r="B39" s="614" t="s">
        <v>347</v>
      </c>
      <c r="C39" s="615">
        <v>9.2494999999999994</v>
      </c>
      <c r="D39" s="615">
        <v>20.61469</v>
      </c>
      <c r="E39" s="615"/>
      <c r="F39" s="615">
        <v>18.847920000000002</v>
      </c>
      <c r="G39" s="615">
        <v>48.225032117156246</v>
      </c>
      <c r="H39" s="615">
        <v>-29.377112117156244</v>
      </c>
      <c r="I39" s="616">
        <v>0.3908327101620484</v>
      </c>
      <c r="J39" s="617" t="s">
        <v>1</v>
      </c>
    </row>
    <row r="40" spans="1:10" ht="14.4" customHeight="1" x14ac:dyDescent="0.3">
      <c r="A40" s="613" t="s">
        <v>552</v>
      </c>
      <c r="B40" s="614" t="s">
        <v>349</v>
      </c>
      <c r="C40" s="615">
        <v>22.526399999999999</v>
      </c>
      <c r="D40" s="615">
        <v>23.666549999998999</v>
      </c>
      <c r="E40" s="615"/>
      <c r="F40" s="615">
        <v>23.283759999999997</v>
      </c>
      <c r="G40" s="615">
        <v>26.986667072627505</v>
      </c>
      <c r="H40" s="615">
        <v>-3.7029070726275073</v>
      </c>
      <c r="I40" s="616">
        <v>0.86278753642818851</v>
      </c>
      <c r="J40" s="617" t="s">
        <v>1</v>
      </c>
    </row>
    <row r="41" spans="1:10" ht="14.4" customHeight="1" x14ac:dyDescent="0.3">
      <c r="A41" s="613" t="s">
        <v>552</v>
      </c>
      <c r="B41" s="614" t="s">
        <v>350</v>
      </c>
      <c r="C41" s="615">
        <v>0.40299999999999997</v>
      </c>
      <c r="D41" s="615">
        <v>0.49899999999899991</v>
      </c>
      <c r="E41" s="615"/>
      <c r="F41" s="615">
        <v>0.90899999999999981</v>
      </c>
      <c r="G41" s="615">
        <v>0.6629334383858333</v>
      </c>
      <c r="H41" s="615">
        <v>0.24606656161416651</v>
      </c>
      <c r="I41" s="616">
        <v>1.3711783828755271</v>
      </c>
      <c r="J41" s="617" t="s">
        <v>1</v>
      </c>
    </row>
    <row r="42" spans="1:10" ht="14.4" customHeight="1" x14ac:dyDescent="0.3">
      <c r="A42" s="613" t="s">
        <v>552</v>
      </c>
      <c r="B42" s="614" t="s">
        <v>351</v>
      </c>
      <c r="C42" s="615">
        <v>7.2535600000000002</v>
      </c>
      <c r="D42" s="615">
        <v>8.3306100000000001</v>
      </c>
      <c r="E42" s="615"/>
      <c r="F42" s="615">
        <v>11.01768</v>
      </c>
      <c r="G42" s="615">
        <v>10.347613996735417</v>
      </c>
      <c r="H42" s="615">
        <v>0.67006600326458354</v>
      </c>
      <c r="I42" s="616">
        <v>1.064755604864656</v>
      </c>
      <c r="J42" s="617" t="s">
        <v>1</v>
      </c>
    </row>
    <row r="43" spans="1:10" ht="14.4" customHeight="1" x14ac:dyDescent="0.3">
      <c r="A43" s="613" t="s">
        <v>552</v>
      </c>
      <c r="B43" s="614" t="s">
        <v>353</v>
      </c>
      <c r="C43" s="615">
        <v>51.508659999999999</v>
      </c>
      <c r="D43" s="615">
        <v>231.852789999999</v>
      </c>
      <c r="E43" s="615"/>
      <c r="F43" s="615">
        <v>229.35107000000002</v>
      </c>
      <c r="G43" s="615">
        <v>232.91496542751705</v>
      </c>
      <c r="H43" s="615">
        <v>-3.5638954275170249</v>
      </c>
      <c r="I43" s="616">
        <v>0.98469872719009077</v>
      </c>
      <c r="J43" s="617" t="s">
        <v>1</v>
      </c>
    </row>
    <row r="44" spans="1:10" ht="14.4" customHeight="1" x14ac:dyDescent="0.3">
      <c r="A44" s="613" t="s">
        <v>552</v>
      </c>
      <c r="B44" s="614" t="s">
        <v>554</v>
      </c>
      <c r="C44" s="615">
        <v>198.40703999999997</v>
      </c>
      <c r="D44" s="615">
        <v>319.88326999999504</v>
      </c>
      <c r="E44" s="615"/>
      <c r="F44" s="615">
        <v>370.46822000000003</v>
      </c>
      <c r="G44" s="615">
        <v>347.03471153204828</v>
      </c>
      <c r="H44" s="615">
        <v>23.433508467951754</v>
      </c>
      <c r="I44" s="616">
        <v>1.0675249699504128</v>
      </c>
      <c r="J44" s="617" t="s">
        <v>547</v>
      </c>
    </row>
    <row r="45" spans="1:10" ht="14.4" customHeight="1" x14ac:dyDescent="0.3">
      <c r="A45" s="613" t="s">
        <v>540</v>
      </c>
      <c r="B45" s="614" t="s">
        <v>540</v>
      </c>
      <c r="C45" s="615" t="s">
        <v>540</v>
      </c>
      <c r="D45" s="615" t="s">
        <v>540</v>
      </c>
      <c r="E45" s="615"/>
      <c r="F45" s="615" t="s">
        <v>540</v>
      </c>
      <c r="G45" s="615" t="s">
        <v>540</v>
      </c>
      <c r="H45" s="615" t="s">
        <v>540</v>
      </c>
      <c r="I45" s="616" t="s">
        <v>540</v>
      </c>
      <c r="J45" s="617" t="s">
        <v>548</v>
      </c>
    </row>
    <row r="46" spans="1:10" ht="14.4" customHeight="1" x14ac:dyDescent="0.3">
      <c r="A46" s="613" t="s">
        <v>555</v>
      </c>
      <c r="B46" s="614" t="s">
        <v>556</v>
      </c>
      <c r="C46" s="615" t="s">
        <v>540</v>
      </c>
      <c r="D46" s="615" t="s">
        <v>540</v>
      </c>
      <c r="E46" s="615"/>
      <c r="F46" s="615" t="s">
        <v>540</v>
      </c>
      <c r="G46" s="615" t="s">
        <v>540</v>
      </c>
      <c r="H46" s="615" t="s">
        <v>540</v>
      </c>
      <c r="I46" s="616" t="s">
        <v>540</v>
      </c>
      <c r="J46" s="617" t="s">
        <v>0</v>
      </c>
    </row>
    <row r="47" spans="1:10" ht="14.4" customHeight="1" x14ac:dyDescent="0.3">
      <c r="A47" s="613" t="s">
        <v>555</v>
      </c>
      <c r="B47" s="614" t="s">
        <v>342</v>
      </c>
      <c r="C47" s="615">
        <v>0.76183000000000001</v>
      </c>
      <c r="D47" s="615" t="s">
        <v>540</v>
      </c>
      <c r="E47" s="615"/>
      <c r="F47" s="615" t="s">
        <v>540</v>
      </c>
      <c r="G47" s="615" t="s">
        <v>540</v>
      </c>
      <c r="H47" s="615" t="s">
        <v>540</v>
      </c>
      <c r="I47" s="616" t="s">
        <v>540</v>
      </c>
      <c r="J47" s="617" t="s">
        <v>1</v>
      </c>
    </row>
    <row r="48" spans="1:10" ht="14.4" customHeight="1" x14ac:dyDescent="0.3">
      <c r="A48" s="613" t="s">
        <v>555</v>
      </c>
      <c r="B48" s="614" t="s">
        <v>343</v>
      </c>
      <c r="C48" s="615">
        <v>4.29305</v>
      </c>
      <c r="D48" s="615">
        <v>0</v>
      </c>
      <c r="E48" s="615"/>
      <c r="F48" s="615" t="s">
        <v>540</v>
      </c>
      <c r="G48" s="615" t="s">
        <v>540</v>
      </c>
      <c r="H48" s="615" t="s">
        <v>540</v>
      </c>
      <c r="I48" s="616" t="s">
        <v>540</v>
      </c>
      <c r="J48" s="617" t="s">
        <v>1</v>
      </c>
    </row>
    <row r="49" spans="1:10" ht="14.4" customHeight="1" x14ac:dyDescent="0.3">
      <c r="A49" s="613" t="s">
        <v>555</v>
      </c>
      <c r="B49" s="614" t="s">
        <v>344</v>
      </c>
      <c r="C49" s="615">
        <v>0</v>
      </c>
      <c r="D49" s="615">
        <v>0</v>
      </c>
      <c r="E49" s="615"/>
      <c r="F49" s="615" t="s">
        <v>540</v>
      </c>
      <c r="G49" s="615" t="s">
        <v>540</v>
      </c>
      <c r="H49" s="615" t="s">
        <v>540</v>
      </c>
      <c r="I49" s="616" t="s">
        <v>540</v>
      </c>
      <c r="J49" s="617" t="s">
        <v>1</v>
      </c>
    </row>
    <row r="50" spans="1:10" ht="14.4" customHeight="1" x14ac:dyDescent="0.3">
      <c r="A50" s="613" t="s">
        <v>555</v>
      </c>
      <c r="B50" s="614" t="s">
        <v>346</v>
      </c>
      <c r="C50" s="615">
        <v>38.109020000000001</v>
      </c>
      <c r="D50" s="615">
        <v>44.075239999999994</v>
      </c>
      <c r="E50" s="615"/>
      <c r="F50" s="615">
        <v>42.907700000000006</v>
      </c>
      <c r="G50" s="615">
        <v>54.177385129549585</v>
      </c>
      <c r="H50" s="615">
        <v>-11.269685129549579</v>
      </c>
      <c r="I50" s="616">
        <v>0.79198543631071561</v>
      </c>
      <c r="J50" s="617" t="s">
        <v>1</v>
      </c>
    </row>
    <row r="51" spans="1:10" ht="14.4" customHeight="1" x14ac:dyDescent="0.3">
      <c r="A51" s="613" t="s">
        <v>555</v>
      </c>
      <c r="B51" s="614" t="s">
        <v>347</v>
      </c>
      <c r="C51" s="615">
        <v>4.8725100000000001</v>
      </c>
      <c r="D51" s="615">
        <v>14.346899999999001</v>
      </c>
      <c r="E51" s="615"/>
      <c r="F51" s="615">
        <v>3.1132000000000004</v>
      </c>
      <c r="G51" s="615">
        <v>43.140735163141663</v>
      </c>
      <c r="H51" s="615">
        <v>-40.027535163141664</v>
      </c>
      <c r="I51" s="616">
        <v>7.2163814275001945E-2</v>
      </c>
      <c r="J51" s="617" t="s">
        <v>1</v>
      </c>
    </row>
    <row r="52" spans="1:10" ht="14.4" customHeight="1" x14ac:dyDescent="0.3">
      <c r="A52" s="613" t="s">
        <v>555</v>
      </c>
      <c r="B52" s="614" t="s">
        <v>349</v>
      </c>
      <c r="C52" s="615">
        <v>47.518090000000001</v>
      </c>
      <c r="D52" s="615">
        <v>42.501750000000001</v>
      </c>
      <c r="E52" s="615"/>
      <c r="F52" s="615">
        <v>43.380969999999998</v>
      </c>
      <c r="G52" s="615">
        <v>66.456312422645823</v>
      </c>
      <c r="H52" s="615">
        <v>-23.075342422645825</v>
      </c>
      <c r="I52" s="616">
        <v>0.65277425753189078</v>
      </c>
      <c r="J52" s="617" t="s">
        <v>1</v>
      </c>
    </row>
    <row r="53" spans="1:10" ht="14.4" customHeight="1" x14ac:dyDescent="0.3">
      <c r="A53" s="613" t="s">
        <v>555</v>
      </c>
      <c r="B53" s="614" t="s">
        <v>350</v>
      </c>
      <c r="C53" s="615">
        <v>1.208</v>
      </c>
      <c r="D53" s="615">
        <v>0.79099999999999993</v>
      </c>
      <c r="E53" s="615"/>
      <c r="F53" s="615">
        <v>1.0049999999999999</v>
      </c>
      <c r="G53" s="615">
        <v>0.87108855411374986</v>
      </c>
      <c r="H53" s="615">
        <v>0.13391144588625004</v>
      </c>
      <c r="I53" s="616">
        <v>1.1537288548378324</v>
      </c>
      <c r="J53" s="617" t="s">
        <v>1</v>
      </c>
    </row>
    <row r="54" spans="1:10" ht="14.4" customHeight="1" x14ac:dyDescent="0.3">
      <c r="A54" s="613" t="s">
        <v>555</v>
      </c>
      <c r="B54" s="614" t="s">
        <v>351</v>
      </c>
      <c r="C54" s="615">
        <v>15.7568</v>
      </c>
      <c r="D54" s="615">
        <v>20.739879999999001</v>
      </c>
      <c r="E54" s="615"/>
      <c r="F54" s="615">
        <v>15.480650000000001</v>
      </c>
      <c r="G54" s="615">
        <v>21.267597622659164</v>
      </c>
      <c r="H54" s="615">
        <v>-5.786947622659163</v>
      </c>
      <c r="I54" s="616">
        <v>0.72789838676966656</v>
      </c>
      <c r="J54" s="617" t="s">
        <v>1</v>
      </c>
    </row>
    <row r="55" spans="1:10" ht="14.4" customHeight="1" x14ac:dyDescent="0.3">
      <c r="A55" s="613" t="s">
        <v>555</v>
      </c>
      <c r="B55" s="614" t="s">
        <v>353</v>
      </c>
      <c r="C55" s="615">
        <v>110.09229999999999</v>
      </c>
      <c r="D55" s="615">
        <v>60.437190000000001</v>
      </c>
      <c r="E55" s="615"/>
      <c r="F55" s="615">
        <v>69.312669999999997</v>
      </c>
      <c r="G55" s="615">
        <v>83.812237116617496</v>
      </c>
      <c r="H55" s="615">
        <v>-14.499567116617499</v>
      </c>
      <c r="I55" s="616">
        <v>0.82699940228963698</v>
      </c>
      <c r="J55" s="617" t="s">
        <v>1</v>
      </c>
    </row>
    <row r="56" spans="1:10" ht="14.4" customHeight="1" x14ac:dyDescent="0.3">
      <c r="A56" s="613" t="s">
        <v>555</v>
      </c>
      <c r="B56" s="614" t="s">
        <v>557</v>
      </c>
      <c r="C56" s="615">
        <v>222.61159999999998</v>
      </c>
      <c r="D56" s="615">
        <v>182.89195999999799</v>
      </c>
      <c r="E56" s="615"/>
      <c r="F56" s="615">
        <v>175.20018999999999</v>
      </c>
      <c r="G56" s="615">
        <v>269.72535600872749</v>
      </c>
      <c r="H56" s="615">
        <v>-94.525166008727496</v>
      </c>
      <c r="I56" s="616">
        <v>0.64955031515216932</v>
      </c>
      <c r="J56" s="617" t="s">
        <v>547</v>
      </c>
    </row>
    <row r="57" spans="1:10" ht="14.4" customHeight="1" x14ac:dyDescent="0.3">
      <c r="A57" s="613" t="s">
        <v>540</v>
      </c>
      <c r="B57" s="614" t="s">
        <v>540</v>
      </c>
      <c r="C57" s="615" t="s">
        <v>540</v>
      </c>
      <c r="D57" s="615" t="s">
        <v>540</v>
      </c>
      <c r="E57" s="615"/>
      <c r="F57" s="615" t="s">
        <v>540</v>
      </c>
      <c r="G57" s="615" t="s">
        <v>540</v>
      </c>
      <c r="H57" s="615" t="s">
        <v>540</v>
      </c>
      <c r="I57" s="616" t="s">
        <v>540</v>
      </c>
      <c r="J57" s="617" t="s">
        <v>548</v>
      </c>
    </row>
    <row r="58" spans="1:10" ht="14.4" customHeight="1" x14ac:dyDescent="0.3">
      <c r="A58" s="613" t="s">
        <v>558</v>
      </c>
      <c r="B58" s="614" t="s">
        <v>559</v>
      </c>
      <c r="C58" s="615" t="s">
        <v>540</v>
      </c>
      <c r="D58" s="615" t="s">
        <v>540</v>
      </c>
      <c r="E58" s="615"/>
      <c r="F58" s="615" t="s">
        <v>540</v>
      </c>
      <c r="G58" s="615" t="s">
        <v>540</v>
      </c>
      <c r="H58" s="615" t="s">
        <v>540</v>
      </c>
      <c r="I58" s="616" t="s">
        <v>540</v>
      </c>
      <c r="J58" s="617" t="s">
        <v>0</v>
      </c>
    </row>
    <row r="59" spans="1:10" ht="14.4" customHeight="1" x14ac:dyDescent="0.3">
      <c r="A59" s="613" t="s">
        <v>558</v>
      </c>
      <c r="B59" s="614" t="s">
        <v>342</v>
      </c>
      <c r="C59" s="615">
        <v>5.9655199999999997</v>
      </c>
      <c r="D59" s="615">
        <v>1.8121600000000002</v>
      </c>
      <c r="E59" s="615"/>
      <c r="F59" s="615">
        <v>0.50185999999999997</v>
      </c>
      <c r="G59" s="615">
        <v>5.8333301924349996</v>
      </c>
      <c r="H59" s="615">
        <v>-5.3314701924349999</v>
      </c>
      <c r="I59" s="616">
        <v>8.6033189180828654E-2</v>
      </c>
      <c r="J59" s="617" t="s">
        <v>1</v>
      </c>
    </row>
    <row r="60" spans="1:10" ht="14.4" customHeight="1" x14ac:dyDescent="0.3">
      <c r="A60" s="613" t="s">
        <v>558</v>
      </c>
      <c r="B60" s="614" t="s">
        <v>343</v>
      </c>
      <c r="C60" s="615">
        <v>36.762369999999997</v>
      </c>
      <c r="D60" s="615">
        <v>0</v>
      </c>
      <c r="E60" s="615"/>
      <c r="F60" s="615" t="s">
        <v>540</v>
      </c>
      <c r="G60" s="615" t="s">
        <v>540</v>
      </c>
      <c r="H60" s="615" t="s">
        <v>540</v>
      </c>
      <c r="I60" s="616" t="s">
        <v>540</v>
      </c>
      <c r="J60" s="617" t="s">
        <v>1</v>
      </c>
    </row>
    <row r="61" spans="1:10" ht="14.4" customHeight="1" x14ac:dyDescent="0.3">
      <c r="A61" s="613" t="s">
        <v>558</v>
      </c>
      <c r="B61" s="614" t="s">
        <v>345</v>
      </c>
      <c r="C61" s="615">
        <v>1.3679999999999999E-2</v>
      </c>
      <c r="D61" s="615">
        <v>2.0979999999999999E-2</v>
      </c>
      <c r="E61" s="615"/>
      <c r="F61" s="615">
        <v>1.404E-2</v>
      </c>
      <c r="G61" s="615">
        <v>2.0354145108333332E-2</v>
      </c>
      <c r="H61" s="615">
        <v>-6.3141451083333321E-3</v>
      </c>
      <c r="I61" s="616">
        <v>0.68978578688877412</v>
      </c>
      <c r="J61" s="617" t="s">
        <v>1</v>
      </c>
    </row>
    <row r="62" spans="1:10" ht="14.4" customHeight="1" x14ac:dyDescent="0.3">
      <c r="A62" s="613" t="s">
        <v>558</v>
      </c>
      <c r="B62" s="614" t="s">
        <v>346</v>
      </c>
      <c r="C62" s="615">
        <v>12.447419999999999</v>
      </c>
      <c r="D62" s="615">
        <v>19.664029999999997</v>
      </c>
      <c r="E62" s="615"/>
      <c r="F62" s="615">
        <v>19.777889999999999</v>
      </c>
      <c r="G62" s="615">
        <v>20.94324295401417</v>
      </c>
      <c r="H62" s="615">
        <v>-1.1653529540141712</v>
      </c>
      <c r="I62" s="616">
        <v>0.94435661389341763</v>
      </c>
      <c r="J62" s="617" t="s">
        <v>1</v>
      </c>
    </row>
    <row r="63" spans="1:10" ht="14.4" customHeight="1" x14ac:dyDescent="0.3">
      <c r="A63" s="613" t="s">
        <v>558</v>
      </c>
      <c r="B63" s="614" t="s">
        <v>347</v>
      </c>
      <c r="C63" s="615">
        <v>652.31361000000004</v>
      </c>
      <c r="D63" s="615">
        <v>49.212339999998996</v>
      </c>
      <c r="E63" s="615"/>
      <c r="F63" s="615">
        <v>63.161540000000002</v>
      </c>
      <c r="G63" s="615">
        <v>63.888913039534579</v>
      </c>
      <c r="H63" s="615">
        <v>-0.72737303953457655</v>
      </c>
      <c r="I63" s="616">
        <v>0.98861503498917758</v>
      </c>
      <c r="J63" s="617" t="s">
        <v>1</v>
      </c>
    </row>
    <row r="64" spans="1:10" ht="14.4" customHeight="1" x14ac:dyDescent="0.3">
      <c r="A64" s="613" t="s">
        <v>558</v>
      </c>
      <c r="B64" s="614" t="s">
        <v>348</v>
      </c>
      <c r="C64" s="615">
        <v>0</v>
      </c>
      <c r="D64" s="615">
        <v>0</v>
      </c>
      <c r="E64" s="615"/>
      <c r="F64" s="615" t="s">
        <v>540</v>
      </c>
      <c r="G64" s="615" t="s">
        <v>540</v>
      </c>
      <c r="H64" s="615" t="s">
        <v>540</v>
      </c>
      <c r="I64" s="616" t="s">
        <v>540</v>
      </c>
      <c r="J64" s="617" t="s">
        <v>1</v>
      </c>
    </row>
    <row r="65" spans="1:10" ht="14.4" customHeight="1" x14ac:dyDescent="0.3">
      <c r="A65" s="613" t="s">
        <v>558</v>
      </c>
      <c r="B65" s="614" t="s">
        <v>349</v>
      </c>
      <c r="C65" s="615">
        <v>18.424430000000001</v>
      </c>
      <c r="D65" s="615">
        <v>24.535620000000002</v>
      </c>
      <c r="E65" s="615"/>
      <c r="F65" s="615">
        <v>21.591439999999999</v>
      </c>
      <c r="G65" s="615">
        <v>31.758982880512082</v>
      </c>
      <c r="H65" s="615">
        <v>-10.167542880512084</v>
      </c>
      <c r="I65" s="616">
        <v>0.67985300666693949</v>
      </c>
      <c r="J65" s="617" t="s">
        <v>1</v>
      </c>
    </row>
    <row r="66" spans="1:10" ht="14.4" customHeight="1" x14ac:dyDescent="0.3">
      <c r="A66" s="613" t="s">
        <v>558</v>
      </c>
      <c r="B66" s="614" t="s">
        <v>350</v>
      </c>
      <c r="C66" s="615">
        <v>0.41100000000000003</v>
      </c>
      <c r="D66" s="615">
        <v>1.149</v>
      </c>
      <c r="E66" s="615"/>
      <c r="F66" s="615">
        <v>1.4045199999999998</v>
      </c>
      <c r="G66" s="615">
        <v>0.96170228005708336</v>
      </c>
      <c r="H66" s="615">
        <v>0.44281771994291641</v>
      </c>
      <c r="I66" s="616">
        <v>1.4604519809567595</v>
      </c>
      <c r="J66" s="617" t="s">
        <v>1</v>
      </c>
    </row>
    <row r="67" spans="1:10" ht="14.4" customHeight="1" x14ac:dyDescent="0.3">
      <c r="A67" s="613" t="s">
        <v>558</v>
      </c>
      <c r="B67" s="614" t="s">
        <v>351</v>
      </c>
      <c r="C67" s="615">
        <v>7.0275000000000007</v>
      </c>
      <c r="D67" s="615">
        <v>13.658100000000001</v>
      </c>
      <c r="E67" s="615"/>
      <c r="F67" s="615">
        <v>18.432749999999999</v>
      </c>
      <c r="G67" s="615">
        <v>13.540747074304999</v>
      </c>
      <c r="H67" s="615">
        <v>4.8920029256949995</v>
      </c>
      <c r="I67" s="616">
        <v>1.3612801346077938</v>
      </c>
      <c r="J67" s="617" t="s">
        <v>1</v>
      </c>
    </row>
    <row r="68" spans="1:10" ht="14.4" customHeight="1" x14ac:dyDescent="0.3">
      <c r="A68" s="613" t="s">
        <v>558</v>
      </c>
      <c r="B68" s="614" t="s">
        <v>353</v>
      </c>
      <c r="C68" s="615">
        <v>55.028579999999998</v>
      </c>
      <c r="D68" s="615">
        <v>32.485979999999003</v>
      </c>
      <c r="E68" s="615"/>
      <c r="F68" s="615">
        <v>47.658580000000001</v>
      </c>
      <c r="G68" s="615">
        <v>76.947770053138342</v>
      </c>
      <c r="H68" s="615">
        <v>-29.289190053138341</v>
      </c>
      <c r="I68" s="616">
        <v>0.61936271794605735</v>
      </c>
      <c r="J68" s="617" t="s">
        <v>1</v>
      </c>
    </row>
    <row r="69" spans="1:10" ht="14.4" customHeight="1" x14ac:dyDescent="0.3">
      <c r="A69" s="613" t="s">
        <v>558</v>
      </c>
      <c r="B69" s="614" t="s">
        <v>560</v>
      </c>
      <c r="C69" s="615">
        <v>788.39411000000007</v>
      </c>
      <c r="D69" s="615">
        <v>142.538209999998</v>
      </c>
      <c r="E69" s="615"/>
      <c r="F69" s="615">
        <v>172.54262</v>
      </c>
      <c r="G69" s="615">
        <v>213.89504261910457</v>
      </c>
      <c r="H69" s="615">
        <v>-41.352422619104573</v>
      </c>
      <c r="I69" s="616">
        <v>0.80666956039395799</v>
      </c>
      <c r="J69" s="617" t="s">
        <v>547</v>
      </c>
    </row>
    <row r="70" spans="1:10" ht="14.4" customHeight="1" x14ac:dyDescent="0.3">
      <c r="A70" s="613" t="s">
        <v>540</v>
      </c>
      <c r="B70" s="614" t="s">
        <v>540</v>
      </c>
      <c r="C70" s="615" t="s">
        <v>540</v>
      </c>
      <c r="D70" s="615" t="s">
        <v>540</v>
      </c>
      <c r="E70" s="615"/>
      <c r="F70" s="615" t="s">
        <v>540</v>
      </c>
      <c r="G70" s="615" t="s">
        <v>540</v>
      </c>
      <c r="H70" s="615" t="s">
        <v>540</v>
      </c>
      <c r="I70" s="616" t="s">
        <v>540</v>
      </c>
      <c r="J70" s="617" t="s">
        <v>548</v>
      </c>
    </row>
    <row r="71" spans="1:10" ht="14.4" customHeight="1" x14ac:dyDescent="0.3">
      <c r="A71" s="613" t="s">
        <v>538</v>
      </c>
      <c r="B71" s="614" t="s">
        <v>542</v>
      </c>
      <c r="C71" s="615">
        <v>1243.0408199999999</v>
      </c>
      <c r="D71" s="615">
        <v>704.53409999998996</v>
      </c>
      <c r="E71" s="615"/>
      <c r="F71" s="615">
        <v>799.73108000000025</v>
      </c>
      <c r="G71" s="615">
        <v>923.06250352778761</v>
      </c>
      <c r="H71" s="615">
        <v>-123.33142352778736</v>
      </c>
      <c r="I71" s="616">
        <v>0.86638887068163239</v>
      </c>
      <c r="J71" s="617" t="s">
        <v>543</v>
      </c>
    </row>
  </sheetData>
  <mergeCells count="3">
    <mergeCell ref="A1:I1"/>
    <mergeCell ref="F3:I3"/>
    <mergeCell ref="C4:D4"/>
  </mergeCells>
  <conditionalFormatting sqref="F19 F72:F65537">
    <cfRule type="cellIs" dxfId="36" priority="18" stopIfTrue="1" operator="greaterThan">
      <formula>1</formula>
    </cfRule>
  </conditionalFormatting>
  <conditionalFormatting sqref="H5:H18">
    <cfRule type="expression" dxfId="35" priority="14">
      <formula>$H5&gt;0</formula>
    </cfRule>
  </conditionalFormatting>
  <conditionalFormatting sqref="I5:I18">
    <cfRule type="expression" dxfId="34" priority="15">
      <formula>$I5&gt;1</formula>
    </cfRule>
  </conditionalFormatting>
  <conditionalFormatting sqref="B5:B18">
    <cfRule type="expression" dxfId="33" priority="11">
      <formula>OR($J5="NS",$J5="SumaNS",$J5="Účet")</formula>
    </cfRule>
  </conditionalFormatting>
  <conditionalFormatting sqref="F5:I18 B5:D18">
    <cfRule type="expression" dxfId="32" priority="17">
      <formula>AND($J5&lt;&gt;"",$J5&lt;&gt;"mezeraKL")</formula>
    </cfRule>
  </conditionalFormatting>
  <conditionalFormatting sqref="B5:D18 F5:I18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30" priority="13">
      <formula>OR($J5="SumaNS",$J5="NS")</formula>
    </cfRule>
  </conditionalFormatting>
  <conditionalFormatting sqref="A5:A18">
    <cfRule type="expression" dxfId="29" priority="9">
      <formula>AND($J5&lt;&gt;"mezeraKL",$J5&lt;&gt;"")</formula>
    </cfRule>
  </conditionalFormatting>
  <conditionalFormatting sqref="A5:A18">
    <cfRule type="expression" dxfId="28" priority="10">
      <formula>AND($J5&lt;&gt;"",$J5&lt;&gt;"mezeraKL")</formula>
    </cfRule>
  </conditionalFormatting>
  <conditionalFormatting sqref="H20:H71">
    <cfRule type="expression" dxfId="27" priority="5">
      <formula>$H20&gt;0</formula>
    </cfRule>
  </conditionalFormatting>
  <conditionalFormatting sqref="A20:A71">
    <cfRule type="expression" dxfId="26" priority="2">
      <formula>AND($J20&lt;&gt;"mezeraKL",$J20&lt;&gt;"")</formula>
    </cfRule>
  </conditionalFormatting>
  <conditionalFormatting sqref="I20:I71">
    <cfRule type="expression" dxfId="25" priority="6">
      <formula>$I20&gt;1</formula>
    </cfRule>
  </conditionalFormatting>
  <conditionalFormatting sqref="B20:B71">
    <cfRule type="expression" dxfId="24" priority="1">
      <formula>OR($J20="NS",$J20="SumaNS",$J20="Účet")</formula>
    </cfRule>
  </conditionalFormatting>
  <conditionalFormatting sqref="A20:D71 F20:I71">
    <cfRule type="expression" dxfId="23" priority="8">
      <formula>AND($J20&lt;&gt;"",$J20&lt;&gt;"mezeraKL")</formula>
    </cfRule>
  </conditionalFormatting>
  <conditionalFormatting sqref="B20:D71 F20:I71">
    <cfRule type="expression" dxfId="22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71 F20:I71">
    <cfRule type="expression" dxfId="21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2222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7.0087222744698741</v>
      </c>
      <c r="J3" s="210">
        <f>SUBTOTAL(9,J5:J1048576)</f>
        <v>114105.077</v>
      </c>
      <c r="K3" s="211">
        <f>SUBTOTAL(9,K5:K1048576)</f>
        <v>799730.79480000015</v>
      </c>
    </row>
    <row r="4" spans="1:11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90</v>
      </c>
      <c r="H4" s="620" t="s">
        <v>11</v>
      </c>
      <c r="I4" s="621" t="s">
        <v>185</v>
      </c>
      <c r="J4" s="621" t="s">
        <v>13</v>
      </c>
      <c r="K4" s="622" t="s">
        <v>202</v>
      </c>
    </row>
    <row r="5" spans="1:11" ht="14.4" customHeight="1" x14ac:dyDescent="0.3">
      <c r="A5" s="623" t="s">
        <v>538</v>
      </c>
      <c r="B5" s="624" t="s">
        <v>1217</v>
      </c>
      <c r="C5" s="625" t="s">
        <v>549</v>
      </c>
      <c r="D5" s="626" t="s">
        <v>1218</v>
      </c>
      <c r="E5" s="625" t="s">
        <v>2202</v>
      </c>
      <c r="F5" s="626" t="s">
        <v>2203</v>
      </c>
      <c r="G5" s="625" t="s">
        <v>1748</v>
      </c>
      <c r="H5" s="625" t="s">
        <v>1749</v>
      </c>
      <c r="I5" s="627">
        <v>156.11000000000001</v>
      </c>
      <c r="J5" s="627">
        <v>1</v>
      </c>
      <c r="K5" s="628">
        <v>156.11000000000001</v>
      </c>
    </row>
    <row r="6" spans="1:11" ht="14.4" customHeight="1" x14ac:dyDescent="0.3">
      <c r="A6" s="694" t="s">
        <v>538</v>
      </c>
      <c r="B6" s="695" t="s">
        <v>1217</v>
      </c>
      <c r="C6" s="698" t="s">
        <v>549</v>
      </c>
      <c r="D6" s="719" t="s">
        <v>1218</v>
      </c>
      <c r="E6" s="698" t="s">
        <v>2202</v>
      </c>
      <c r="F6" s="719" t="s">
        <v>2203</v>
      </c>
      <c r="G6" s="698" t="s">
        <v>1750</v>
      </c>
      <c r="H6" s="698" t="s">
        <v>1751</v>
      </c>
      <c r="I6" s="710">
        <v>166.85</v>
      </c>
      <c r="J6" s="710">
        <v>1</v>
      </c>
      <c r="K6" s="711">
        <v>166.85</v>
      </c>
    </row>
    <row r="7" spans="1:11" ht="14.4" customHeight="1" x14ac:dyDescent="0.3">
      <c r="A7" s="694" t="s">
        <v>538</v>
      </c>
      <c r="B7" s="695" t="s">
        <v>1217</v>
      </c>
      <c r="C7" s="698" t="s">
        <v>549</v>
      </c>
      <c r="D7" s="719" t="s">
        <v>1218</v>
      </c>
      <c r="E7" s="698" t="s">
        <v>2202</v>
      </c>
      <c r="F7" s="719" t="s">
        <v>2203</v>
      </c>
      <c r="G7" s="698" t="s">
        <v>1752</v>
      </c>
      <c r="H7" s="698" t="s">
        <v>1753</v>
      </c>
      <c r="I7" s="710">
        <v>260.3</v>
      </c>
      <c r="J7" s="710">
        <v>1</v>
      </c>
      <c r="K7" s="711">
        <v>260.3</v>
      </c>
    </row>
    <row r="8" spans="1:11" ht="14.4" customHeight="1" x14ac:dyDescent="0.3">
      <c r="A8" s="694" t="s">
        <v>538</v>
      </c>
      <c r="B8" s="695" t="s">
        <v>1217</v>
      </c>
      <c r="C8" s="698" t="s">
        <v>549</v>
      </c>
      <c r="D8" s="719" t="s">
        <v>1218</v>
      </c>
      <c r="E8" s="698" t="s">
        <v>2202</v>
      </c>
      <c r="F8" s="719" t="s">
        <v>2203</v>
      </c>
      <c r="G8" s="698" t="s">
        <v>1754</v>
      </c>
      <c r="H8" s="698" t="s">
        <v>1755</v>
      </c>
      <c r="I8" s="710">
        <v>27.21</v>
      </c>
      <c r="J8" s="710">
        <v>1</v>
      </c>
      <c r="K8" s="711">
        <v>27.21</v>
      </c>
    </row>
    <row r="9" spans="1:11" ht="14.4" customHeight="1" x14ac:dyDescent="0.3">
      <c r="A9" s="694" t="s">
        <v>538</v>
      </c>
      <c r="B9" s="695" t="s">
        <v>1217</v>
      </c>
      <c r="C9" s="698" t="s">
        <v>549</v>
      </c>
      <c r="D9" s="719" t="s">
        <v>1218</v>
      </c>
      <c r="E9" s="698" t="s">
        <v>2202</v>
      </c>
      <c r="F9" s="719" t="s">
        <v>2203</v>
      </c>
      <c r="G9" s="698" t="s">
        <v>1756</v>
      </c>
      <c r="H9" s="698" t="s">
        <v>1757</v>
      </c>
      <c r="I9" s="710">
        <v>22.15</v>
      </c>
      <c r="J9" s="710">
        <v>25</v>
      </c>
      <c r="K9" s="711">
        <v>553.75</v>
      </c>
    </row>
    <row r="10" spans="1:11" ht="14.4" customHeight="1" x14ac:dyDescent="0.3">
      <c r="A10" s="694" t="s">
        <v>538</v>
      </c>
      <c r="B10" s="695" t="s">
        <v>1217</v>
      </c>
      <c r="C10" s="698" t="s">
        <v>549</v>
      </c>
      <c r="D10" s="719" t="s">
        <v>1218</v>
      </c>
      <c r="E10" s="698" t="s">
        <v>2202</v>
      </c>
      <c r="F10" s="719" t="s">
        <v>2203</v>
      </c>
      <c r="G10" s="698" t="s">
        <v>1758</v>
      </c>
      <c r="H10" s="698" t="s">
        <v>1759</v>
      </c>
      <c r="I10" s="710">
        <v>30.17</v>
      </c>
      <c r="J10" s="710">
        <v>25</v>
      </c>
      <c r="K10" s="711">
        <v>754.25</v>
      </c>
    </row>
    <row r="11" spans="1:11" ht="14.4" customHeight="1" x14ac:dyDescent="0.3">
      <c r="A11" s="694" t="s">
        <v>538</v>
      </c>
      <c r="B11" s="695" t="s">
        <v>1217</v>
      </c>
      <c r="C11" s="698" t="s">
        <v>549</v>
      </c>
      <c r="D11" s="719" t="s">
        <v>1218</v>
      </c>
      <c r="E11" s="698" t="s">
        <v>2202</v>
      </c>
      <c r="F11" s="719" t="s">
        <v>2203</v>
      </c>
      <c r="G11" s="698" t="s">
        <v>1760</v>
      </c>
      <c r="H11" s="698" t="s">
        <v>1761</v>
      </c>
      <c r="I11" s="710">
        <v>2.13</v>
      </c>
      <c r="J11" s="710">
        <v>1200</v>
      </c>
      <c r="K11" s="711">
        <v>2553</v>
      </c>
    </row>
    <row r="12" spans="1:11" ht="14.4" customHeight="1" x14ac:dyDescent="0.3">
      <c r="A12" s="694" t="s">
        <v>538</v>
      </c>
      <c r="B12" s="695" t="s">
        <v>1217</v>
      </c>
      <c r="C12" s="698" t="s">
        <v>549</v>
      </c>
      <c r="D12" s="719" t="s">
        <v>1218</v>
      </c>
      <c r="E12" s="698" t="s">
        <v>2202</v>
      </c>
      <c r="F12" s="719" t="s">
        <v>2203</v>
      </c>
      <c r="G12" s="698" t="s">
        <v>1762</v>
      </c>
      <c r="H12" s="698" t="s">
        <v>1763</v>
      </c>
      <c r="I12" s="710">
        <v>140.1</v>
      </c>
      <c r="J12" s="710">
        <v>10</v>
      </c>
      <c r="K12" s="711">
        <v>1401.05</v>
      </c>
    </row>
    <row r="13" spans="1:11" ht="14.4" customHeight="1" x14ac:dyDescent="0.3">
      <c r="A13" s="694" t="s">
        <v>538</v>
      </c>
      <c r="B13" s="695" t="s">
        <v>1217</v>
      </c>
      <c r="C13" s="698" t="s">
        <v>549</v>
      </c>
      <c r="D13" s="719" t="s">
        <v>1218</v>
      </c>
      <c r="E13" s="698" t="s">
        <v>2202</v>
      </c>
      <c r="F13" s="719" t="s">
        <v>2203</v>
      </c>
      <c r="G13" s="698" t="s">
        <v>1764</v>
      </c>
      <c r="H13" s="698" t="s">
        <v>1765</v>
      </c>
      <c r="I13" s="710">
        <v>29</v>
      </c>
      <c r="J13" s="710">
        <v>4</v>
      </c>
      <c r="K13" s="711">
        <v>116</v>
      </c>
    </row>
    <row r="14" spans="1:11" ht="14.4" customHeight="1" x14ac:dyDescent="0.3">
      <c r="A14" s="694" t="s">
        <v>538</v>
      </c>
      <c r="B14" s="695" t="s">
        <v>1217</v>
      </c>
      <c r="C14" s="698" t="s">
        <v>549</v>
      </c>
      <c r="D14" s="719" t="s">
        <v>1218</v>
      </c>
      <c r="E14" s="698" t="s">
        <v>2202</v>
      </c>
      <c r="F14" s="719" t="s">
        <v>2203</v>
      </c>
      <c r="G14" s="698" t="s">
        <v>1766</v>
      </c>
      <c r="H14" s="698" t="s">
        <v>1767</v>
      </c>
      <c r="I14" s="710">
        <v>0.56999999999999995</v>
      </c>
      <c r="J14" s="710">
        <v>2500</v>
      </c>
      <c r="K14" s="711">
        <v>1425</v>
      </c>
    </row>
    <row r="15" spans="1:11" ht="14.4" customHeight="1" x14ac:dyDescent="0.3">
      <c r="A15" s="694" t="s">
        <v>538</v>
      </c>
      <c r="B15" s="695" t="s">
        <v>1217</v>
      </c>
      <c r="C15" s="698" t="s">
        <v>549</v>
      </c>
      <c r="D15" s="719" t="s">
        <v>1218</v>
      </c>
      <c r="E15" s="698" t="s">
        <v>2202</v>
      </c>
      <c r="F15" s="719" t="s">
        <v>2203</v>
      </c>
      <c r="G15" s="698" t="s">
        <v>1768</v>
      </c>
      <c r="H15" s="698" t="s">
        <v>1769</v>
      </c>
      <c r="I15" s="710">
        <v>13.16</v>
      </c>
      <c r="J15" s="710">
        <v>24</v>
      </c>
      <c r="K15" s="711">
        <v>315.79000000000002</v>
      </c>
    </row>
    <row r="16" spans="1:11" ht="14.4" customHeight="1" x14ac:dyDescent="0.3">
      <c r="A16" s="694" t="s">
        <v>538</v>
      </c>
      <c r="B16" s="695" t="s">
        <v>1217</v>
      </c>
      <c r="C16" s="698" t="s">
        <v>549</v>
      </c>
      <c r="D16" s="719" t="s">
        <v>1218</v>
      </c>
      <c r="E16" s="698" t="s">
        <v>2202</v>
      </c>
      <c r="F16" s="719" t="s">
        <v>2203</v>
      </c>
      <c r="G16" s="698" t="s">
        <v>1770</v>
      </c>
      <c r="H16" s="698" t="s">
        <v>1771</v>
      </c>
      <c r="I16" s="710">
        <v>26.37</v>
      </c>
      <c r="J16" s="710">
        <v>24</v>
      </c>
      <c r="K16" s="711">
        <v>632.87</v>
      </c>
    </row>
    <row r="17" spans="1:11" ht="14.4" customHeight="1" x14ac:dyDescent="0.3">
      <c r="A17" s="694" t="s">
        <v>538</v>
      </c>
      <c r="B17" s="695" t="s">
        <v>1217</v>
      </c>
      <c r="C17" s="698" t="s">
        <v>549</v>
      </c>
      <c r="D17" s="719" t="s">
        <v>1218</v>
      </c>
      <c r="E17" s="698" t="s">
        <v>2202</v>
      </c>
      <c r="F17" s="719" t="s">
        <v>2203</v>
      </c>
      <c r="G17" s="698" t="s">
        <v>1772</v>
      </c>
      <c r="H17" s="698" t="s">
        <v>1773</v>
      </c>
      <c r="I17" s="710">
        <v>0.86</v>
      </c>
      <c r="J17" s="710">
        <v>150</v>
      </c>
      <c r="K17" s="711">
        <v>129</v>
      </c>
    </row>
    <row r="18" spans="1:11" ht="14.4" customHeight="1" x14ac:dyDescent="0.3">
      <c r="A18" s="694" t="s">
        <v>538</v>
      </c>
      <c r="B18" s="695" t="s">
        <v>1217</v>
      </c>
      <c r="C18" s="698" t="s">
        <v>549</v>
      </c>
      <c r="D18" s="719" t="s">
        <v>1218</v>
      </c>
      <c r="E18" s="698" t="s">
        <v>2202</v>
      </c>
      <c r="F18" s="719" t="s">
        <v>2203</v>
      </c>
      <c r="G18" s="698" t="s">
        <v>1774</v>
      </c>
      <c r="H18" s="698" t="s">
        <v>1775</v>
      </c>
      <c r="I18" s="710">
        <v>1.51</v>
      </c>
      <c r="J18" s="710">
        <v>100</v>
      </c>
      <c r="K18" s="711">
        <v>151</v>
      </c>
    </row>
    <row r="19" spans="1:11" ht="14.4" customHeight="1" x14ac:dyDescent="0.3">
      <c r="A19" s="694" t="s">
        <v>538</v>
      </c>
      <c r="B19" s="695" t="s">
        <v>1217</v>
      </c>
      <c r="C19" s="698" t="s">
        <v>549</v>
      </c>
      <c r="D19" s="719" t="s">
        <v>1218</v>
      </c>
      <c r="E19" s="698" t="s">
        <v>2202</v>
      </c>
      <c r="F19" s="719" t="s">
        <v>2203</v>
      </c>
      <c r="G19" s="698" t="s">
        <v>1776</v>
      </c>
      <c r="H19" s="698" t="s">
        <v>1777</v>
      </c>
      <c r="I19" s="710">
        <v>2.0699999999999998</v>
      </c>
      <c r="J19" s="710">
        <v>100</v>
      </c>
      <c r="K19" s="711">
        <v>207</v>
      </c>
    </row>
    <row r="20" spans="1:11" ht="14.4" customHeight="1" x14ac:dyDescent="0.3">
      <c r="A20" s="694" t="s">
        <v>538</v>
      </c>
      <c r="B20" s="695" t="s">
        <v>1217</v>
      </c>
      <c r="C20" s="698" t="s">
        <v>549</v>
      </c>
      <c r="D20" s="719" t="s">
        <v>1218</v>
      </c>
      <c r="E20" s="698" t="s">
        <v>2202</v>
      </c>
      <c r="F20" s="719" t="s">
        <v>2203</v>
      </c>
      <c r="G20" s="698" t="s">
        <v>1778</v>
      </c>
      <c r="H20" s="698" t="s">
        <v>1779</v>
      </c>
      <c r="I20" s="710">
        <v>2.895</v>
      </c>
      <c r="J20" s="710">
        <v>140</v>
      </c>
      <c r="K20" s="711">
        <v>403.7</v>
      </c>
    </row>
    <row r="21" spans="1:11" ht="14.4" customHeight="1" x14ac:dyDescent="0.3">
      <c r="A21" s="694" t="s">
        <v>538</v>
      </c>
      <c r="B21" s="695" t="s">
        <v>1217</v>
      </c>
      <c r="C21" s="698" t="s">
        <v>549</v>
      </c>
      <c r="D21" s="719" t="s">
        <v>1218</v>
      </c>
      <c r="E21" s="698" t="s">
        <v>2202</v>
      </c>
      <c r="F21" s="719" t="s">
        <v>2203</v>
      </c>
      <c r="G21" s="698" t="s">
        <v>1780</v>
      </c>
      <c r="H21" s="698" t="s">
        <v>1781</v>
      </c>
      <c r="I21" s="710">
        <v>5.27</v>
      </c>
      <c r="J21" s="710">
        <v>50</v>
      </c>
      <c r="K21" s="711">
        <v>263.5</v>
      </c>
    </row>
    <row r="22" spans="1:11" ht="14.4" customHeight="1" x14ac:dyDescent="0.3">
      <c r="A22" s="694" t="s">
        <v>538</v>
      </c>
      <c r="B22" s="695" t="s">
        <v>1217</v>
      </c>
      <c r="C22" s="698" t="s">
        <v>549</v>
      </c>
      <c r="D22" s="719" t="s">
        <v>1218</v>
      </c>
      <c r="E22" s="698" t="s">
        <v>2202</v>
      </c>
      <c r="F22" s="719" t="s">
        <v>2203</v>
      </c>
      <c r="G22" s="698" t="s">
        <v>1782</v>
      </c>
      <c r="H22" s="698" t="s">
        <v>1783</v>
      </c>
      <c r="I22" s="710">
        <v>111.59</v>
      </c>
      <c r="J22" s="710">
        <v>30</v>
      </c>
      <c r="K22" s="711">
        <v>3347.71</v>
      </c>
    </row>
    <row r="23" spans="1:11" ht="14.4" customHeight="1" x14ac:dyDescent="0.3">
      <c r="A23" s="694" t="s">
        <v>538</v>
      </c>
      <c r="B23" s="695" t="s">
        <v>1217</v>
      </c>
      <c r="C23" s="698" t="s">
        <v>549</v>
      </c>
      <c r="D23" s="719" t="s">
        <v>1218</v>
      </c>
      <c r="E23" s="698" t="s">
        <v>2204</v>
      </c>
      <c r="F23" s="719" t="s">
        <v>2205</v>
      </c>
      <c r="G23" s="698" t="s">
        <v>1784</v>
      </c>
      <c r="H23" s="698" t="s">
        <v>1785</v>
      </c>
      <c r="I23" s="710">
        <v>0.93</v>
      </c>
      <c r="J23" s="710">
        <v>1000</v>
      </c>
      <c r="K23" s="711">
        <v>930</v>
      </c>
    </row>
    <row r="24" spans="1:11" ht="14.4" customHeight="1" x14ac:dyDescent="0.3">
      <c r="A24" s="694" t="s">
        <v>538</v>
      </c>
      <c r="B24" s="695" t="s">
        <v>1217</v>
      </c>
      <c r="C24" s="698" t="s">
        <v>549</v>
      </c>
      <c r="D24" s="719" t="s">
        <v>1218</v>
      </c>
      <c r="E24" s="698" t="s">
        <v>2204</v>
      </c>
      <c r="F24" s="719" t="s">
        <v>2205</v>
      </c>
      <c r="G24" s="698" t="s">
        <v>1786</v>
      </c>
      <c r="H24" s="698" t="s">
        <v>1787</v>
      </c>
      <c r="I24" s="710">
        <v>0.41666666666666669</v>
      </c>
      <c r="J24" s="710">
        <v>400</v>
      </c>
      <c r="K24" s="711">
        <v>167</v>
      </c>
    </row>
    <row r="25" spans="1:11" ht="14.4" customHeight="1" x14ac:dyDescent="0.3">
      <c r="A25" s="694" t="s">
        <v>538</v>
      </c>
      <c r="B25" s="695" t="s">
        <v>1217</v>
      </c>
      <c r="C25" s="698" t="s">
        <v>549</v>
      </c>
      <c r="D25" s="719" t="s">
        <v>1218</v>
      </c>
      <c r="E25" s="698" t="s">
        <v>2204</v>
      </c>
      <c r="F25" s="719" t="s">
        <v>2205</v>
      </c>
      <c r="G25" s="698" t="s">
        <v>1788</v>
      </c>
      <c r="H25" s="698" t="s">
        <v>1789</v>
      </c>
      <c r="I25" s="710">
        <v>0.58750000000000002</v>
      </c>
      <c r="J25" s="710">
        <v>1100</v>
      </c>
      <c r="K25" s="711">
        <v>642</v>
      </c>
    </row>
    <row r="26" spans="1:11" ht="14.4" customHeight="1" x14ac:dyDescent="0.3">
      <c r="A26" s="694" t="s">
        <v>538</v>
      </c>
      <c r="B26" s="695" t="s">
        <v>1217</v>
      </c>
      <c r="C26" s="698" t="s">
        <v>549</v>
      </c>
      <c r="D26" s="719" t="s">
        <v>1218</v>
      </c>
      <c r="E26" s="698" t="s">
        <v>2204</v>
      </c>
      <c r="F26" s="719" t="s">
        <v>2205</v>
      </c>
      <c r="G26" s="698" t="s">
        <v>1790</v>
      </c>
      <c r="H26" s="698" t="s">
        <v>1791</v>
      </c>
      <c r="I26" s="710">
        <v>484.04</v>
      </c>
      <c r="J26" s="710">
        <v>10</v>
      </c>
      <c r="K26" s="711">
        <v>4840.3999999999996</v>
      </c>
    </row>
    <row r="27" spans="1:11" ht="14.4" customHeight="1" x14ac:dyDescent="0.3">
      <c r="A27" s="694" t="s">
        <v>538</v>
      </c>
      <c r="B27" s="695" t="s">
        <v>1217</v>
      </c>
      <c r="C27" s="698" t="s">
        <v>549</v>
      </c>
      <c r="D27" s="719" t="s">
        <v>1218</v>
      </c>
      <c r="E27" s="698" t="s">
        <v>2204</v>
      </c>
      <c r="F27" s="719" t="s">
        <v>2205</v>
      </c>
      <c r="G27" s="698" t="s">
        <v>1792</v>
      </c>
      <c r="H27" s="698" t="s">
        <v>1793</v>
      </c>
      <c r="I27" s="710">
        <v>1.81</v>
      </c>
      <c r="J27" s="710">
        <v>100</v>
      </c>
      <c r="K27" s="711">
        <v>181</v>
      </c>
    </row>
    <row r="28" spans="1:11" ht="14.4" customHeight="1" x14ac:dyDescent="0.3">
      <c r="A28" s="694" t="s">
        <v>538</v>
      </c>
      <c r="B28" s="695" t="s">
        <v>1217</v>
      </c>
      <c r="C28" s="698" t="s">
        <v>549</v>
      </c>
      <c r="D28" s="719" t="s">
        <v>1218</v>
      </c>
      <c r="E28" s="698" t="s">
        <v>2204</v>
      </c>
      <c r="F28" s="719" t="s">
        <v>2205</v>
      </c>
      <c r="G28" s="698" t="s">
        <v>1794</v>
      </c>
      <c r="H28" s="698" t="s">
        <v>1795</v>
      </c>
      <c r="I28" s="710">
        <v>2.38</v>
      </c>
      <c r="J28" s="710">
        <v>50</v>
      </c>
      <c r="K28" s="711">
        <v>119</v>
      </c>
    </row>
    <row r="29" spans="1:11" ht="14.4" customHeight="1" x14ac:dyDescent="0.3">
      <c r="A29" s="694" t="s">
        <v>538</v>
      </c>
      <c r="B29" s="695" t="s">
        <v>1217</v>
      </c>
      <c r="C29" s="698" t="s">
        <v>549</v>
      </c>
      <c r="D29" s="719" t="s">
        <v>1218</v>
      </c>
      <c r="E29" s="698" t="s">
        <v>2204</v>
      </c>
      <c r="F29" s="719" t="s">
        <v>2205</v>
      </c>
      <c r="G29" s="698" t="s">
        <v>1796</v>
      </c>
      <c r="H29" s="698" t="s">
        <v>1797</v>
      </c>
      <c r="I29" s="710">
        <v>1.7749999999999999</v>
      </c>
      <c r="J29" s="710">
        <v>100</v>
      </c>
      <c r="K29" s="711">
        <v>177.5</v>
      </c>
    </row>
    <row r="30" spans="1:11" ht="14.4" customHeight="1" x14ac:dyDescent="0.3">
      <c r="A30" s="694" t="s">
        <v>538</v>
      </c>
      <c r="B30" s="695" t="s">
        <v>1217</v>
      </c>
      <c r="C30" s="698" t="s">
        <v>549</v>
      </c>
      <c r="D30" s="719" t="s">
        <v>1218</v>
      </c>
      <c r="E30" s="698" t="s">
        <v>2204</v>
      </c>
      <c r="F30" s="719" t="s">
        <v>2205</v>
      </c>
      <c r="G30" s="698" t="s">
        <v>1798</v>
      </c>
      <c r="H30" s="698" t="s">
        <v>1799</v>
      </c>
      <c r="I30" s="710">
        <v>2.835</v>
      </c>
      <c r="J30" s="710">
        <v>100</v>
      </c>
      <c r="K30" s="711">
        <v>283.5</v>
      </c>
    </row>
    <row r="31" spans="1:11" ht="14.4" customHeight="1" x14ac:dyDescent="0.3">
      <c r="A31" s="694" t="s">
        <v>538</v>
      </c>
      <c r="B31" s="695" t="s">
        <v>1217</v>
      </c>
      <c r="C31" s="698" t="s">
        <v>549</v>
      </c>
      <c r="D31" s="719" t="s">
        <v>1218</v>
      </c>
      <c r="E31" s="698" t="s">
        <v>2204</v>
      </c>
      <c r="F31" s="719" t="s">
        <v>2205</v>
      </c>
      <c r="G31" s="698" t="s">
        <v>1800</v>
      </c>
      <c r="H31" s="698" t="s">
        <v>1801</v>
      </c>
      <c r="I31" s="710">
        <v>1.77</v>
      </c>
      <c r="J31" s="710">
        <v>100</v>
      </c>
      <c r="K31" s="711">
        <v>177</v>
      </c>
    </row>
    <row r="32" spans="1:11" ht="14.4" customHeight="1" x14ac:dyDescent="0.3">
      <c r="A32" s="694" t="s">
        <v>538</v>
      </c>
      <c r="B32" s="695" t="s">
        <v>1217</v>
      </c>
      <c r="C32" s="698" t="s">
        <v>549</v>
      </c>
      <c r="D32" s="719" t="s">
        <v>1218</v>
      </c>
      <c r="E32" s="698" t="s">
        <v>2204</v>
      </c>
      <c r="F32" s="719" t="s">
        <v>2205</v>
      </c>
      <c r="G32" s="698" t="s">
        <v>1802</v>
      </c>
      <c r="H32" s="698" t="s">
        <v>1803</v>
      </c>
      <c r="I32" s="710">
        <v>1.77</v>
      </c>
      <c r="J32" s="710">
        <v>50</v>
      </c>
      <c r="K32" s="711">
        <v>88.5</v>
      </c>
    </row>
    <row r="33" spans="1:11" ht="14.4" customHeight="1" x14ac:dyDescent="0.3">
      <c r="A33" s="694" t="s">
        <v>538</v>
      </c>
      <c r="B33" s="695" t="s">
        <v>1217</v>
      </c>
      <c r="C33" s="698" t="s">
        <v>549</v>
      </c>
      <c r="D33" s="719" t="s">
        <v>1218</v>
      </c>
      <c r="E33" s="698" t="s">
        <v>2204</v>
      </c>
      <c r="F33" s="719" t="s">
        <v>2205</v>
      </c>
      <c r="G33" s="698" t="s">
        <v>1804</v>
      </c>
      <c r="H33" s="698" t="s">
        <v>1805</v>
      </c>
      <c r="I33" s="710">
        <v>1.7549999999999999</v>
      </c>
      <c r="J33" s="710">
        <v>200</v>
      </c>
      <c r="K33" s="711">
        <v>351</v>
      </c>
    </row>
    <row r="34" spans="1:11" ht="14.4" customHeight="1" x14ac:dyDescent="0.3">
      <c r="A34" s="694" t="s">
        <v>538</v>
      </c>
      <c r="B34" s="695" t="s">
        <v>1217</v>
      </c>
      <c r="C34" s="698" t="s">
        <v>549</v>
      </c>
      <c r="D34" s="719" t="s">
        <v>1218</v>
      </c>
      <c r="E34" s="698" t="s">
        <v>2204</v>
      </c>
      <c r="F34" s="719" t="s">
        <v>2205</v>
      </c>
      <c r="G34" s="698" t="s">
        <v>1806</v>
      </c>
      <c r="H34" s="698" t="s">
        <v>1807</v>
      </c>
      <c r="I34" s="710">
        <v>1.6666666666666666E-2</v>
      </c>
      <c r="J34" s="710">
        <v>150</v>
      </c>
      <c r="K34" s="711">
        <v>2.5</v>
      </c>
    </row>
    <row r="35" spans="1:11" ht="14.4" customHeight="1" x14ac:dyDescent="0.3">
      <c r="A35" s="694" t="s">
        <v>538</v>
      </c>
      <c r="B35" s="695" t="s">
        <v>1217</v>
      </c>
      <c r="C35" s="698" t="s">
        <v>549</v>
      </c>
      <c r="D35" s="719" t="s">
        <v>1218</v>
      </c>
      <c r="E35" s="698" t="s">
        <v>2204</v>
      </c>
      <c r="F35" s="719" t="s">
        <v>2205</v>
      </c>
      <c r="G35" s="698" t="s">
        <v>1808</v>
      </c>
      <c r="H35" s="698" t="s">
        <v>1809</v>
      </c>
      <c r="I35" s="710">
        <v>2.0499999999999998</v>
      </c>
      <c r="J35" s="710">
        <v>100</v>
      </c>
      <c r="K35" s="711">
        <v>205</v>
      </c>
    </row>
    <row r="36" spans="1:11" ht="14.4" customHeight="1" x14ac:dyDescent="0.3">
      <c r="A36" s="694" t="s">
        <v>538</v>
      </c>
      <c r="B36" s="695" t="s">
        <v>1217</v>
      </c>
      <c r="C36" s="698" t="s">
        <v>549</v>
      </c>
      <c r="D36" s="719" t="s">
        <v>1218</v>
      </c>
      <c r="E36" s="698" t="s">
        <v>2204</v>
      </c>
      <c r="F36" s="719" t="s">
        <v>2205</v>
      </c>
      <c r="G36" s="698" t="s">
        <v>1810</v>
      </c>
      <c r="H36" s="698" t="s">
        <v>1811</v>
      </c>
      <c r="I36" s="710">
        <v>2.0449999999999999</v>
      </c>
      <c r="J36" s="710">
        <v>150</v>
      </c>
      <c r="K36" s="711">
        <v>309</v>
      </c>
    </row>
    <row r="37" spans="1:11" ht="14.4" customHeight="1" x14ac:dyDescent="0.3">
      <c r="A37" s="694" t="s">
        <v>538</v>
      </c>
      <c r="B37" s="695" t="s">
        <v>1217</v>
      </c>
      <c r="C37" s="698" t="s">
        <v>549</v>
      </c>
      <c r="D37" s="719" t="s">
        <v>1218</v>
      </c>
      <c r="E37" s="698" t="s">
        <v>2204</v>
      </c>
      <c r="F37" s="719" t="s">
        <v>2205</v>
      </c>
      <c r="G37" s="698" t="s">
        <v>1812</v>
      </c>
      <c r="H37" s="698" t="s">
        <v>1813</v>
      </c>
      <c r="I37" s="710">
        <v>2.41</v>
      </c>
      <c r="J37" s="710">
        <v>50</v>
      </c>
      <c r="K37" s="711">
        <v>120.5</v>
      </c>
    </row>
    <row r="38" spans="1:11" ht="14.4" customHeight="1" x14ac:dyDescent="0.3">
      <c r="A38" s="694" t="s">
        <v>538</v>
      </c>
      <c r="B38" s="695" t="s">
        <v>1217</v>
      </c>
      <c r="C38" s="698" t="s">
        <v>549</v>
      </c>
      <c r="D38" s="719" t="s">
        <v>1218</v>
      </c>
      <c r="E38" s="698" t="s">
        <v>2204</v>
      </c>
      <c r="F38" s="719" t="s">
        <v>2205</v>
      </c>
      <c r="G38" s="698" t="s">
        <v>1814</v>
      </c>
      <c r="H38" s="698" t="s">
        <v>1815</v>
      </c>
      <c r="I38" s="710">
        <v>29.9</v>
      </c>
      <c r="J38" s="710">
        <v>30</v>
      </c>
      <c r="K38" s="711">
        <v>897</v>
      </c>
    </row>
    <row r="39" spans="1:11" ht="14.4" customHeight="1" x14ac:dyDescent="0.3">
      <c r="A39" s="694" t="s">
        <v>538</v>
      </c>
      <c r="B39" s="695" t="s">
        <v>1217</v>
      </c>
      <c r="C39" s="698" t="s">
        <v>549</v>
      </c>
      <c r="D39" s="719" t="s">
        <v>1218</v>
      </c>
      <c r="E39" s="698" t="s">
        <v>2204</v>
      </c>
      <c r="F39" s="719" t="s">
        <v>2205</v>
      </c>
      <c r="G39" s="698" t="s">
        <v>1816</v>
      </c>
      <c r="H39" s="698" t="s">
        <v>1817</v>
      </c>
      <c r="I39" s="710">
        <v>2.9033333333333338</v>
      </c>
      <c r="J39" s="710">
        <v>300</v>
      </c>
      <c r="K39" s="711">
        <v>871</v>
      </c>
    </row>
    <row r="40" spans="1:11" ht="14.4" customHeight="1" x14ac:dyDescent="0.3">
      <c r="A40" s="694" t="s">
        <v>538</v>
      </c>
      <c r="B40" s="695" t="s">
        <v>1217</v>
      </c>
      <c r="C40" s="698" t="s">
        <v>549</v>
      </c>
      <c r="D40" s="719" t="s">
        <v>1218</v>
      </c>
      <c r="E40" s="698" t="s">
        <v>2204</v>
      </c>
      <c r="F40" s="719" t="s">
        <v>2205</v>
      </c>
      <c r="G40" s="698" t="s">
        <v>1818</v>
      </c>
      <c r="H40" s="698" t="s">
        <v>1819</v>
      </c>
      <c r="I40" s="710">
        <v>7.95</v>
      </c>
      <c r="J40" s="710">
        <v>40</v>
      </c>
      <c r="K40" s="711">
        <v>318</v>
      </c>
    </row>
    <row r="41" spans="1:11" ht="14.4" customHeight="1" x14ac:dyDescent="0.3">
      <c r="A41" s="694" t="s">
        <v>538</v>
      </c>
      <c r="B41" s="695" t="s">
        <v>1217</v>
      </c>
      <c r="C41" s="698" t="s">
        <v>549</v>
      </c>
      <c r="D41" s="719" t="s">
        <v>1218</v>
      </c>
      <c r="E41" s="698" t="s">
        <v>2204</v>
      </c>
      <c r="F41" s="719" t="s">
        <v>2205</v>
      </c>
      <c r="G41" s="698" t="s">
        <v>1820</v>
      </c>
      <c r="H41" s="698" t="s">
        <v>1821</v>
      </c>
      <c r="I41" s="710">
        <v>17.98</v>
      </c>
      <c r="J41" s="710">
        <v>100</v>
      </c>
      <c r="K41" s="711">
        <v>1798</v>
      </c>
    </row>
    <row r="42" spans="1:11" ht="14.4" customHeight="1" x14ac:dyDescent="0.3">
      <c r="A42" s="694" t="s">
        <v>538</v>
      </c>
      <c r="B42" s="695" t="s">
        <v>1217</v>
      </c>
      <c r="C42" s="698" t="s">
        <v>549</v>
      </c>
      <c r="D42" s="719" t="s">
        <v>1218</v>
      </c>
      <c r="E42" s="698" t="s">
        <v>2204</v>
      </c>
      <c r="F42" s="719" t="s">
        <v>2205</v>
      </c>
      <c r="G42" s="698" t="s">
        <v>1822</v>
      </c>
      <c r="H42" s="698" t="s">
        <v>1823</v>
      </c>
      <c r="I42" s="710">
        <v>12.1</v>
      </c>
      <c r="J42" s="710">
        <v>8</v>
      </c>
      <c r="K42" s="711">
        <v>96.82</v>
      </c>
    </row>
    <row r="43" spans="1:11" ht="14.4" customHeight="1" x14ac:dyDescent="0.3">
      <c r="A43" s="694" t="s">
        <v>538</v>
      </c>
      <c r="B43" s="695" t="s">
        <v>1217</v>
      </c>
      <c r="C43" s="698" t="s">
        <v>549</v>
      </c>
      <c r="D43" s="719" t="s">
        <v>1218</v>
      </c>
      <c r="E43" s="698" t="s">
        <v>2204</v>
      </c>
      <c r="F43" s="719" t="s">
        <v>2205</v>
      </c>
      <c r="G43" s="698" t="s">
        <v>1824</v>
      </c>
      <c r="H43" s="698" t="s">
        <v>1825</v>
      </c>
      <c r="I43" s="710">
        <v>2.91</v>
      </c>
      <c r="J43" s="710">
        <v>50</v>
      </c>
      <c r="K43" s="711">
        <v>145.5</v>
      </c>
    </row>
    <row r="44" spans="1:11" ht="14.4" customHeight="1" x14ac:dyDescent="0.3">
      <c r="A44" s="694" t="s">
        <v>538</v>
      </c>
      <c r="B44" s="695" t="s">
        <v>1217</v>
      </c>
      <c r="C44" s="698" t="s">
        <v>549</v>
      </c>
      <c r="D44" s="719" t="s">
        <v>1218</v>
      </c>
      <c r="E44" s="698" t="s">
        <v>2204</v>
      </c>
      <c r="F44" s="719" t="s">
        <v>2205</v>
      </c>
      <c r="G44" s="698" t="s">
        <v>1826</v>
      </c>
      <c r="H44" s="698" t="s">
        <v>1827</v>
      </c>
      <c r="I44" s="710">
        <v>6.65</v>
      </c>
      <c r="J44" s="710">
        <v>30</v>
      </c>
      <c r="K44" s="711">
        <v>199.5</v>
      </c>
    </row>
    <row r="45" spans="1:11" ht="14.4" customHeight="1" x14ac:dyDescent="0.3">
      <c r="A45" s="694" t="s">
        <v>538</v>
      </c>
      <c r="B45" s="695" t="s">
        <v>1217</v>
      </c>
      <c r="C45" s="698" t="s">
        <v>549</v>
      </c>
      <c r="D45" s="719" t="s">
        <v>1218</v>
      </c>
      <c r="E45" s="698" t="s">
        <v>2204</v>
      </c>
      <c r="F45" s="719" t="s">
        <v>2205</v>
      </c>
      <c r="G45" s="698" t="s">
        <v>1828</v>
      </c>
      <c r="H45" s="698" t="s">
        <v>1829</v>
      </c>
      <c r="I45" s="710">
        <v>2.88</v>
      </c>
      <c r="J45" s="710">
        <v>50</v>
      </c>
      <c r="K45" s="711">
        <v>144</v>
      </c>
    </row>
    <row r="46" spans="1:11" ht="14.4" customHeight="1" x14ac:dyDescent="0.3">
      <c r="A46" s="694" t="s">
        <v>538</v>
      </c>
      <c r="B46" s="695" t="s">
        <v>1217</v>
      </c>
      <c r="C46" s="698" t="s">
        <v>549</v>
      </c>
      <c r="D46" s="719" t="s">
        <v>1218</v>
      </c>
      <c r="E46" s="698" t="s">
        <v>2204</v>
      </c>
      <c r="F46" s="719" t="s">
        <v>2205</v>
      </c>
      <c r="G46" s="698" t="s">
        <v>1830</v>
      </c>
      <c r="H46" s="698" t="s">
        <v>1831</v>
      </c>
      <c r="I46" s="710">
        <v>484.03</v>
      </c>
      <c r="J46" s="710">
        <v>5</v>
      </c>
      <c r="K46" s="711">
        <v>2420.15</v>
      </c>
    </row>
    <row r="47" spans="1:11" ht="14.4" customHeight="1" x14ac:dyDescent="0.3">
      <c r="A47" s="694" t="s">
        <v>538</v>
      </c>
      <c r="B47" s="695" t="s">
        <v>1217</v>
      </c>
      <c r="C47" s="698" t="s">
        <v>549</v>
      </c>
      <c r="D47" s="719" t="s">
        <v>1218</v>
      </c>
      <c r="E47" s="698" t="s">
        <v>2204</v>
      </c>
      <c r="F47" s="719" t="s">
        <v>2205</v>
      </c>
      <c r="G47" s="698" t="s">
        <v>1832</v>
      </c>
      <c r="H47" s="698" t="s">
        <v>1833</v>
      </c>
      <c r="I47" s="710">
        <v>484.04</v>
      </c>
      <c r="J47" s="710">
        <v>10</v>
      </c>
      <c r="K47" s="711">
        <v>4840.3999999999996</v>
      </c>
    </row>
    <row r="48" spans="1:11" ht="14.4" customHeight="1" x14ac:dyDescent="0.3">
      <c r="A48" s="694" t="s">
        <v>538</v>
      </c>
      <c r="B48" s="695" t="s">
        <v>1217</v>
      </c>
      <c r="C48" s="698" t="s">
        <v>549</v>
      </c>
      <c r="D48" s="719" t="s">
        <v>1218</v>
      </c>
      <c r="E48" s="698" t="s">
        <v>2204</v>
      </c>
      <c r="F48" s="719" t="s">
        <v>2205</v>
      </c>
      <c r="G48" s="698" t="s">
        <v>1834</v>
      </c>
      <c r="H48" s="698" t="s">
        <v>1835</v>
      </c>
      <c r="I48" s="710">
        <v>13.79</v>
      </c>
      <c r="J48" s="710">
        <v>25</v>
      </c>
      <c r="K48" s="711">
        <v>344.85</v>
      </c>
    </row>
    <row r="49" spans="1:11" ht="14.4" customHeight="1" x14ac:dyDescent="0.3">
      <c r="A49" s="694" t="s">
        <v>538</v>
      </c>
      <c r="B49" s="695" t="s">
        <v>1217</v>
      </c>
      <c r="C49" s="698" t="s">
        <v>549</v>
      </c>
      <c r="D49" s="719" t="s">
        <v>1218</v>
      </c>
      <c r="E49" s="698" t="s">
        <v>2204</v>
      </c>
      <c r="F49" s="719" t="s">
        <v>2205</v>
      </c>
      <c r="G49" s="698" t="s">
        <v>1836</v>
      </c>
      <c r="H49" s="698" t="s">
        <v>1837</v>
      </c>
      <c r="I49" s="710">
        <v>1672.2</v>
      </c>
      <c r="J49" s="710">
        <v>1</v>
      </c>
      <c r="K49" s="711">
        <v>1672.2</v>
      </c>
    </row>
    <row r="50" spans="1:11" ht="14.4" customHeight="1" x14ac:dyDescent="0.3">
      <c r="A50" s="694" t="s">
        <v>538</v>
      </c>
      <c r="B50" s="695" t="s">
        <v>1217</v>
      </c>
      <c r="C50" s="698" t="s">
        <v>549</v>
      </c>
      <c r="D50" s="719" t="s">
        <v>1218</v>
      </c>
      <c r="E50" s="698" t="s">
        <v>2204</v>
      </c>
      <c r="F50" s="719" t="s">
        <v>2205</v>
      </c>
      <c r="G50" s="698" t="s">
        <v>1838</v>
      </c>
      <c r="H50" s="698" t="s">
        <v>1839</v>
      </c>
      <c r="I50" s="710">
        <v>60.5</v>
      </c>
      <c r="J50" s="710">
        <v>20</v>
      </c>
      <c r="K50" s="711">
        <v>1210</v>
      </c>
    </row>
    <row r="51" spans="1:11" ht="14.4" customHeight="1" x14ac:dyDescent="0.3">
      <c r="A51" s="694" t="s">
        <v>538</v>
      </c>
      <c r="B51" s="695" t="s">
        <v>1217</v>
      </c>
      <c r="C51" s="698" t="s">
        <v>549</v>
      </c>
      <c r="D51" s="719" t="s">
        <v>1218</v>
      </c>
      <c r="E51" s="698" t="s">
        <v>2204</v>
      </c>
      <c r="F51" s="719" t="s">
        <v>2205</v>
      </c>
      <c r="G51" s="698" t="s">
        <v>1840</v>
      </c>
      <c r="H51" s="698" t="s">
        <v>1841</v>
      </c>
      <c r="I51" s="710">
        <v>2986.78</v>
      </c>
      <c r="J51" s="710">
        <v>1</v>
      </c>
      <c r="K51" s="711">
        <v>2986.78</v>
      </c>
    </row>
    <row r="52" spans="1:11" ht="14.4" customHeight="1" x14ac:dyDescent="0.3">
      <c r="A52" s="694" t="s">
        <v>538</v>
      </c>
      <c r="B52" s="695" t="s">
        <v>1217</v>
      </c>
      <c r="C52" s="698" t="s">
        <v>549</v>
      </c>
      <c r="D52" s="719" t="s">
        <v>1218</v>
      </c>
      <c r="E52" s="698" t="s">
        <v>2204</v>
      </c>
      <c r="F52" s="719" t="s">
        <v>2205</v>
      </c>
      <c r="G52" s="698" t="s">
        <v>1842</v>
      </c>
      <c r="H52" s="698" t="s">
        <v>1843</v>
      </c>
      <c r="I52" s="710">
        <v>56.52</v>
      </c>
      <c r="J52" s="710">
        <v>20</v>
      </c>
      <c r="K52" s="711">
        <v>1130.4000000000001</v>
      </c>
    </row>
    <row r="53" spans="1:11" ht="14.4" customHeight="1" x14ac:dyDescent="0.3">
      <c r="A53" s="694" t="s">
        <v>538</v>
      </c>
      <c r="B53" s="695" t="s">
        <v>1217</v>
      </c>
      <c r="C53" s="698" t="s">
        <v>549</v>
      </c>
      <c r="D53" s="719" t="s">
        <v>1218</v>
      </c>
      <c r="E53" s="698" t="s">
        <v>2206</v>
      </c>
      <c r="F53" s="719" t="s">
        <v>2207</v>
      </c>
      <c r="G53" s="698" t="s">
        <v>1844</v>
      </c>
      <c r="H53" s="698" t="s">
        <v>1845</v>
      </c>
      <c r="I53" s="710">
        <v>2299</v>
      </c>
      <c r="J53" s="710">
        <v>7</v>
      </c>
      <c r="K53" s="711">
        <v>16093</v>
      </c>
    </row>
    <row r="54" spans="1:11" ht="14.4" customHeight="1" x14ac:dyDescent="0.3">
      <c r="A54" s="694" t="s">
        <v>538</v>
      </c>
      <c r="B54" s="695" t="s">
        <v>1217</v>
      </c>
      <c r="C54" s="698" t="s">
        <v>549</v>
      </c>
      <c r="D54" s="719" t="s">
        <v>1218</v>
      </c>
      <c r="E54" s="698" t="s">
        <v>2206</v>
      </c>
      <c r="F54" s="719" t="s">
        <v>2207</v>
      </c>
      <c r="G54" s="698" t="s">
        <v>1846</v>
      </c>
      <c r="H54" s="698" t="s">
        <v>1847</v>
      </c>
      <c r="I54" s="710">
        <v>8.16</v>
      </c>
      <c r="J54" s="710">
        <v>200</v>
      </c>
      <c r="K54" s="711">
        <v>1632</v>
      </c>
    </row>
    <row r="55" spans="1:11" ht="14.4" customHeight="1" x14ac:dyDescent="0.3">
      <c r="A55" s="694" t="s">
        <v>538</v>
      </c>
      <c r="B55" s="695" t="s">
        <v>1217</v>
      </c>
      <c r="C55" s="698" t="s">
        <v>549</v>
      </c>
      <c r="D55" s="719" t="s">
        <v>1218</v>
      </c>
      <c r="E55" s="698" t="s">
        <v>2208</v>
      </c>
      <c r="F55" s="719" t="s">
        <v>2209</v>
      </c>
      <c r="G55" s="698" t="s">
        <v>1848</v>
      </c>
      <c r="H55" s="698" t="s">
        <v>1849</v>
      </c>
      <c r="I55" s="710">
        <v>46.033333333333331</v>
      </c>
      <c r="J55" s="710">
        <v>180</v>
      </c>
      <c r="K55" s="711">
        <v>8285.68</v>
      </c>
    </row>
    <row r="56" spans="1:11" ht="14.4" customHeight="1" x14ac:dyDescent="0.3">
      <c r="A56" s="694" t="s">
        <v>538</v>
      </c>
      <c r="B56" s="695" t="s">
        <v>1217</v>
      </c>
      <c r="C56" s="698" t="s">
        <v>549</v>
      </c>
      <c r="D56" s="719" t="s">
        <v>1218</v>
      </c>
      <c r="E56" s="698" t="s">
        <v>2208</v>
      </c>
      <c r="F56" s="719" t="s">
        <v>2209</v>
      </c>
      <c r="G56" s="698" t="s">
        <v>1850</v>
      </c>
      <c r="H56" s="698" t="s">
        <v>1851</v>
      </c>
      <c r="I56" s="710">
        <v>43.92</v>
      </c>
      <c r="J56" s="710">
        <v>72</v>
      </c>
      <c r="K56" s="711">
        <v>3162.5</v>
      </c>
    </row>
    <row r="57" spans="1:11" ht="14.4" customHeight="1" x14ac:dyDescent="0.3">
      <c r="A57" s="694" t="s">
        <v>538</v>
      </c>
      <c r="B57" s="695" t="s">
        <v>1217</v>
      </c>
      <c r="C57" s="698" t="s">
        <v>549</v>
      </c>
      <c r="D57" s="719" t="s">
        <v>1218</v>
      </c>
      <c r="E57" s="698" t="s">
        <v>2208</v>
      </c>
      <c r="F57" s="719" t="s">
        <v>2209</v>
      </c>
      <c r="G57" s="698" t="s">
        <v>1852</v>
      </c>
      <c r="H57" s="698" t="s">
        <v>1853</v>
      </c>
      <c r="I57" s="710">
        <v>33.5</v>
      </c>
      <c r="J57" s="710">
        <v>72</v>
      </c>
      <c r="K57" s="711">
        <v>2411.98</v>
      </c>
    </row>
    <row r="58" spans="1:11" ht="14.4" customHeight="1" x14ac:dyDescent="0.3">
      <c r="A58" s="694" t="s">
        <v>538</v>
      </c>
      <c r="B58" s="695" t="s">
        <v>1217</v>
      </c>
      <c r="C58" s="698" t="s">
        <v>549</v>
      </c>
      <c r="D58" s="719" t="s">
        <v>1218</v>
      </c>
      <c r="E58" s="698" t="s">
        <v>2210</v>
      </c>
      <c r="F58" s="719" t="s">
        <v>2211</v>
      </c>
      <c r="G58" s="698" t="s">
        <v>1854</v>
      </c>
      <c r="H58" s="698" t="s">
        <v>1855</v>
      </c>
      <c r="I58" s="710">
        <v>0.3</v>
      </c>
      <c r="J58" s="710">
        <v>1600</v>
      </c>
      <c r="K58" s="711">
        <v>480</v>
      </c>
    </row>
    <row r="59" spans="1:11" ht="14.4" customHeight="1" x14ac:dyDescent="0.3">
      <c r="A59" s="694" t="s">
        <v>538</v>
      </c>
      <c r="B59" s="695" t="s">
        <v>1217</v>
      </c>
      <c r="C59" s="698" t="s">
        <v>549</v>
      </c>
      <c r="D59" s="719" t="s">
        <v>1218</v>
      </c>
      <c r="E59" s="698" t="s">
        <v>2210</v>
      </c>
      <c r="F59" s="719" t="s">
        <v>2211</v>
      </c>
      <c r="G59" s="698" t="s">
        <v>1856</v>
      </c>
      <c r="H59" s="698" t="s">
        <v>1857</v>
      </c>
      <c r="I59" s="710">
        <v>0.3</v>
      </c>
      <c r="J59" s="710">
        <v>500</v>
      </c>
      <c r="K59" s="711">
        <v>150</v>
      </c>
    </row>
    <row r="60" spans="1:11" ht="14.4" customHeight="1" x14ac:dyDescent="0.3">
      <c r="A60" s="694" t="s">
        <v>538</v>
      </c>
      <c r="B60" s="695" t="s">
        <v>1217</v>
      </c>
      <c r="C60" s="698" t="s">
        <v>549</v>
      </c>
      <c r="D60" s="719" t="s">
        <v>1218</v>
      </c>
      <c r="E60" s="698" t="s">
        <v>2210</v>
      </c>
      <c r="F60" s="719" t="s">
        <v>2211</v>
      </c>
      <c r="G60" s="698" t="s">
        <v>1858</v>
      </c>
      <c r="H60" s="698" t="s">
        <v>1859</v>
      </c>
      <c r="I60" s="710">
        <v>0.3</v>
      </c>
      <c r="J60" s="710">
        <v>400</v>
      </c>
      <c r="K60" s="711">
        <v>120</v>
      </c>
    </row>
    <row r="61" spans="1:11" ht="14.4" customHeight="1" x14ac:dyDescent="0.3">
      <c r="A61" s="694" t="s">
        <v>538</v>
      </c>
      <c r="B61" s="695" t="s">
        <v>1217</v>
      </c>
      <c r="C61" s="698" t="s">
        <v>549</v>
      </c>
      <c r="D61" s="719" t="s">
        <v>1218</v>
      </c>
      <c r="E61" s="698" t="s">
        <v>2210</v>
      </c>
      <c r="F61" s="719" t="s">
        <v>2211</v>
      </c>
      <c r="G61" s="698" t="s">
        <v>1860</v>
      </c>
      <c r="H61" s="698" t="s">
        <v>1861</v>
      </c>
      <c r="I61" s="710">
        <v>1.76</v>
      </c>
      <c r="J61" s="710">
        <v>100</v>
      </c>
      <c r="K61" s="711">
        <v>176</v>
      </c>
    </row>
    <row r="62" spans="1:11" ht="14.4" customHeight="1" x14ac:dyDescent="0.3">
      <c r="A62" s="694" t="s">
        <v>538</v>
      </c>
      <c r="B62" s="695" t="s">
        <v>1217</v>
      </c>
      <c r="C62" s="698" t="s">
        <v>549</v>
      </c>
      <c r="D62" s="719" t="s">
        <v>1218</v>
      </c>
      <c r="E62" s="698" t="s">
        <v>2212</v>
      </c>
      <c r="F62" s="719" t="s">
        <v>2213</v>
      </c>
      <c r="G62" s="698" t="s">
        <v>1862</v>
      </c>
      <c r="H62" s="698" t="s">
        <v>1863</v>
      </c>
      <c r="I62" s="710">
        <v>1.22</v>
      </c>
      <c r="J62" s="710">
        <v>1700</v>
      </c>
      <c r="K62" s="711">
        <v>2074</v>
      </c>
    </row>
    <row r="63" spans="1:11" ht="14.4" customHeight="1" x14ac:dyDescent="0.3">
      <c r="A63" s="694" t="s">
        <v>538</v>
      </c>
      <c r="B63" s="695" t="s">
        <v>1217</v>
      </c>
      <c r="C63" s="698" t="s">
        <v>549</v>
      </c>
      <c r="D63" s="719" t="s">
        <v>1218</v>
      </c>
      <c r="E63" s="698" t="s">
        <v>2212</v>
      </c>
      <c r="F63" s="719" t="s">
        <v>2213</v>
      </c>
      <c r="G63" s="698" t="s">
        <v>1864</v>
      </c>
      <c r="H63" s="698" t="s">
        <v>1865</v>
      </c>
      <c r="I63" s="710">
        <v>0.81</v>
      </c>
      <c r="J63" s="710">
        <v>2000</v>
      </c>
      <c r="K63" s="711">
        <v>1614.2</v>
      </c>
    </row>
    <row r="64" spans="1:11" ht="14.4" customHeight="1" x14ac:dyDescent="0.3">
      <c r="A64" s="694" t="s">
        <v>538</v>
      </c>
      <c r="B64" s="695" t="s">
        <v>1217</v>
      </c>
      <c r="C64" s="698" t="s">
        <v>549</v>
      </c>
      <c r="D64" s="719" t="s">
        <v>1218</v>
      </c>
      <c r="E64" s="698" t="s">
        <v>2212</v>
      </c>
      <c r="F64" s="719" t="s">
        <v>2213</v>
      </c>
      <c r="G64" s="698" t="s">
        <v>1866</v>
      </c>
      <c r="H64" s="698" t="s">
        <v>1867</v>
      </c>
      <c r="I64" s="710">
        <v>0.78</v>
      </c>
      <c r="J64" s="710">
        <v>1000</v>
      </c>
      <c r="K64" s="711">
        <v>780</v>
      </c>
    </row>
    <row r="65" spans="1:11" ht="14.4" customHeight="1" x14ac:dyDescent="0.3">
      <c r="A65" s="694" t="s">
        <v>538</v>
      </c>
      <c r="B65" s="695" t="s">
        <v>1217</v>
      </c>
      <c r="C65" s="698" t="s">
        <v>549</v>
      </c>
      <c r="D65" s="719" t="s">
        <v>1218</v>
      </c>
      <c r="E65" s="698" t="s">
        <v>2212</v>
      </c>
      <c r="F65" s="719" t="s">
        <v>2213</v>
      </c>
      <c r="G65" s="698" t="s">
        <v>1868</v>
      </c>
      <c r="H65" s="698" t="s">
        <v>1869</v>
      </c>
      <c r="I65" s="710">
        <v>0.78</v>
      </c>
      <c r="J65" s="710">
        <v>1000</v>
      </c>
      <c r="K65" s="711">
        <v>780</v>
      </c>
    </row>
    <row r="66" spans="1:11" ht="14.4" customHeight="1" x14ac:dyDescent="0.3">
      <c r="A66" s="694" t="s">
        <v>538</v>
      </c>
      <c r="B66" s="695" t="s">
        <v>1217</v>
      </c>
      <c r="C66" s="698" t="s">
        <v>549</v>
      </c>
      <c r="D66" s="719" t="s">
        <v>1218</v>
      </c>
      <c r="E66" s="698" t="s">
        <v>2212</v>
      </c>
      <c r="F66" s="719" t="s">
        <v>2213</v>
      </c>
      <c r="G66" s="698" t="s">
        <v>1870</v>
      </c>
      <c r="H66" s="698" t="s">
        <v>1871</v>
      </c>
      <c r="I66" s="710">
        <v>0.81</v>
      </c>
      <c r="J66" s="710">
        <v>4000</v>
      </c>
      <c r="K66" s="711">
        <v>3228.1</v>
      </c>
    </row>
    <row r="67" spans="1:11" ht="14.4" customHeight="1" x14ac:dyDescent="0.3">
      <c r="A67" s="694" t="s">
        <v>538</v>
      </c>
      <c r="B67" s="695" t="s">
        <v>1217</v>
      </c>
      <c r="C67" s="698" t="s">
        <v>552</v>
      </c>
      <c r="D67" s="719" t="s">
        <v>1219</v>
      </c>
      <c r="E67" s="698" t="s">
        <v>2202</v>
      </c>
      <c r="F67" s="719" t="s">
        <v>2203</v>
      </c>
      <c r="G67" s="698" t="s">
        <v>1872</v>
      </c>
      <c r="H67" s="698" t="s">
        <v>1873</v>
      </c>
      <c r="I67" s="710">
        <v>0.4</v>
      </c>
      <c r="J67" s="710">
        <v>200</v>
      </c>
      <c r="K67" s="711">
        <v>80</v>
      </c>
    </row>
    <row r="68" spans="1:11" ht="14.4" customHeight="1" x14ac:dyDescent="0.3">
      <c r="A68" s="694" t="s">
        <v>538</v>
      </c>
      <c r="B68" s="695" t="s">
        <v>1217</v>
      </c>
      <c r="C68" s="698" t="s">
        <v>552</v>
      </c>
      <c r="D68" s="719" t="s">
        <v>1219</v>
      </c>
      <c r="E68" s="698" t="s">
        <v>2202</v>
      </c>
      <c r="F68" s="719" t="s">
        <v>2203</v>
      </c>
      <c r="G68" s="698" t="s">
        <v>1874</v>
      </c>
      <c r="H68" s="698" t="s">
        <v>1875</v>
      </c>
      <c r="I68" s="710">
        <v>16.100000000000001</v>
      </c>
      <c r="J68" s="710">
        <v>300</v>
      </c>
      <c r="K68" s="711">
        <v>4830</v>
      </c>
    </row>
    <row r="69" spans="1:11" ht="14.4" customHeight="1" x14ac:dyDescent="0.3">
      <c r="A69" s="694" t="s">
        <v>538</v>
      </c>
      <c r="B69" s="695" t="s">
        <v>1217</v>
      </c>
      <c r="C69" s="698" t="s">
        <v>552</v>
      </c>
      <c r="D69" s="719" t="s">
        <v>1219</v>
      </c>
      <c r="E69" s="698" t="s">
        <v>2202</v>
      </c>
      <c r="F69" s="719" t="s">
        <v>2203</v>
      </c>
      <c r="G69" s="698" t="s">
        <v>1876</v>
      </c>
      <c r="H69" s="698" t="s">
        <v>1877</v>
      </c>
      <c r="I69" s="710">
        <v>0.59</v>
      </c>
      <c r="J69" s="710">
        <v>1000</v>
      </c>
      <c r="K69" s="711">
        <v>590</v>
      </c>
    </row>
    <row r="70" spans="1:11" ht="14.4" customHeight="1" x14ac:dyDescent="0.3">
      <c r="A70" s="694" t="s">
        <v>538</v>
      </c>
      <c r="B70" s="695" t="s">
        <v>1217</v>
      </c>
      <c r="C70" s="698" t="s">
        <v>552</v>
      </c>
      <c r="D70" s="719" t="s">
        <v>1219</v>
      </c>
      <c r="E70" s="698" t="s">
        <v>2202</v>
      </c>
      <c r="F70" s="719" t="s">
        <v>2203</v>
      </c>
      <c r="G70" s="698" t="s">
        <v>1760</v>
      </c>
      <c r="H70" s="698" t="s">
        <v>1761</v>
      </c>
      <c r="I70" s="710">
        <v>2.12</v>
      </c>
      <c r="J70" s="710">
        <v>1200</v>
      </c>
      <c r="K70" s="711">
        <v>2547</v>
      </c>
    </row>
    <row r="71" spans="1:11" ht="14.4" customHeight="1" x14ac:dyDescent="0.3">
      <c r="A71" s="694" t="s">
        <v>538</v>
      </c>
      <c r="B71" s="695" t="s">
        <v>1217</v>
      </c>
      <c r="C71" s="698" t="s">
        <v>552</v>
      </c>
      <c r="D71" s="719" t="s">
        <v>1219</v>
      </c>
      <c r="E71" s="698" t="s">
        <v>2202</v>
      </c>
      <c r="F71" s="719" t="s">
        <v>2203</v>
      </c>
      <c r="G71" s="698" t="s">
        <v>1762</v>
      </c>
      <c r="H71" s="698" t="s">
        <v>1763</v>
      </c>
      <c r="I71" s="710">
        <v>140.11000000000001</v>
      </c>
      <c r="J71" s="710">
        <v>20</v>
      </c>
      <c r="K71" s="711">
        <v>2802.2</v>
      </c>
    </row>
    <row r="72" spans="1:11" ht="14.4" customHeight="1" x14ac:dyDescent="0.3">
      <c r="A72" s="694" t="s">
        <v>538</v>
      </c>
      <c r="B72" s="695" t="s">
        <v>1217</v>
      </c>
      <c r="C72" s="698" t="s">
        <v>552</v>
      </c>
      <c r="D72" s="719" t="s">
        <v>1219</v>
      </c>
      <c r="E72" s="698" t="s">
        <v>2202</v>
      </c>
      <c r="F72" s="719" t="s">
        <v>2203</v>
      </c>
      <c r="G72" s="698" t="s">
        <v>1878</v>
      </c>
      <c r="H72" s="698" t="s">
        <v>1879</v>
      </c>
      <c r="I72" s="710">
        <v>8.58</v>
      </c>
      <c r="J72" s="710">
        <v>12</v>
      </c>
      <c r="K72" s="711">
        <v>102.96</v>
      </c>
    </row>
    <row r="73" spans="1:11" ht="14.4" customHeight="1" x14ac:dyDescent="0.3">
      <c r="A73" s="694" t="s">
        <v>538</v>
      </c>
      <c r="B73" s="695" t="s">
        <v>1217</v>
      </c>
      <c r="C73" s="698" t="s">
        <v>552</v>
      </c>
      <c r="D73" s="719" t="s">
        <v>1219</v>
      </c>
      <c r="E73" s="698" t="s">
        <v>2202</v>
      </c>
      <c r="F73" s="719" t="s">
        <v>2203</v>
      </c>
      <c r="G73" s="698" t="s">
        <v>1766</v>
      </c>
      <c r="H73" s="698" t="s">
        <v>1767</v>
      </c>
      <c r="I73" s="710">
        <v>0.56000000000000005</v>
      </c>
      <c r="J73" s="710">
        <v>5000</v>
      </c>
      <c r="K73" s="711">
        <v>2800</v>
      </c>
    </row>
    <row r="74" spans="1:11" ht="14.4" customHeight="1" x14ac:dyDescent="0.3">
      <c r="A74" s="694" t="s">
        <v>538</v>
      </c>
      <c r="B74" s="695" t="s">
        <v>1217</v>
      </c>
      <c r="C74" s="698" t="s">
        <v>552</v>
      </c>
      <c r="D74" s="719" t="s">
        <v>1219</v>
      </c>
      <c r="E74" s="698" t="s">
        <v>2202</v>
      </c>
      <c r="F74" s="719" t="s">
        <v>2203</v>
      </c>
      <c r="G74" s="698" t="s">
        <v>1770</v>
      </c>
      <c r="H74" s="698" t="s">
        <v>1771</v>
      </c>
      <c r="I74" s="710">
        <v>26.37</v>
      </c>
      <c r="J74" s="710">
        <v>24</v>
      </c>
      <c r="K74" s="711">
        <v>632.84</v>
      </c>
    </row>
    <row r="75" spans="1:11" ht="14.4" customHeight="1" x14ac:dyDescent="0.3">
      <c r="A75" s="694" t="s">
        <v>538</v>
      </c>
      <c r="B75" s="695" t="s">
        <v>1217</v>
      </c>
      <c r="C75" s="698" t="s">
        <v>552</v>
      </c>
      <c r="D75" s="719" t="s">
        <v>1219</v>
      </c>
      <c r="E75" s="698" t="s">
        <v>2202</v>
      </c>
      <c r="F75" s="719" t="s">
        <v>2203</v>
      </c>
      <c r="G75" s="698" t="s">
        <v>1880</v>
      </c>
      <c r="H75" s="698" t="s">
        <v>1881</v>
      </c>
      <c r="I75" s="710">
        <v>5.09</v>
      </c>
      <c r="J75" s="710">
        <v>200</v>
      </c>
      <c r="K75" s="711">
        <v>1018.9</v>
      </c>
    </row>
    <row r="76" spans="1:11" ht="14.4" customHeight="1" x14ac:dyDescent="0.3">
      <c r="A76" s="694" t="s">
        <v>538</v>
      </c>
      <c r="B76" s="695" t="s">
        <v>1217</v>
      </c>
      <c r="C76" s="698" t="s">
        <v>552</v>
      </c>
      <c r="D76" s="719" t="s">
        <v>1219</v>
      </c>
      <c r="E76" s="698" t="s">
        <v>2202</v>
      </c>
      <c r="F76" s="719" t="s">
        <v>2203</v>
      </c>
      <c r="G76" s="698" t="s">
        <v>1882</v>
      </c>
      <c r="H76" s="698" t="s">
        <v>1883</v>
      </c>
      <c r="I76" s="710">
        <v>5.09</v>
      </c>
      <c r="J76" s="710">
        <v>193</v>
      </c>
      <c r="K76" s="711">
        <v>983.24</v>
      </c>
    </row>
    <row r="77" spans="1:11" ht="14.4" customHeight="1" x14ac:dyDescent="0.3">
      <c r="A77" s="694" t="s">
        <v>538</v>
      </c>
      <c r="B77" s="695" t="s">
        <v>1217</v>
      </c>
      <c r="C77" s="698" t="s">
        <v>552</v>
      </c>
      <c r="D77" s="719" t="s">
        <v>1219</v>
      </c>
      <c r="E77" s="698" t="s">
        <v>2202</v>
      </c>
      <c r="F77" s="719" t="s">
        <v>2203</v>
      </c>
      <c r="G77" s="698" t="s">
        <v>1782</v>
      </c>
      <c r="H77" s="698" t="s">
        <v>1783</v>
      </c>
      <c r="I77" s="710">
        <v>111.59</v>
      </c>
      <c r="J77" s="710">
        <v>30</v>
      </c>
      <c r="K77" s="711">
        <v>3347.7000000000003</v>
      </c>
    </row>
    <row r="78" spans="1:11" ht="14.4" customHeight="1" x14ac:dyDescent="0.3">
      <c r="A78" s="694" t="s">
        <v>538</v>
      </c>
      <c r="B78" s="695" t="s">
        <v>1217</v>
      </c>
      <c r="C78" s="698" t="s">
        <v>552</v>
      </c>
      <c r="D78" s="719" t="s">
        <v>1219</v>
      </c>
      <c r="E78" s="698" t="s">
        <v>2202</v>
      </c>
      <c r="F78" s="719" t="s">
        <v>2203</v>
      </c>
      <c r="G78" s="698" t="s">
        <v>1884</v>
      </c>
      <c r="H78" s="698" t="s">
        <v>1885</v>
      </c>
      <c r="I78" s="710">
        <v>97.04</v>
      </c>
      <c r="J78" s="710">
        <v>10</v>
      </c>
      <c r="K78" s="711">
        <v>970.4</v>
      </c>
    </row>
    <row r="79" spans="1:11" ht="14.4" customHeight="1" x14ac:dyDescent="0.3">
      <c r="A79" s="694" t="s">
        <v>538</v>
      </c>
      <c r="B79" s="695" t="s">
        <v>1217</v>
      </c>
      <c r="C79" s="698" t="s">
        <v>552</v>
      </c>
      <c r="D79" s="719" t="s">
        <v>1219</v>
      </c>
      <c r="E79" s="698" t="s">
        <v>2204</v>
      </c>
      <c r="F79" s="719" t="s">
        <v>2205</v>
      </c>
      <c r="G79" s="698" t="s">
        <v>1886</v>
      </c>
      <c r="H79" s="698" t="s">
        <v>1887</v>
      </c>
      <c r="I79" s="710">
        <v>2.9</v>
      </c>
      <c r="J79" s="710">
        <v>100</v>
      </c>
      <c r="K79" s="711">
        <v>290</v>
      </c>
    </row>
    <row r="80" spans="1:11" ht="14.4" customHeight="1" x14ac:dyDescent="0.3">
      <c r="A80" s="694" t="s">
        <v>538</v>
      </c>
      <c r="B80" s="695" t="s">
        <v>1217</v>
      </c>
      <c r="C80" s="698" t="s">
        <v>552</v>
      </c>
      <c r="D80" s="719" t="s">
        <v>1219</v>
      </c>
      <c r="E80" s="698" t="s">
        <v>2204</v>
      </c>
      <c r="F80" s="719" t="s">
        <v>2205</v>
      </c>
      <c r="G80" s="698" t="s">
        <v>1888</v>
      </c>
      <c r="H80" s="698" t="s">
        <v>1889</v>
      </c>
      <c r="I80" s="710">
        <v>3.1949999999999998</v>
      </c>
      <c r="J80" s="710">
        <v>200</v>
      </c>
      <c r="K80" s="711">
        <v>670.5</v>
      </c>
    </row>
    <row r="81" spans="1:11" ht="14.4" customHeight="1" x14ac:dyDescent="0.3">
      <c r="A81" s="694" t="s">
        <v>538</v>
      </c>
      <c r="B81" s="695" t="s">
        <v>1217</v>
      </c>
      <c r="C81" s="698" t="s">
        <v>552</v>
      </c>
      <c r="D81" s="719" t="s">
        <v>1219</v>
      </c>
      <c r="E81" s="698" t="s">
        <v>2204</v>
      </c>
      <c r="F81" s="719" t="s">
        <v>2205</v>
      </c>
      <c r="G81" s="698" t="s">
        <v>1890</v>
      </c>
      <c r="H81" s="698" t="s">
        <v>1891</v>
      </c>
      <c r="I81" s="710">
        <v>0.22</v>
      </c>
      <c r="J81" s="710">
        <v>400</v>
      </c>
      <c r="K81" s="711">
        <v>88</v>
      </c>
    </row>
    <row r="82" spans="1:11" ht="14.4" customHeight="1" x14ac:dyDescent="0.3">
      <c r="A82" s="694" t="s">
        <v>538</v>
      </c>
      <c r="B82" s="695" t="s">
        <v>1217</v>
      </c>
      <c r="C82" s="698" t="s">
        <v>552</v>
      </c>
      <c r="D82" s="719" t="s">
        <v>1219</v>
      </c>
      <c r="E82" s="698" t="s">
        <v>2204</v>
      </c>
      <c r="F82" s="719" t="s">
        <v>2205</v>
      </c>
      <c r="G82" s="698" t="s">
        <v>1892</v>
      </c>
      <c r="H82" s="698" t="s">
        <v>1893</v>
      </c>
      <c r="I82" s="710">
        <v>7.4249999999999998</v>
      </c>
      <c r="J82" s="710">
        <v>100</v>
      </c>
      <c r="K82" s="711">
        <v>742.5</v>
      </c>
    </row>
    <row r="83" spans="1:11" ht="14.4" customHeight="1" x14ac:dyDescent="0.3">
      <c r="A83" s="694" t="s">
        <v>538</v>
      </c>
      <c r="B83" s="695" t="s">
        <v>1217</v>
      </c>
      <c r="C83" s="698" t="s">
        <v>552</v>
      </c>
      <c r="D83" s="719" t="s">
        <v>1219</v>
      </c>
      <c r="E83" s="698" t="s">
        <v>2204</v>
      </c>
      <c r="F83" s="719" t="s">
        <v>2205</v>
      </c>
      <c r="G83" s="698" t="s">
        <v>1786</v>
      </c>
      <c r="H83" s="698" t="s">
        <v>1787</v>
      </c>
      <c r="I83" s="710">
        <v>0.41799999999999998</v>
      </c>
      <c r="J83" s="710">
        <v>1000</v>
      </c>
      <c r="K83" s="711">
        <v>418</v>
      </c>
    </row>
    <row r="84" spans="1:11" ht="14.4" customHeight="1" x14ac:dyDescent="0.3">
      <c r="A84" s="694" t="s">
        <v>538</v>
      </c>
      <c r="B84" s="695" t="s">
        <v>1217</v>
      </c>
      <c r="C84" s="698" t="s">
        <v>552</v>
      </c>
      <c r="D84" s="719" t="s">
        <v>1219</v>
      </c>
      <c r="E84" s="698" t="s">
        <v>2204</v>
      </c>
      <c r="F84" s="719" t="s">
        <v>2205</v>
      </c>
      <c r="G84" s="698" t="s">
        <v>1788</v>
      </c>
      <c r="H84" s="698" t="s">
        <v>1789</v>
      </c>
      <c r="I84" s="710">
        <v>0.59</v>
      </c>
      <c r="J84" s="710">
        <v>2000</v>
      </c>
      <c r="K84" s="711">
        <v>1180</v>
      </c>
    </row>
    <row r="85" spans="1:11" ht="14.4" customHeight="1" x14ac:dyDescent="0.3">
      <c r="A85" s="694" t="s">
        <v>538</v>
      </c>
      <c r="B85" s="695" t="s">
        <v>1217</v>
      </c>
      <c r="C85" s="698" t="s">
        <v>552</v>
      </c>
      <c r="D85" s="719" t="s">
        <v>1219</v>
      </c>
      <c r="E85" s="698" t="s">
        <v>2204</v>
      </c>
      <c r="F85" s="719" t="s">
        <v>2205</v>
      </c>
      <c r="G85" s="698" t="s">
        <v>1894</v>
      </c>
      <c r="H85" s="698" t="s">
        <v>1895</v>
      </c>
      <c r="I85" s="710">
        <v>1.84</v>
      </c>
      <c r="J85" s="710">
        <v>20</v>
      </c>
      <c r="K85" s="711">
        <v>36.799999999999997</v>
      </c>
    </row>
    <row r="86" spans="1:11" ht="14.4" customHeight="1" x14ac:dyDescent="0.3">
      <c r="A86" s="694" t="s">
        <v>538</v>
      </c>
      <c r="B86" s="695" t="s">
        <v>1217</v>
      </c>
      <c r="C86" s="698" t="s">
        <v>552</v>
      </c>
      <c r="D86" s="719" t="s">
        <v>1219</v>
      </c>
      <c r="E86" s="698" t="s">
        <v>2204</v>
      </c>
      <c r="F86" s="719" t="s">
        <v>2205</v>
      </c>
      <c r="G86" s="698" t="s">
        <v>1816</v>
      </c>
      <c r="H86" s="698" t="s">
        <v>1817</v>
      </c>
      <c r="I86" s="710">
        <v>2.91</v>
      </c>
      <c r="J86" s="710">
        <v>400</v>
      </c>
      <c r="K86" s="711">
        <v>1164</v>
      </c>
    </row>
    <row r="87" spans="1:11" ht="14.4" customHeight="1" x14ac:dyDescent="0.3">
      <c r="A87" s="694" t="s">
        <v>538</v>
      </c>
      <c r="B87" s="695" t="s">
        <v>1217</v>
      </c>
      <c r="C87" s="698" t="s">
        <v>552</v>
      </c>
      <c r="D87" s="719" t="s">
        <v>1219</v>
      </c>
      <c r="E87" s="698" t="s">
        <v>2204</v>
      </c>
      <c r="F87" s="719" t="s">
        <v>2205</v>
      </c>
      <c r="G87" s="698" t="s">
        <v>1822</v>
      </c>
      <c r="H87" s="698" t="s">
        <v>1823</v>
      </c>
      <c r="I87" s="710">
        <v>12.103333333333333</v>
      </c>
      <c r="J87" s="710">
        <v>30</v>
      </c>
      <c r="K87" s="711">
        <v>363.1</v>
      </c>
    </row>
    <row r="88" spans="1:11" ht="14.4" customHeight="1" x14ac:dyDescent="0.3">
      <c r="A88" s="694" t="s">
        <v>538</v>
      </c>
      <c r="B88" s="695" t="s">
        <v>1217</v>
      </c>
      <c r="C88" s="698" t="s">
        <v>552</v>
      </c>
      <c r="D88" s="719" t="s">
        <v>1219</v>
      </c>
      <c r="E88" s="698" t="s">
        <v>2204</v>
      </c>
      <c r="F88" s="719" t="s">
        <v>2205</v>
      </c>
      <c r="G88" s="698" t="s">
        <v>1896</v>
      </c>
      <c r="H88" s="698" t="s">
        <v>1897</v>
      </c>
      <c r="I88" s="710">
        <v>10.19</v>
      </c>
      <c r="J88" s="710">
        <v>20</v>
      </c>
      <c r="K88" s="711">
        <v>203.8</v>
      </c>
    </row>
    <row r="89" spans="1:11" ht="14.4" customHeight="1" x14ac:dyDescent="0.3">
      <c r="A89" s="694" t="s">
        <v>538</v>
      </c>
      <c r="B89" s="695" t="s">
        <v>1217</v>
      </c>
      <c r="C89" s="698" t="s">
        <v>552</v>
      </c>
      <c r="D89" s="719" t="s">
        <v>1219</v>
      </c>
      <c r="E89" s="698" t="s">
        <v>2204</v>
      </c>
      <c r="F89" s="719" t="s">
        <v>2205</v>
      </c>
      <c r="G89" s="698" t="s">
        <v>1898</v>
      </c>
      <c r="H89" s="698" t="s">
        <v>1899</v>
      </c>
      <c r="I89" s="710">
        <v>4.03</v>
      </c>
      <c r="J89" s="710">
        <v>30</v>
      </c>
      <c r="K89" s="711">
        <v>120.9</v>
      </c>
    </row>
    <row r="90" spans="1:11" ht="14.4" customHeight="1" x14ac:dyDescent="0.3">
      <c r="A90" s="694" t="s">
        <v>538</v>
      </c>
      <c r="B90" s="695" t="s">
        <v>1217</v>
      </c>
      <c r="C90" s="698" t="s">
        <v>552</v>
      </c>
      <c r="D90" s="719" t="s">
        <v>1219</v>
      </c>
      <c r="E90" s="698" t="s">
        <v>2204</v>
      </c>
      <c r="F90" s="719" t="s">
        <v>2205</v>
      </c>
      <c r="G90" s="698" t="s">
        <v>1900</v>
      </c>
      <c r="H90" s="698" t="s">
        <v>1901</v>
      </c>
      <c r="I90" s="710">
        <v>4.24</v>
      </c>
      <c r="J90" s="710">
        <v>400</v>
      </c>
      <c r="K90" s="711">
        <v>1694</v>
      </c>
    </row>
    <row r="91" spans="1:11" ht="14.4" customHeight="1" x14ac:dyDescent="0.3">
      <c r="A91" s="694" t="s">
        <v>538</v>
      </c>
      <c r="B91" s="695" t="s">
        <v>1217</v>
      </c>
      <c r="C91" s="698" t="s">
        <v>552</v>
      </c>
      <c r="D91" s="719" t="s">
        <v>1219</v>
      </c>
      <c r="E91" s="698" t="s">
        <v>2204</v>
      </c>
      <c r="F91" s="719" t="s">
        <v>2205</v>
      </c>
      <c r="G91" s="698" t="s">
        <v>1902</v>
      </c>
      <c r="H91" s="698" t="s">
        <v>1903</v>
      </c>
      <c r="I91" s="710">
        <v>12.84</v>
      </c>
      <c r="J91" s="710">
        <v>100</v>
      </c>
      <c r="K91" s="711">
        <v>1283.82</v>
      </c>
    </row>
    <row r="92" spans="1:11" ht="14.4" customHeight="1" x14ac:dyDescent="0.3">
      <c r="A92" s="694" t="s">
        <v>538</v>
      </c>
      <c r="B92" s="695" t="s">
        <v>1217</v>
      </c>
      <c r="C92" s="698" t="s">
        <v>552</v>
      </c>
      <c r="D92" s="719" t="s">
        <v>1219</v>
      </c>
      <c r="E92" s="698" t="s">
        <v>2204</v>
      </c>
      <c r="F92" s="719" t="s">
        <v>2205</v>
      </c>
      <c r="G92" s="698" t="s">
        <v>1904</v>
      </c>
      <c r="H92" s="698" t="s">
        <v>1905</v>
      </c>
      <c r="I92" s="710">
        <v>2118.5</v>
      </c>
      <c r="J92" s="710">
        <v>5</v>
      </c>
      <c r="K92" s="711">
        <v>10592.5</v>
      </c>
    </row>
    <row r="93" spans="1:11" ht="14.4" customHeight="1" x14ac:dyDescent="0.3">
      <c r="A93" s="694" t="s">
        <v>538</v>
      </c>
      <c r="B93" s="695" t="s">
        <v>1217</v>
      </c>
      <c r="C93" s="698" t="s">
        <v>552</v>
      </c>
      <c r="D93" s="719" t="s">
        <v>1219</v>
      </c>
      <c r="E93" s="698" t="s">
        <v>2214</v>
      </c>
      <c r="F93" s="719" t="s">
        <v>2215</v>
      </c>
      <c r="G93" s="698" t="s">
        <v>1906</v>
      </c>
      <c r="H93" s="698" t="s">
        <v>1907</v>
      </c>
      <c r="I93" s="710">
        <v>6.2050000000000001</v>
      </c>
      <c r="J93" s="710">
        <v>300</v>
      </c>
      <c r="K93" s="711">
        <v>1861.05</v>
      </c>
    </row>
    <row r="94" spans="1:11" ht="14.4" customHeight="1" x14ac:dyDescent="0.3">
      <c r="A94" s="694" t="s">
        <v>538</v>
      </c>
      <c r="B94" s="695" t="s">
        <v>1217</v>
      </c>
      <c r="C94" s="698" t="s">
        <v>552</v>
      </c>
      <c r="D94" s="719" t="s">
        <v>1219</v>
      </c>
      <c r="E94" s="698" t="s">
        <v>2214</v>
      </c>
      <c r="F94" s="719" t="s">
        <v>2215</v>
      </c>
      <c r="G94" s="698" t="s">
        <v>1908</v>
      </c>
      <c r="H94" s="698" t="s">
        <v>1909</v>
      </c>
      <c r="I94" s="710">
        <v>2940</v>
      </c>
      <c r="J94" s="710">
        <v>1</v>
      </c>
      <c r="K94" s="711">
        <v>2940</v>
      </c>
    </row>
    <row r="95" spans="1:11" ht="14.4" customHeight="1" x14ac:dyDescent="0.3">
      <c r="A95" s="694" t="s">
        <v>538</v>
      </c>
      <c r="B95" s="695" t="s">
        <v>1217</v>
      </c>
      <c r="C95" s="698" t="s">
        <v>552</v>
      </c>
      <c r="D95" s="719" t="s">
        <v>1219</v>
      </c>
      <c r="E95" s="698" t="s">
        <v>2214</v>
      </c>
      <c r="F95" s="719" t="s">
        <v>2215</v>
      </c>
      <c r="G95" s="698" t="s">
        <v>1910</v>
      </c>
      <c r="H95" s="698" t="s">
        <v>1911</v>
      </c>
      <c r="I95" s="710">
        <v>2156</v>
      </c>
      <c r="J95" s="710">
        <v>1</v>
      </c>
      <c r="K95" s="711">
        <v>2156</v>
      </c>
    </row>
    <row r="96" spans="1:11" ht="14.4" customHeight="1" x14ac:dyDescent="0.3">
      <c r="A96" s="694" t="s">
        <v>538</v>
      </c>
      <c r="B96" s="695" t="s">
        <v>1217</v>
      </c>
      <c r="C96" s="698" t="s">
        <v>552</v>
      </c>
      <c r="D96" s="719" t="s">
        <v>1219</v>
      </c>
      <c r="E96" s="698" t="s">
        <v>2216</v>
      </c>
      <c r="F96" s="719" t="s">
        <v>2217</v>
      </c>
      <c r="G96" s="698" t="s">
        <v>1912</v>
      </c>
      <c r="H96" s="698" t="s">
        <v>1913</v>
      </c>
      <c r="I96" s="710">
        <v>3971.33</v>
      </c>
      <c r="J96" s="710">
        <v>1</v>
      </c>
      <c r="K96" s="711">
        <v>3971.33</v>
      </c>
    </row>
    <row r="97" spans="1:11" ht="14.4" customHeight="1" x14ac:dyDescent="0.3">
      <c r="A97" s="694" t="s">
        <v>538</v>
      </c>
      <c r="B97" s="695" t="s">
        <v>1217</v>
      </c>
      <c r="C97" s="698" t="s">
        <v>552</v>
      </c>
      <c r="D97" s="719" t="s">
        <v>1219</v>
      </c>
      <c r="E97" s="698" t="s">
        <v>2216</v>
      </c>
      <c r="F97" s="719" t="s">
        <v>2217</v>
      </c>
      <c r="G97" s="698" t="s">
        <v>1914</v>
      </c>
      <c r="H97" s="698" t="s">
        <v>1915</v>
      </c>
      <c r="I97" s="710">
        <v>3964.7249999999999</v>
      </c>
      <c r="J97" s="710">
        <v>2</v>
      </c>
      <c r="K97" s="711">
        <v>7929.45</v>
      </c>
    </row>
    <row r="98" spans="1:11" ht="14.4" customHeight="1" x14ac:dyDescent="0.3">
      <c r="A98" s="694" t="s">
        <v>538</v>
      </c>
      <c r="B98" s="695" t="s">
        <v>1217</v>
      </c>
      <c r="C98" s="698" t="s">
        <v>552</v>
      </c>
      <c r="D98" s="719" t="s">
        <v>1219</v>
      </c>
      <c r="E98" s="698" t="s">
        <v>2216</v>
      </c>
      <c r="F98" s="719" t="s">
        <v>2217</v>
      </c>
      <c r="G98" s="698" t="s">
        <v>1916</v>
      </c>
      <c r="H98" s="698" t="s">
        <v>1917</v>
      </c>
      <c r="I98" s="710">
        <v>3972.3720000000003</v>
      </c>
      <c r="J98" s="710">
        <v>7</v>
      </c>
      <c r="K98" s="711">
        <v>27777.040000000001</v>
      </c>
    </row>
    <row r="99" spans="1:11" ht="14.4" customHeight="1" x14ac:dyDescent="0.3">
      <c r="A99" s="694" t="s">
        <v>538</v>
      </c>
      <c r="B99" s="695" t="s">
        <v>1217</v>
      </c>
      <c r="C99" s="698" t="s">
        <v>552</v>
      </c>
      <c r="D99" s="719" t="s">
        <v>1219</v>
      </c>
      <c r="E99" s="698" t="s">
        <v>2216</v>
      </c>
      <c r="F99" s="719" t="s">
        <v>2217</v>
      </c>
      <c r="G99" s="698" t="s">
        <v>1918</v>
      </c>
      <c r="H99" s="698" t="s">
        <v>1919</v>
      </c>
      <c r="I99" s="710">
        <v>271.70249999999999</v>
      </c>
      <c r="J99" s="710">
        <v>7</v>
      </c>
      <c r="K99" s="711">
        <v>1901.9099999999999</v>
      </c>
    </row>
    <row r="100" spans="1:11" ht="14.4" customHeight="1" x14ac:dyDescent="0.3">
      <c r="A100" s="694" t="s">
        <v>538</v>
      </c>
      <c r="B100" s="695" t="s">
        <v>1217</v>
      </c>
      <c r="C100" s="698" t="s">
        <v>552</v>
      </c>
      <c r="D100" s="719" t="s">
        <v>1219</v>
      </c>
      <c r="E100" s="698" t="s">
        <v>2216</v>
      </c>
      <c r="F100" s="719" t="s">
        <v>2217</v>
      </c>
      <c r="G100" s="698" t="s">
        <v>1920</v>
      </c>
      <c r="H100" s="698" t="s">
        <v>1921</v>
      </c>
      <c r="I100" s="710">
        <v>275.86</v>
      </c>
      <c r="J100" s="710">
        <v>1</v>
      </c>
      <c r="K100" s="711">
        <v>275.86</v>
      </c>
    </row>
    <row r="101" spans="1:11" ht="14.4" customHeight="1" x14ac:dyDescent="0.3">
      <c r="A101" s="694" t="s">
        <v>538</v>
      </c>
      <c r="B101" s="695" t="s">
        <v>1217</v>
      </c>
      <c r="C101" s="698" t="s">
        <v>552</v>
      </c>
      <c r="D101" s="719" t="s">
        <v>1219</v>
      </c>
      <c r="E101" s="698" t="s">
        <v>2216</v>
      </c>
      <c r="F101" s="719" t="s">
        <v>2217</v>
      </c>
      <c r="G101" s="698" t="s">
        <v>1922</v>
      </c>
      <c r="H101" s="698" t="s">
        <v>1923</v>
      </c>
      <c r="I101" s="710">
        <v>517.23</v>
      </c>
      <c r="J101" s="710">
        <v>1</v>
      </c>
      <c r="K101" s="711">
        <v>517.23</v>
      </c>
    </row>
    <row r="102" spans="1:11" ht="14.4" customHeight="1" x14ac:dyDescent="0.3">
      <c r="A102" s="694" t="s">
        <v>538</v>
      </c>
      <c r="B102" s="695" t="s">
        <v>1217</v>
      </c>
      <c r="C102" s="698" t="s">
        <v>552</v>
      </c>
      <c r="D102" s="719" t="s">
        <v>1219</v>
      </c>
      <c r="E102" s="698" t="s">
        <v>2216</v>
      </c>
      <c r="F102" s="719" t="s">
        <v>2217</v>
      </c>
      <c r="G102" s="698" t="s">
        <v>1924</v>
      </c>
      <c r="H102" s="698" t="s">
        <v>1925</v>
      </c>
      <c r="I102" s="710">
        <v>186.21</v>
      </c>
      <c r="J102" s="710">
        <v>1</v>
      </c>
      <c r="K102" s="711">
        <v>186.21</v>
      </c>
    </row>
    <row r="103" spans="1:11" ht="14.4" customHeight="1" x14ac:dyDescent="0.3">
      <c r="A103" s="694" t="s">
        <v>538</v>
      </c>
      <c r="B103" s="695" t="s">
        <v>1217</v>
      </c>
      <c r="C103" s="698" t="s">
        <v>552</v>
      </c>
      <c r="D103" s="719" t="s">
        <v>1219</v>
      </c>
      <c r="E103" s="698" t="s">
        <v>2216</v>
      </c>
      <c r="F103" s="719" t="s">
        <v>2217</v>
      </c>
      <c r="G103" s="698" t="s">
        <v>1926</v>
      </c>
      <c r="H103" s="698" t="s">
        <v>1927</v>
      </c>
      <c r="I103" s="710">
        <v>31.66</v>
      </c>
      <c r="J103" s="710">
        <v>25</v>
      </c>
      <c r="K103" s="711">
        <v>791.44</v>
      </c>
    </row>
    <row r="104" spans="1:11" ht="14.4" customHeight="1" x14ac:dyDescent="0.3">
      <c r="A104" s="694" t="s">
        <v>538</v>
      </c>
      <c r="B104" s="695" t="s">
        <v>1217</v>
      </c>
      <c r="C104" s="698" t="s">
        <v>552</v>
      </c>
      <c r="D104" s="719" t="s">
        <v>1219</v>
      </c>
      <c r="E104" s="698" t="s">
        <v>2216</v>
      </c>
      <c r="F104" s="719" t="s">
        <v>2217</v>
      </c>
      <c r="G104" s="698" t="s">
        <v>1928</v>
      </c>
      <c r="H104" s="698" t="s">
        <v>1929</v>
      </c>
      <c r="I104" s="710">
        <v>71.39</v>
      </c>
      <c r="J104" s="710">
        <v>90</v>
      </c>
      <c r="K104" s="711">
        <v>6425.1</v>
      </c>
    </row>
    <row r="105" spans="1:11" ht="14.4" customHeight="1" x14ac:dyDescent="0.3">
      <c r="A105" s="694" t="s">
        <v>538</v>
      </c>
      <c r="B105" s="695" t="s">
        <v>1217</v>
      </c>
      <c r="C105" s="698" t="s">
        <v>552</v>
      </c>
      <c r="D105" s="719" t="s">
        <v>1219</v>
      </c>
      <c r="E105" s="698" t="s">
        <v>2216</v>
      </c>
      <c r="F105" s="719" t="s">
        <v>2217</v>
      </c>
      <c r="G105" s="698" t="s">
        <v>1930</v>
      </c>
      <c r="H105" s="698" t="s">
        <v>1931</v>
      </c>
      <c r="I105" s="710">
        <v>4011.38</v>
      </c>
      <c r="J105" s="710">
        <v>1</v>
      </c>
      <c r="K105" s="711">
        <v>4011.38</v>
      </c>
    </row>
    <row r="106" spans="1:11" ht="14.4" customHeight="1" x14ac:dyDescent="0.3">
      <c r="A106" s="694" t="s">
        <v>538</v>
      </c>
      <c r="B106" s="695" t="s">
        <v>1217</v>
      </c>
      <c r="C106" s="698" t="s">
        <v>552</v>
      </c>
      <c r="D106" s="719" t="s">
        <v>1219</v>
      </c>
      <c r="E106" s="698" t="s">
        <v>2216</v>
      </c>
      <c r="F106" s="719" t="s">
        <v>2217</v>
      </c>
      <c r="G106" s="698" t="s">
        <v>1932</v>
      </c>
      <c r="H106" s="698" t="s">
        <v>1933</v>
      </c>
      <c r="I106" s="710">
        <v>161.5</v>
      </c>
      <c r="J106" s="710">
        <v>6</v>
      </c>
      <c r="K106" s="711">
        <v>969</v>
      </c>
    </row>
    <row r="107" spans="1:11" ht="14.4" customHeight="1" x14ac:dyDescent="0.3">
      <c r="A107" s="694" t="s">
        <v>538</v>
      </c>
      <c r="B107" s="695" t="s">
        <v>1217</v>
      </c>
      <c r="C107" s="698" t="s">
        <v>552</v>
      </c>
      <c r="D107" s="719" t="s">
        <v>1219</v>
      </c>
      <c r="E107" s="698" t="s">
        <v>2216</v>
      </c>
      <c r="F107" s="719" t="s">
        <v>2217</v>
      </c>
      <c r="G107" s="698" t="s">
        <v>1934</v>
      </c>
      <c r="H107" s="698" t="s">
        <v>1935</v>
      </c>
      <c r="I107" s="710">
        <v>4114</v>
      </c>
      <c r="J107" s="710">
        <v>1</v>
      </c>
      <c r="K107" s="711">
        <v>4114</v>
      </c>
    </row>
    <row r="108" spans="1:11" ht="14.4" customHeight="1" x14ac:dyDescent="0.3">
      <c r="A108" s="694" t="s">
        <v>538</v>
      </c>
      <c r="B108" s="695" t="s">
        <v>1217</v>
      </c>
      <c r="C108" s="698" t="s">
        <v>552</v>
      </c>
      <c r="D108" s="719" t="s">
        <v>1219</v>
      </c>
      <c r="E108" s="698" t="s">
        <v>2216</v>
      </c>
      <c r="F108" s="719" t="s">
        <v>2217</v>
      </c>
      <c r="G108" s="698" t="s">
        <v>1936</v>
      </c>
      <c r="H108" s="698" t="s">
        <v>1937</v>
      </c>
      <c r="I108" s="710">
        <v>4243.7375000000002</v>
      </c>
      <c r="J108" s="710">
        <v>5</v>
      </c>
      <c r="K108" s="711">
        <v>21209.98</v>
      </c>
    </row>
    <row r="109" spans="1:11" ht="14.4" customHeight="1" x14ac:dyDescent="0.3">
      <c r="A109" s="694" t="s">
        <v>538</v>
      </c>
      <c r="B109" s="695" t="s">
        <v>1217</v>
      </c>
      <c r="C109" s="698" t="s">
        <v>552</v>
      </c>
      <c r="D109" s="719" t="s">
        <v>1219</v>
      </c>
      <c r="E109" s="698" t="s">
        <v>2216</v>
      </c>
      <c r="F109" s="719" t="s">
        <v>2217</v>
      </c>
      <c r="G109" s="698" t="s">
        <v>1938</v>
      </c>
      <c r="H109" s="698" t="s">
        <v>1939</v>
      </c>
      <c r="I109" s="710">
        <v>3156.75</v>
      </c>
      <c r="J109" s="710">
        <v>1</v>
      </c>
      <c r="K109" s="711">
        <v>3156.75</v>
      </c>
    </row>
    <row r="110" spans="1:11" ht="14.4" customHeight="1" x14ac:dyDescent="0.3">
      <c r="A110" s="694" t="s">
        <v>538</v>
      </c>
      <c r="B110" s="695" t="s">
        <v>1217</v>
      </c>
      <c r="C110" s="698" t="s">
        <v>552</v>
      </c>
      <c r="D110" s="719" t="s">
        <v>1219</v>
      </c>
      <c r="E110" s="698" t="s">
        <v>2216</v>
      </c>
      <c r="F110" s="719" t="s">
        <v>2217</v>
      </c>
      <c r="G110" s="698" t="s">
        <v>1940</v>
      </c>
      <c r="H110" s="698" t="s">
        <v>1941</v>
      </c>
      <c r="I110" s="710">
        <v>3985.7833333333333</v>
      </c>
      <c r="J110" s="710">
        <v>3</v>
      </c>
      <c r="K110" s="711">
        <v>11957.35</v>
      </c>
    </row>
    <row r="111" spans="1:11" ht="14.4" customHeight="1" x14ac:dyDescent="0.3">
      <c r="A111" s="694" t="s">
        <v>538</v>
      </c>
      <c r="B111" s="695" t="s">
        <v>1217</v>
      </c>
      <c r="C111" s="698" t="s">
        <v>552</v>
      </c>
      <c r="D111" s="719" t="s">
        <v>1219</v>
      </c>
      <c r="E111" s="698" t="s">
        <v>2216</v>
      </c>
      <c r="F111" s="719" t="s">
        <v>2217</v>
      </c>
      <c r="G111" s="698" t="s">
        <v>1942</v>
      </c>
      <c r="H111" s="698" t="s">
        <v>1943</v>
      </c>
      <c r="I111" s="710">
        <v>723.58</v>
      </c>
      <c r="J111" s="710">
        <v>40</v>
      </c>
      <c r="K111" s="711">
        <v>28943.200000000001</v>
      </c>
    </row>
    <row r="112" spans="1:11" ht="14.4" customHeight="1" x14ac:dyDescent="0.3">
      <c r="A112" s="694" t="s">
        <v>538</v>
      </c>
      <c r="B112" s="695" t="s">
        <v>1217</v>
      </c>
      <c r="C112" s="698" t="s">
        <v>552</v>
      </c>
      <c r="D112" s="719" t="s">
        <v>1219</v>
      </c>
      <c r="E112" s="698" t="s">
        <v>2216</v>
      </c>
      <c r="F112" s="719" t="s">
        <v>2217</v>
      </c>
      <c r="G112" s="698" t="s">
        <v>1944</v>
      </c>
      <c r="H112" s="698" t="s">
        <v>1945</v>
      </c>
      <c r="I112" s="710">
        <v>118.58</v>
      </c>
      <c r="J112" s="710">
        <v>10</v>
      </c>
      <c r="K112" s="711">
        <v>1185.8</v>
      </c>
    </row>
    <row r="113" spans="1:11" ht="14.4" customHeight="1" x14ac:dyDescent="0.3">
      <c r="A113" s="694" t="s">
        <v>538</v>
      </c>
      <c r="B113" s="695" t="s">
        <v>1217</v>
      </c>
      <c r="C113" s="698" t="s">
        <v>552</v>
      </c>
      <c r="D113" s="719" t="s">
        <v>1219</v>
      </c>
      <c r="E113" s="698" t="s">
        <v>2216</v>
      </c>
      <c r="F113" s="719" t="s">
        <v>2217</v>
      </c>
      <c r="G113" s="698" t="s">
        <v>1946</v>
      </c>
      <c r="H113" s="698" t="s">
        <v>1947</v>
      </c>
      <c r="I113" s="710">
        <v>664.39</v>
      </c>
      <c r="J113" s="710">
        <v>1</v>
      </c>
      <c r="K113" s="711">
        <v>664.39</v>
      </c>
    </row>
    <row r="114" spans="1:11" ht="14.4" customHeight="1" x14ac:dyDescent="0.3">
      <c r="A114" s="694" t="s">
        <v>538</v>
      </c>
      <c r="B114" s="695" t="s">
        <v>1217</v>
      </c>
      <c r="C114" s="698" t="s">
        <v>552</v>
      </c>
      <c r="D114" s="719" t="s">
        <v>1219</v>
      </c>
      <c r="E114" s="698" t="s">
        <v>2216</v>
      </c>
      <c r="F114" s="719" t="s">
        <v>2217</v>
      </c>
      <c r="G114" s="698" t="s">
        <v>1948</v>
      </c>
      <c r="H114" s="698" t="s">
        <v>1949</v>
      </c>
      <c r="I114" s="710">
        <v>2932.65</v>
      </c>
      <c r="J114" s="710">
        <v>1</v>
      </c>
      <c r="K114" s="711">
        <v>2932.65</v>
      </c>
    </row>
    <row r="115" spans="1:11" ht="14.4" customHeight="1" x14ac:dyDescent="0.3">
      <c r="A115" s="694" t="s">
        <v>538</v>
      </c>
      <c r="B115" s="695" t="s">
        <v>1217</v>
      </c>
      <c r="C115" s="698" t="s">
        <v>552</v>
      </c>
      <c r="D115" s="719" t="s">
        <v>1219</v>
      </c>
      <c r="E115" s="698" t="s">
        <v>2216</v>
      </c>
      <c r="F115" s="719" t="s">
        <v>2217</v>
      </c>
      <c r="G115" s="698" t="s">
        <v>1950</v>
      </c>
      <c r="H115" s="698" t="s">
        <v>1951</v>
      </c>
      <c r="I115" s="710">
        <v>3986</v>
      </c>
      <c r="J115" s="710">
        <v>2</v>
      </c>
      <c r="K115" s="711">
        <v>7972</v>
      </c>
    </row>
    <row r="116" spans="1:11" ht="14.4" customHeight="1" x14ac:dyDescent="0.3">
      <c r="A116" s="694" t="s">
        <v>538</v>
      </c>
      <c r="B116" s="695" t="s">
        <v>1217</v>
      </c>
      <c r="C116" s="698" t="s">
        <v>552</v>
      </c>
      <c r="D116" s="719" t="s">
        <v>1219</v>
      </c>
      <c r="E116" s="698" t="s">
        <v>2216</v>
      </c>
      <c r="F116" s="719" t="s">
        <v>2217</v>
      </c>
      <c r="G116" s="698" t="s">
        <v>1952</v>
      </c>
      <c r="H116" s="698" t="s">
        <v>1953</v>
      </c>
      <c r="I116" s="710">
        <v>4236.7700000000004</v>
      </c>
      <c r="J116" s="710">
        <v>1</v>
      </c>
      <c r="K116" s="711">
        <v>4236.7700000000004</v>
      </c>
    </row>
    <row r="117" spans="1:11" ht="14.4" customHeight="1" x14ac:dyDescent="0.3">
      <c r="A117" s="694" t="s">
        <v>538</v>
      </c>
      <c r="B117" s="695" t="s">
        <v>1217</v>
      </c>
      <c r="C117" s="698" t="s">
        <v>552</v>
      </c>
      <c r="D117" s="719" t="s">
        <v>1219</v>
      </c>
      <c r="E117" s="698" t="s">
        <v>2216</v>
      </c>
      <c r="F117" s="719" t="s">
        <v>2217</v>
      </c>
      <c r="G117" s="698" t="s">
        <v>1954</v>
      </c>
      <c r="H117" s="698" t="s">
        <v>1955</v>
      </c>
      <c r="I117" s="710">
        <v>71.39</v>
      </c>
      <c r="J117" s="710">
        <v>90</v>
      </c>
      <c r="K117" s="711">
        <v>6425.1</v>
      </c>
    </row>
    <row r="118" spans="1:11" ht="14.4" customHeight="1" x14ac:dyDescent="0.3">
      <c r="A118" s="694" t="s">
        <v>538</v>
      </c>
      <c r="B118" s="695" t="s">
        <v>1217</v>
      </c>
      <c r="C118" s="698" t="s">
        <v>552</v>
      </c>
      <c r="D118" s="719" t="s">
        <v>1219</v>
      </c>
      <c r="E118" s="698" t="s">
        <v>2216</v>
      </c>
      <c r="F118" s="719" t="s">
        <v>2217</v>
      </c>
      <c r="G118" s="698" t="s">
        <v>1956</v>
      </c>
      <c r="H118" s="698" t="s">
        <v>1957</v>
      </c>
      <c r="I118" s="710">
        <v>71.39</v>
      </c>
      <c r="J118" s="710">
        <v>90</v>
      </c>
      <c r="K118" s="711">
        <v>6425.1</v>
      </c>
    </row>
    <row r="119" spans="1:11" ht="14.4" customHeight="1" x14ac:dyDescent="0.3">
      <c r="A119" s="694" t="s">
        <v>538</v>
      </c>
      <c r="B119" s="695" t="s">
        <v>1217</v>
      </c>
      <c r="C119" s="698" t="s">
        <v>552</v>
      </c>
      <c r="D119" s="719" t="s">
        <v>1219</v>
      </c>
      <c r="E119" s="698" t="s">
        <v>2216</v>
      </c>
      <c r="F119" s="719" t="s">
        <v>2217</v>
      </c>
      <c r="G119" s="698" t="s">
        <v>1958</v>
      </c>
      <c r="H119" s="698" t="s">
        <v>1959</v>
      </c>
      <c r="I119" s="710">
        <v>7046.18</v>
      </c>
      <c r="J119" s="710">
        <v>2</v>
      </c>
      <c r="K119" s="711">
        <v>14092.36</v>
      </c>
    </row>
    <row r="120" spans="1:11" ht="14.4" customHeight="1" x14ac:dyDescent="0.3">
      <c r="A120" s="694" t="s">
        <v>538</v>
      </c>
      <c r="B120" s="695" t="s">
        <v>1217</v>
      </c>
      <c r="C120" s="698" t="s">
        <v>552</v>
      </c>
      <c r="D120" s="719" t="s">
        <v>1219</v>
      </c>
      <c r="E120" s="698" t="s">
        <v>2216</v>
      </c>
      <c r="F120" s="719" t="s">
        <v>2217</v>
      </c>
      <c r="G120" s="698" t="s">
        <v>1960</v>
      </c>
      <c r="H120" s="698" t="s">
        <v>1961</v>
      </c>
      <c r="I120" s="710">
        <v>723.58</v>
      </c>
      <c r="J120" s="710">
        <v>20</v>
      </c>
      <c r="K120" s="711">
        <v>14471.6</v>
      </c>
    </row>
    <row r="121" spans="1:11" ht="14.4" customHeight="1" x14ac:dyDescent="0.3">
      <c r="A121" s="694" t="s">
        <v>538</v>
      </c>
      <c r="B121" s="695" t="s">
        <v>1217</v>
      </c>
      <c r="C121" s="698" t="s">
        <v>552</v>
      </c>
      <c r="D121" s="719" t="s">
        <v>1219</v>
      </c>
      <c r="E121" s="698" t="s">
        <v>2216</v>
      </c>
      <c r="F121" s="719" t="s">
        <v>2217</v>
      </c>
      <c r="G121" s="698" t="s">
        <v>1962</v>
      </c>
      <c r="H121" s="698" t="s">
        <v>1963</v>
      </c>
      <c r="I121" s="710">
        <v>3277.51</v>
      </c>
      <c r="J121" s="710">
        <v>1</v>
      </c>
      <c r="K121" s="711">
        <v>3277.51</v>
      </c>
    </row>
    <row r="122" spans="1:11" ht="14.4" customHeight="1" x14ac:dyDescent="0.3">
      <c r="A122" s="694" t="s">
        <v>538</v>
      </c>
      <c r="B122" s="695" t="s">
        <v>1217</v>
      </c>
      <c r="C122" s="698" t="s">
        <v>552</v>
      </c>
      <c r="D122" s="719" t="s">
        <v>1219</v>
      </c>
      <c r="E122" s="698" t="s">
        <v>2216</v>
      </c>
      <c r="F122" s="719" t="s">
        <v>2217</v>
      </c>
      <c r="G122" s="698" t="s">
        <v>1964</v>
      </c>
      <c r="H122" s="698" t="s">
        <v>1965</v>
      </c>
      <c r="I122" s="710">
        <v>2865</v>
      </c>
      <c r="J122" s="710">
        <v>3</v>
      </c>
      <c r="K122" s="711">
        <v>8594.99</v>
      </c>
    </row>
    <row r="123" spans="1:11" ht="14.4" customHeight="1" x14ac:dyDescent="0.3">
      <c r="A123" s="694" t="s">
        <v>538</v>
      </c>
      <c r="B123" s="695" t="s">
        <v>1217</v>
      </c>
      <c r="C123" s="698" t="s">
        <v>552</v>
      </c>
      <c r="D123" s="719" t="s">
        <v>1219</v>
      </c>
      <c r="E123" s="698" t="s">
        <v>2216</v>
      </c>
      <c r="F123" s="719" t="s">
        <v>2217</v>
      </c>
      <c r="G123" s="698" t="s">
        <v>1966</v>
      </c>
      <c r="H123" s="698" t="s">
        <v>1967</v>
      </c>
      <c r="I123" s="710">
        <v>1051.6300000000001</v>
      </c>
      <c r="J123" s="710">
        <v>2</v>
      </c>
      <c r="K123" s="711">
        <v>2103.2600000000002</v>
      </c>
    </row>
    <row r="124" spans="1:11" ht="14.4" customHeight="1" x14ac:dyDescent="0.3">
      <c r="A124" s="694" t="s">
        <v>538</v>
      </c>
      <c r="B124" s="695" t="s">
        <v>1217</v>
      </c>
      <c r="C124" s="698" t="s">
        <v>552</v>
      </c>
      <c r="D124" s="719" t="s">
        <v>1219</v>
      </c>
      <c r="E124" s="698" t="s">
        <v>2216</v>
      </c>
      <c r="F124" s="719" t="s">
        <v>2217</v>
      </c>
      <c r="G124" s="698" t="s">
        <v>1968</v>
      </c>
      <c r="H124" s="698" t="s">
        <v>1969</v>
      </c>
      <c r="I124" s="710">
        <v>71.39</v>
      </c>
      <c r="J124" s="710">
        <v>90</v>
      </c>
      <c r="K124" s="711">
        <v>6425.1</v>
      </c>
    </row>
    <row r="125" spans="1:11" ht="14.4" customHeight="1" x14ac:dyDescent="0.3">
      <c r="A125" s="694" t="s">
        <v>538</v>
      </c>
      <c r="B125" s="695" t="s">
        <v>1217</v>
      </c>
      <c r="C125" s="698" t="s">
        <v>552</v>
      </c>
      <c r="D125" s="719" t="s">
        <v>1219</v>
      </c>
      <c r="E125" s="698" t="s">
        <v>2216</v>
      </c>
      <c r="F125" s="719" t="s">
        <v>2217</v>
      </c>
      <c r="G125" s="698" t="s">
        <v>1970</v>
      </c>
      <c r="H125" s="698" t="s">
        <v>1971</v>
      </c>
      <c r="I125" s="710">
        <v>454.02</v>
      </c>
      <c r="J125" s="710">
        <v>1</v>
      </c>
      <c r="K125" s="711">
        <v>454.02</v>
      </c>
    </row>
    <row r="126" spans="1:11" ht="14.4" customHeight="1" x14ac:dyDescent="0.3">
      <c r="A126" s="694" t="s">
        <v>538</v>
      </c>
      <c r="B126" s="695" t="s">
        <v>1217</v>
      </c>
      <c r="C126" s="698" t="s">
        <v>552</v>
      </c>
      <c r="D126" s="719" t="s">
        <v>1219</v>
      </c>
      <c r="E126" s="698" t="s">
        <v>2216</v>
      </c>
      <c r="F126" s="719" t="s">
        <v>2217</v>
      </c>
      <c r="G126" s="698" t="s">
        <v>1972</v>
      </c>
      <c r="H126" s="698" t="s">
        <v>1973</v>
      </c>
      <c r="I126" s="710">
        <v>528.04</v>
      </c>
      <c r="J126" s="710">
        <v>2</v>
      </c>
      <c r="K126" s="711">
        <v>1056.0899999999999</v>
      </c>
    </row>
    <row r="127" spans="1:11" ht="14.4" customHeight="1" x14ac:dyDescent="0.3">
      <c r="A127" s="694" t="s">
        <v>538</v>
      </c>
      <c r="B127" s="695" t="s">
        <v>1217</v>
      </c>
      <c r="C127" s="698" t="s">
        <v>552</v>
      </c>
      <c r="D127" s="719" t="s">
        <v>1219</v>
      </c>
      <c r="E127" s="698" t="s">
        <v>2216</v>
      </c>
      <c r="F127" s="719" t="s">
        <v>2217</v>
      </c>
      <c r="G127" s="698" t="s">
        <v>1974</v>
      </c>
      <c r="H127" s="698" t="s">
        <v>1975</v>
      </c>
      <c r="I127" s="710">
        <v>5016.01</v>
      </c>
      <c r="J127" s="710">
        <v>1</v>
      </c>
      <c r="K127" s="711">
        <v>5016.01</v>
      </c>
    </row>
    <row r="128" spans="1:11" ht="14.4" customHeight="1" x14ac:dyDescent="0.3">
      <c r="A128" s="694" t="s">
        <v>538</v>
      </c>
      <c r="B128" s="695" t="s">
        <v>1217</v>
      </c>
      <c r="C128" s="698" t="s">
        <v>552</v>
      </c>
      <c r="D128" s="719" t="s">
        <v>1219</v>
      </c>
      <c r="E128" s="698" t="s">
        <v>2216</v>
      </c>
      <c r="F128" s="719" t="s">
        <v>2217</v>
      </c>
      <c r="G128" s="698" t="s">
        <v>1976</v>
      </c>
      <c r="H128" s="698" t="s">
        <v>1977</v>
      </c>
      <c r="I128" s="710">
        <v>2200</v>
      </c>
      <c r="J128" s="710">
        <v>1</v>
      </c>
      <c r="K128" s="711">
        <v>2200</v>
      </c>
    </row>
    <row r="129" spans="1:11" ht="14.4" customHeight="1" x14ac:dyDescent="0.3">
      <c r="A129" s="694" t="s">
        <v>538</v>
      </c>
      <c r="B129" s="695" t="s">
        <v>1217</v>
      </c>
      <c r="C129" s="698" t="s">
        <v>552</v>
      </c>
      <c r="D129" s="719" t="s">
        <v>1219</v>
      </c>
      <c r="E129" s="698" t="s">
        <v>2216</v>
      </c>
      <c r="F129" s="719" t="s">
        <v>2217</v>
      </c>
      <c r="G129" s="698" t="s">
        <v>1978</v>
      </c>
      <c r="H129" s="698" t="s">
        <v>1979</v>
      </c>
      <c r="I129" s="710">
        <v>2200</v>
      </c>
      <c r="J129" s="710">
        <v>4</v>
      </c>
      <c r="K129" s="711">
        <v>8800</v>
      </c>
    </row>
    <row r="130" spans="1:11" ht="14.4" customHeight="1" x14ac:dyDescent="0.3">
      <c r="A130" s="694" t="s">
        <v>538</v>
      </c>
      <c r="B130" s="695" t="s">
        <v>1217</v>
      </c>
      <c r="C130" s="698" t="s">
        <v>552</v>
      </c>
      <c r="D130" s="719" t="s">
        <v>1219</v>
      </c>
      <c r="E130" s="698" t="s">
        <v>2216</v>
      </c>
      <c r="F130" s="719" t="s">
        <v>2217</v>
      </c>
      <c r="G130" s="698" t="s">
        <v>1980</v>
      </c>
      <c r="H130" s="698" t="s">
        <v>1981</v>
      </c>
      <c r="I130" s="710">
        <v>528.04</v>
      </c>
      <c r="J130" s="710">
        <v>1</v>
      </c>
      <c r="K130" s="711">
        <v>528.04</v>
      </c>
    </row>
    <row r="131" spans="1:11" ht="14.4" customHeight="1" x14ac:dyDescent="0.3">
      <c r="A131" s="694" t="s">
        <v>538</v>
      </c>
      <c r="B131" s="695" t="s">
        <v>1217</v>
      </c>
      <c r="C131" s="698" t="s">
        <v>552</v>
      </c>
      <c r="D131" s="719" t="s">
        <v>1219</v>
      </c>
      <c r="E131" s="698" t="s">
        <v>2216</v>
      </c>
      <c r="F131" s="719" t="s">
        <v>2217</v>
      </c>
      <c r="G131" s="698" t="s">
        <v>1982</v>
      </c>
      <c r="H131" s="698" t="s">
        <v>1983</v>
      </c>
      <c r="I131" s="710">
        <v>2200</v>
      </c>
      <c r="J131" s="710">
        <v>4</v>
      </c>
      <c r="K131" s="711">
        <v>8800</v>
      </c>
    </row>
    <row r="132" spans="1:11" ht="14.4" customHeight="1" x14ac:dyDescent="0.3">
      <c r="A132" s="694" t="s">
        <v>538</v>
      </c>
      <c r="B132" s="695" t="s">
        <v>1217</v>
      </c>
      <c r="C132" s="698" t="s">
        <v>552</v>
      </c>
      <c r="D132" s="719" t="s">
        <v>1219</v>
      </c>
      <c r="E132" s="698" t="s">
        <v>2216</v>
      </c>
      <c r="F132" s="719" t="s">
        <v>2217</v>
      </c>
      <c r="G132" s="698" t="s">
        <v>1984</v>
      </c>
      <c r="H132" s="698" t="s">
        <v>1985</v>
      </c>
      <c r="I132" s="710">
        <v>3105</v>
      </c>
      <c r="J132" s="710">
        <v>1</v>
      </c>
      <c r="K132" s="711">
        <v>3105</v>
      </c>
    </row>
    <row r="133" spans="1:11" ht="14.4" customHeight="1" x14ac:dyDescent="0.3">
      <c r="A133" s="694" t="s">
        <v>538</v>
      </c>
      <c r="B133" s="695" t="s">
        <v>1217</v>
      </c>
      <c r="C133" s="698" t="s">
        <v>552</v>
      </c>
      <c r="D133" s="719" t="s">
        <v>1219</v>
      </c>
      <c r="E133" s="698" t="s">
        <v>2216</v>
      </c>
      <c r="F133" s="719" t="s">
        <v>2217</v>
      </c>
      <c r="G133" s="698" t="s">
        <v>1986</v>
      </c>
      <c r="H133" s="698" t="s">
        <v>1987</v>
      </c>
      <c r="I133" s="710">
        <v>528.04999999999995</v>
      </c>
      <c r="J133" s="710">
        <v>1</v>
      </c>
      <c r="K133" s="711">
        <v>528.04999999999995</v>
      </c>
    </row>
    <row r="134" spans="1:11" ht="14.4" customHeight="1" x14ac:dyDescent="0.3">
      <c r="A134" s="694" t="s">
        <v>538</v>
      </c>
      <c r="B134" s="695" t="s">
        <v>1217</v>
      </c>
      <c r="C134" s="698" t="s">
        <v>552</v>
      </c>
      <c r="D134" s="719" t="s">
        <v>1219</v>
      </c>
      <c r="E134" s="698" t="s">
        <v>2216</v>
      </c>
      <c r="F134" s="719" t="s">
        <v>2217</v>
      </c>
      <c r="G134" s="698" t="s">
        <v>1988</v>
      </c>
      <c r="H134" s="698" t="s">
        <v>1989</v>
      </c>
      <c r="I134" s="710">
        <v>145.99</v>
      </c>
      <c r="J134" s="710">
        <v>1</v>
      </c>
      <c r="K134" s="711">
        <v>145.99</v>
      </c>
    </row>
    <row r="135" spans="1:11" ht="14.4" customHeight="1" x14ac:dyDescent="0.3">
      <c r="A135" s="694" t="s">
        <v>538</v>
      </c>
      <c r="B135" s="695" t="s">
        <v>1217</v>
      </c>
      <c r="C135" s="698" t="s">
        <v>552</v>
      </c>
      <c r="D135" s="719" t="s">
        <v>1219</v>
      </c>
      <c r="E135" s="698" t="s">
        <v>2216</v>
      </c>
      <c r="F135" s="719" t="s">
        <v>2217</v>
      </c>
      <c r="G135" s="698" t="s">
        <v>1990</v>
      </c>
      <c r="H135" s="698" t="s">
        <v>1991</v>
      </c>
      <c r="I135" s="710">
        <v>155.13999999999999</v>
      </c>
      <c r="J135" s="710">
        <v>1</v>
      </c>
      <c r="K135" s="711">
        <v>155.13999999999999</v>
      </c>
    </row>
    <row r="136" spans="1:11" ht="14.4" customHeight="1" x14ac:dyDescent="0.3">
      <c r="A136" s="694" t="s">
        <v>538</v>
      </c>
      <c r="B136" s="695" t="s">
        <v>1217</v>
      </c>
      <c r="C136" s="698" t="s">
        <v>552</v>
      </c>
      <c r="D136" s="719" t="s">
        <v>1219</v>
      </c>
      <c r="E136" s="698" t="s">
        <v>2216</v>
      </c>
      <c r="F136" s="719" t="s">
        <v>2217</v>
      </c>
      <c r="G136" s="698" t="s">
        <v>1992</v>
      </c>
      <c r="H136" s="698" t="s">
        <v>1993</v>
      </c>
      <c r="I136" s="710">
        <v>3864</v>
      </c>
      <c r="J136" s="710">
        <v>1</v>
      </c>
      <c r="K136" s="711">
        <v>3864</v>
      </c>
    </row>
    <row r="137" spans="1:11" ht="14.4" customHeight="1" x14ac:dyDescent="0.3">
      <c r="A137" s="694" t="s">
        <v>538</v>
      </c>
      <c r="B137" s="695" t="s">
        <v>1217</v>
      </c>
      <c r="C137" s="698" t="s">
        <v>552</v>
      </c>
      <c r="D137" s="719" t="s">
        <v>1219</v>
      </c>
      <c r="E137" s="698" t="s">
        <v>2216</v>
      </c>
      <c r="F137" s="719" t="s">
        <v>2217</v>
      </c>
      <c r="G137" s="698" t="s">
        <v>1994</v>
      </c>
      <c r="H137" s="698" t="s">
        <v>1995</v>
      </c>
      <c r="I137" s="710">
        <v>559.55999999999995</v>
      </c>
      <c r="J137" s="710">
        <v>1</v>
      </c>
      <c r="K137" s="711">
        <v>559.55999999999995</v>
      </c>
    </row>
    <row r="138" spans="1:11" ht="14.4" customHeight="1" x14ac:dyDescent="0.3">
      <c r="A138" s="694" t="s">
        <v>538</v>
      </c>
      <c r="B138" s="695" t="s">
        <v>1217</v>
      </c>
      <c r="C138" s="698" t="s">
        <v>552</v>
      </c>
      <c r="D138" s="719" t="s">
        <v>1219</v>
      </c>
      <c r="E138" s="698" t="s">
        <v>2216</v>
      </c>
      <c r="F138" s="719" t="s">
        <v>2217</v>
      </c>
      <c r="G138" s="698" t="s">
        <v>1996</v>
      </c>
      <c r="H138" s="698" t="s">
        <v>1997</v>
      </c>
      <c r="I138" s="710">
        <v>3906.5</v>
      </c>
      <c r="J138" s="710">
        <v>2</v>
      </c>
      <c r="K138" s="711">
        <v>7813</v>
      </c>
    </row>
    <row r="139" spans="1:11" ht="14.4" customHeight="1" x14ac:dyDescent="0.3">
      <c r="A139" s="694" t="s">
        <v>538</v>
      </c>
      <c r="B139" s="695" t="s">
        <v>1217</v>
      </c>
      <c r="C139" s="698" t="s">
        <v>552</v>
      </c>
      <c r="D139" s="719" t="s">
        <v>1219</v>
      </c>
      <c r="E139" s="698" t="s">
        <v>2216</v>
      </c>
      <c r="F139" s="719" t="s">
        <v>2217</v>
      </c>
      <c r="G139" s="698" t="s">
        <v>1998</v>
      </c>
      <c r="H139" s="698" t="s">
        <v>1999</v>
      </c>
      <c r="I139" s="710">
        <v>1725</v>
      </c>
      <c r="J139" s="710">
        <v>1</v>
      </c>
      <c r="K139" s="711">
        <v>1725</v>
      </c>
    </row>
    <row r="140" spans="1:11" ht="14.4" customHeight="1" x14ac:dyDescent="0.3">
      <c r="A140" s="694" t="s">
        <v>538</v>
      </c>
      <c r="B140" s="695" t="s">
        <v>1217</v>
      </c>
      <c r="C140" s="698" t="s">
        <v>552</v>
      </c>
      <c r="D140" s="719" t="s">
        <v>1219</v>
      </c>
      <c r="E140" s="698" t="s">
        <v>2216</v>
      </c>
      <c r="F140" s="719" t="s">
        <v>2217</v>
      </c>
      <c r="G140" s="698" t="s">
        <v>2000</v>
      </c>
      <c r="H140" s="698" t="s">
        <v>2001</v>
      </c>
      <c r="I140" s="710">
        <v>3864</v>
      </c>
      <c r="J140" s="710">
        <v>1</v>
      </c>
      <c r="K140" s="711">
        <v>3864</v>
      </c>
    </row>
    <row r="141" spans="1:11" ht="14.4" customHeight="1" x14ac:dyDescent="0.3">
      <c r="A141" s="694" t="s">
        <v>538</v>
      </c>
      <c r="B141" s="695" t="s">
        <v>1217</v>
      </c>
      <c r="C141" s="698" t="s">
        <v>552</v>
      </c>
      <c r="D141" s="719" t="s">
        <v>1219</v>
      </c>
      <c r="E141" s="698" t="s">
        <v>2216</v>
      </c>
      <c r="F141" s="719" t="s">
        <v>2217</v>
      </c>
      <c r="G141" s="698" t="s">
        <v>2002</v>
      </c>
      <c r="H141" s="698" t="s">
        <v>2003</v>
      </c>
      <c r="I141" s="710">
        <v>1020</v>
      </c>
      <c r="J141" s="710">
        <v>1</v>
      </c>
      <c r="K141" s="711">
        <v>1020</v>
      </c>
    </row>
    <row r="142" spans="1:11" ht="14.4" customHeight="1" x14ac:dyDescent="0.3">
      <c r="A142" s="694" t="s">
        <v>538</v>
      </c>
      <c r="B142" s="695" t="s">
        <v>1217</v>
      </c>
      <c r="C142" s="698" t="s">
        <v>552</v>
      </c>
      <c r="D142" s="719" t="s">
        <v>1219</v>
      </c>
      <c r="E142" s="698" t="s">
        <v>2216</v>
      </c>
      <c r="F142" s="719" t="s">
        <v>2217</v>
      </c>
      <c r="G142" s="698" t="s">
        <v>2004</v>
      </c>
      <c r="H142" s="698" t="s">
        <v>2005</v>
      </c>
      <c r="I142" s="710">
        <v>490</v>
      </c>
      <c r="J142" s="710">
        <v>1</v>
      </c>
      <c r="K142" s="711">
        <v>490</v>
      </c>
    </row>
    <row r="143" spans="1:11" ht="14.4" customHeight="1" x14ac:dyDescent="0.3">
      <c r="A143" s="694" t="s">
        <v>538</v>
      </c>
      <c r="B143" s="695" t="s">
        <v>1217</v>
      </c>
      <c r="C143" s="698" t="s">
        <v>552</v>
      </c>
      <c r="D143" s="719" t="s">
        <v>1219</v>
      </c>
      <c r="E143" s="698" t="s">
        <v>2216</v>
      </c>
      <c r="F143" s="719" t="s">
        <v>2217</v>
      </c>
      <c r="G143" s="698" t="s">
        <v>2006</v>
      </c>
      <c r="H143" s="698" t="s">
        <v>2007</v>
      </c>
      <c r="I143" s="710">
        <v>165.52</v>
      </c>
      <c r="J143" s="710">
        <v>1</v>
      </c>
      <c r="K143" s="711">
        <v>165.52</v>
      </c>
    </row>
    <row r="144" spans="1:11" ht="14.4" customHeight="1" x14ac:dyDescent="0.3">
      <c r="A144" s="694" t="s">
        <v>538</v>
      </c>
      <c r="B144" s="695" t="s">
        <v>1217</v>
      </c>
      <c r="C144" s="698" t="s">
        <v>552</v>
      </c>
      <c r="D144" s="719" t="s">
        <v>1219</v>
      </c>
      <c r="E144" s="698" t="s">
        <v>2216</v>
      </c>
      <c r="F144" s="719" t="s">
        <v>2217</v>
      </c>
      <c r="G144" s="698" t="s">
        <v>2008</v>
      </c>
      <c r="H144" s="698" t="s">
        <v>2009</v>
      </c>
      <c r="I144" s="710">
        <v>71.39</v>
      </c>
      <c r="J144" s="710">
        <v>90</v>
      </c>
      <c r="K144" s="711">
        <v>6425.1</v>
      </c>
    </row>
    <row r="145" spans="1:11" ht="14.4" customHeight="1" x14ac:dyDescent="0.3">
      <c r="A145" s="694" t="s">
        <v>538</v>
      </c>
      <c r="B145" s="695" t="s">
        <v>1217</v>
      </c>
      <c r="C145" s="698" t="s">
        <v>552</v>
      </c>
      <c r="D145" s="719" t="s">
        <v>1219</v>
      </c>
      <c r="E145" s="698" t="s">
        <v>2216</v>
      </c>
      <c r="F145" s="719" t="s">
        <v>2217</v>
      </c>
      <c r="G145" s="698" t="s">
        <v>2010</v>
      </c>
      <c r="H145" s="698" t="s">
        <v>2011</v>
      </c>
      <c r="I145" s="710">
        <v>71.39</v>
      </c>
      <c r="J145" s="710">
        <v>90</v>
      </c>
      <c r="K145" s="711">
        <v>6425.0999999999995</v>
      </c>
    </row>
    <row r="146" spans="1:11" ht="14.4" customHeight="1" x14ac:dyDescent="0.3">
      <c r="A146" s="694" t="s">
        <v>538</v>
      </c>
      <c r="B146" s="695" t="s">
        <v>1217</v>
      </c>
      <c r="C146" s="698" t="s">
        <v>552</v>
      </c>
      <c r="D146" s="719" t="s">
        <v>1219</v>
      </c>
      <c r="E146" s="698" t="s">
        <v>2216</v>
      </c>
      <c r="F146" s="719" t="s">
        <v>2217</v>
      </c>
      <c r="G146" s="698" t="s">
        <v>2012</v>
      </c>
      <c r="H146" s="698" t="s">
        <v>2013</v>
      </c>
      <c r="I146" s="710">
        <v>558.66</v>
      </c>
      <c r="J146" s="710">
        <v>1</v>
      </c>
      <c r="K146" s="711">
        <v>558.66</v>
      </c>
    </row>
    <row r="147" spans="1:11" ht="14.4" customHeight="1" x14ac:dyDescent="0.3">
      <c r="A147" s="694" t="s">
        <v>538</v>
      </c>
      <c r="B147" s="695" t="s">
        <v>1217</v>
      </c>
      <c r="C147" s="698" t="s">
        <v>552</v>
      </c>
      <c r="D147" s="719" t="s">
        <v>1219</v>
      </c>
      <c r="E147" s="698" t="s">
        <v>2216</v>
      </c>
      <c r="F147" s="719" t="s">
        <v>2217</v>
      </c>
      <c r="G147" s="698" t="s">
        <v>2014</v>
      </c>
      <c r="H147" s="698" t="s">
        <v>2015</v>
      </c>
      <c r="I147" s="710">
        <v>71.39</v>
      </c>
      <c r="J147" s="710">
        <v>90</v>
      </c>
      <c r="K147" s="711">
        <v>6425.1</v>
      </c>
    </row>
    <row r="148" spans="1:11" ht="14.4" customHeight="1" x14ac:dyDescent="0.3">
      <c r="A148" s="694" t="s">
        <v>538</v>
      </c>
      <c r="B148" s="695" t="s">
        <v>1217</v>
      </c>
      <c r="C148" s="698" t="s">
        <v>552</v>
      </c>
      <c r="D148" s="719" t="s">
        <v>1219</v>
      </c>
      <c r="E148" s="698" t="s">
        <v>2216</v>
      </c>
      <c r="F148" s="719" t="s">
        <v>2217</v>
      </c>
      <c r="G148" s="698" t="s">
        <v>2016</v>
      </c>
      <c r="H148" s="698" t="s">
        <v>2017</v>
      </c>
      <c r="I148" s="710">
        <v>269.83</v>
      </c>
      <c r="J148" s="710">
        <v>1</v>
      </c>
      <c r="K148" s="711">
        <v>269.83</v>
      </c>
    </row>
    <row r="149" spans="1:11" ht="14.4" customHeight="1" x14ac:dyDescent="0.3">
      <c r="A149" s="694" t="s">
        <v>538</v>
      </c>
      <c r="B149" s="695" t="s">
        <v>1217</v>
      </c>
      <c r="C149" s="698" t="s">
        <v>552</v>
      </c>
      <c r="D149" s="719" t="s">
        <v>1219</v>
      </c>
      <c r="E149" s="698" t="s">
        <v>2216</v>
      </c>
      <c r="F149" s="719" t="s">
        <v>2217</v>
      </c>
      <c r="G149" s="698" t="s">
        <v>2018</v>
      </c>
      <c r="H149" s="698" t="s">
        <v>2019</v>
      </c>
      <c r="I149" s="710">
        <v>3156.75</v>
      </c>
      <c r="J149" s="710">
        <v>1</v>
      </c>
      <c r="K149" s="711">
        <v>3156.75</v>
      </c>
    </row>
    <row r="150" spans="1:11" ht="14.4" customHeight="1" x14ac:dyDescent="0.3">
      <c r="A150" s="694" t="s">
        <v>538</v>
      </c>
      <c r="B150" s="695" t="s">
        <v>1217</v>
      </c>
      <c r="C150" s="698" t="s">
        <v>552</v>
      </c>
      <c r="D150" s="719" t="s">
        <v>1219</v>
      </c>
      <c r="E150" s="698" t="s">
        <v>2216</v>
      </c>
      <c r="F150" s="719" t="s">
        <v>2217</v>
      </c>
      <c r="G150" s="698" t="s">
        <v>2020</v>
      </c>
      <c r="H150" s="698" t="s">
        <v>2021</v>
      </c>
      <c r="I150" s="710">
        <v>17</v>
      </c>
      <c r="J150" s="710">
        <v>50</v>
      </c>
      <c r="K150" s="711">
        <v>850</v>
      </c>
    </row>
    <row r="151" spans="1:11" ht="14.4" customHeight="1" x14ac:dyDescent="0.3">
      <c r="A151" s="694" t="s">
        <v>538</v>
      </c>
      <c r="B151" s="695" t="s">
        <v>1217</v>
      </c>
      <c r="C151" s="698" t="s">
        <v>552</v>
      </c>
      <c r="D151" s="719" t="s">
        <v>1219</v>
      </c>
      <c r="E151" s="698" t="s">
        <v>2216</v>
      </c>
      <c r="F151" s="719" t="s">
        <v>2217</v>
      </c>
      <c r="G151" s="698" t="s">
        <v>2022</v>
      </c>
      <c r="H151" s="698" t="s">
        <v>2023</v>
      </c>
      <c r="I151" s="710">
        <v>27.23</v>
      </c>
      <c r="J151" s="710">
        <v>80</v>
      </c>
      <c r="K151" s="711">
        <v>2178</v>
      </c>
    </row>
    <row r="152" spans="1:11" ht="14.4" customHeight="1" x14ac:dyDescent="0.3">
      <c r="A152" s="694" t="s">
        <v>538</v>
      </c>
      <c r="B152" s="695" t="s">
        <v>1217</v>
      </c>
      <c r="C152" s="698" t="s">
        <v>552</v>
      </c>
      <c r="D152" s="719" t="s">
        <v>1219</v>
      </c>
      <c r="E152" s="698" t="s">
        <v>2216</v>
      </c>
      <c r="F152" s="719" t="s">
        <v>2217</v>
      </c>
      <c r="G152" s="698" t="s">
        <v>2024</v>
      </c>
      <c r="H152" s="698" t="s">
        <v>2025</v>
      </c>
      <c r="I152" s="710">
        <v>563.35</v>
      </c>
      <c r="J152" s="710">
        <v>4</v>
      </c>
      <c r="K152" s="711">
        <v>2253.41</v>
      </c>
    </row>
    <row r="153" spans="1:11" ht="14.4" customHeight="1" x14ac:dyDescent="0.3">
      <c r="A153" s="694" t="s">
        <v>538</v>
      </c>
      <c r="B153" s="695" t="s">
        <v>1217</v>
      </c>
      <c r="C153" s="698" t="s">
        <v>552</v>
      </c>
      <c r="D153" s="719" t="s">
        <v>1219</v>
      </c>
      <c r="E153" s="698" t="s">
        <v>2216</v>
      </c>
      <c r="F153" s="719" t="s">
        <v>2217</v>
      </c>
      <c r="G153" s="698" t="s">
        <v>2026</v>
      </c>
      <c r="H153" s="698" t="s">
        <v>2027</v>
      </c>
      <c r="I153" s="710">
        <v>2200</v>
      </c>
      <c r="J153" s="710">
        <v>1</v>
      </c>
      <c r="K153" s="711">
        <v>2200</v>
      </c>
    </row>
    <row r="154" spans="1:11" ht="14.4" customHeight="1" x14ac:dyDescent="0.3">
      <c r="A154" s="694" t="s">
        <v>538</v>
      </c>
      <c r="B154" s="695" t="s">
        <v>1217</v>
      </c>
      <c r="C154" s="698" t="s">
        <v>552</v>
      </c>
      <c r="D154" s="719" t="s">
        <v>1219</v>
      </c>
      <c r="E154" s="698" t="s">
        <v>2216</v>
      </c>
      <c r="F154" s="719" t="s">
        <v>2217</v>
      </c>
      <c r="G154" s="698" t="s">
        <v>2028</v>
      </c>
      <c r="H154" s="698" t="s">
        <v>2029</v>
      </c>
      <c r="I154" s="710">
        <v>3949</v>
      </c>
      <c r="J154" s="710">
        <v>1</v>
      </c>
      <c r="K154" s="711">
        <v>3949</v>
      </c>
    </row>
    <row r="155" spans="1:11" ht="14.4" customHeight="1" x14ac:dyDescent="0.3">
      <c r="A155" s="694" t="s">
        <v>538</v>
      </c>
      <c r="B155" s="695" t="s">
        <v>1217</v>
      </c>
      <c r="C155" s="698" t="s">
        <v>552</v>
      </c>
      <c r="D155" s="719" t="s">
        <v>1219</v>
      </c>
      <c r="E155" s="698" t="s">
        <v>2216</v>
      </c>
      <c r="F155" s="719" t="s">
        <v>2217</v>
      </c>
      <c r="G155" s="698" t="s">
        <v>2030</v>
      </c>
      <c r="H155" s="698" t="s">
        <v>2031</v>
      </c>
      <c r="I155" s="710">
        <v>823.05</v>
      </c>
      <c r="J155" s="710">
        <v>1</v>
      </c>
      <c r="K155" s="711">
        <v>823.05</v>
      </c>
    </row>
    <row r="156" spans="1:11" ht="14.4" customHeight="1" x14ac:dyDescent="0.3">
      <c r="A156" s="694" t="s">
        <v>538</v>
      </c>
      <c r="B156" s="695" t="s">
        <v>1217</v>
      </c>
      <c r="C156" s="698" t="s">
        <v>552</v>
      </c>
      <c r="D156" s="719" t="s">
        <v>1219</v>
      </c>
      <c r="E156" s="698" t="s">
        <v>2208</v>
      </c>
      <c r="F156" s="719" t="s">
        <v>2209</v>
      </c>
      <c r="G156" s="698" t="s">
        <v>1848</v>
      </c>
      <c r="H156" s="698" t="s">
        <v>1849</v>
      </c>
      <c r="I156" s="710">
        <v>46.03</v>
      </c>
      <c r="J156" s="710">
        <v>360</v>
      </c>
      <c r="K156" s="711">
        <v>16571.769999999997</v>
      </c>
    </row>
    <row r="157" spans="1:11" ht="14.4" customHeight="1" x14ac:dyDescent="0.3">
      <c r="A157" s="694" t="s">
        <v>538</v>
      </c>
      <c r="B157" s="695" t="s">
        <v>1217</v>
      </c>
      <c r="C157" s="698" t="s">
        <v>552</v>
      </c>
      <c r="D157" s="719" t="s">
        <v>1219</v>
      </c>
      <c r="E157" s="698" t="s">
        <v>2208</v>
      </c>
      <c r="F157" s="719" t="s">
        <v>2209</v>
      </c>
      <c r="G157" s="698" t="s">
        <v>2032</v>
      </c>
      <c r="H157" s="698" t="s">
        <v>2033</v>
      </c>
      <c r="I157" s="710">
        <v>69.92</v>
      </c>
      <c r="J157" s="710">
        <v>96</v>
      </c>
      <c r="K157" s="711">
        <v>6711.99</v>
      </c>
    </row>
    <row r="158" spans="1:11" ht="14.4" customHeight="1" x14ac:dyDescent="0.3">
      <c r="A158" s="694" t="s">
        <v>538</v>
      </c>
      <c r="B158" s="695" t="s">
        <v>1217</v>
      </c>
      <c r="C158" s="698" t="s">
        <v>552</v>
      </c>
      <c r="D158" s="719" t="s">
        <v>1219</v>
      </c>
      <c r="E158" s="698" t="s">
        <v>2210</v>
      </c>
      <c r="F158" s="719" t="s">
        <v>2211</v>
      </c>
      <c r="G158" s="698" t="s">
        <v>1854</v>
      </c>
      <c r="H158" s="698" t="s">
        <v>1855</v>
      </c>
      <c r="I158" s="710">
        <v>0.3</v>
      </c>
      <c r="J158" s="710">
        <v>1600</v>
      </c>
      <c r="K158" s="711">
        <v>480</v>
      </c>
    </row>
    <row r="159" spans="1:11" ht="14.4" customHeight="1" x14ac:dyDescent="0.3">
      <c r="A159" s="694" t="s">
        <v>538</v>
      </c>
      <c r="B159" s="695" t="s">
        <v>1217</v>
      </c>
      <c r="C159" s="698" t="s">
        <v>552</v>
      </c>
      <c r="D159" s="719" t="s">
        <v>1219</v>
      </c>
      <c r="E159" s="698" t="s">
        <v>2210</v>
      </c>
      <c r="F159" s="719" t="s">
        <v>2211</v>
      </c>
      <c r="G159" s="698" t="s">
        <v>1856</v>
      </c>
      <c r="H159" s="698" t="s">
        <v>1857</v>
      </c>
      <c r="I159" s="710">
        <v>0.30499999999999999</v>
      </c>
      <c r="J159" s="710">
        <v>1400</v>
      </c>
      <c r="K159" s="711">
        <v>429</v>
      </c>
    </row>
    <row r="160" spans="1:11" ht="14.4" customHeight="1" x14ac:dyDescent="0.3">
      <c r="A160" s="694" t="s">
        <v>538</v>
      </c>
      <c r="B160" s="695" t="s">
        <v>1217</v>
      </c>
      <c r="C160" s="698" t="s">
        <v>552</v>
      </c>
      <c r="D160" s="719" t="s">
        <v>1219</v>
      </c>
      <c r="E160" s="698" t="s">
        <v>2212</v>
      </c>
      <c r="F160" s="719" t="s">
        <v>2213</v>
      </c>
      <c r="G160" s="698" t="s">
        <v>1862</v>
      </c>
      <c r="H160" s="698" t="s">
        <v>1863</v>
      </c>
      <c r="I160" s="710">
        <v>1.22</v>
      </c>
      <c r="J160" s="710">
        <v>1300</v>
      </c>
      <c r="K160" s="711">
        <v>1584.68</v>
      </c>
    </row>
    <row r="161" spans="1:11" ht="14.4" customHeight="1" x14ac:dyDescent="0.3">
      <c r="A161" s="694" t="s">
        <v>538</v>
      </c>
      <c r="B161" s="695" t="s">
        <v>1217</v>
      </c>
      <c r="C161" s="698" t="s">
        <v>552</v>
      </c>
      <c r="D161" s="719" t="s">
        <v>1219</v>
      </c>
      <c r="E161" s="698" t="s">
        <v>2212</v>
      </c>
      <c r="F161" s="719" t="s">
        <v>2213</v>
      </c>
      <c r="G161" s="698" t="s">
        <v>1864</v>
      </c>
      <c r="H161" s="698" t="s">
        <v>1865</v>
      </c>
      <c r="I161" s="710">
        <v>0.81</v>
      </c>
      <c r="J161" s="710">
        <v>2000</v>
      </c>
      <c r="K161" s="711">
        <v>1614.2</v>
      </c>
    </row>
    <row r="162" spans="1:11" ht="14.4" customHeight="1" x14ac:dyDescent="0.3">
      <c r="A162" s="694" t="s">
        <v>538</v>
      </c>
      <c r="B162" s="695" t="s">
        <v>1217</v>
      </c>
      <c r="C162" s="698" t="s">
        <v>552</v>
      </c>
      <c r="D162" s="719" t="s">
        <v>1219</v>
      </c>
      <c r="E162" s="698" t="s">
        <v>2212</v>
      </c>
      <c r="F162" s="719" t="s">
        <v>2213</v>
      </c>
      <c r="G162" s="698" t="s">
        <v>2034</v>
      </c>
      <c r="H162" s="698" t="s">
        <v>2035</v>
      </c>
      <c r="I162" s="710">
        <v>0.81</v>
      </c>
      <c r="J162" s="710">
        <v>6000</v>
      </c>
      <c r="K162" s="711">
        <v>4842.3</v>
      </c>
    </row>
    <row r="163" spans="1:11" ht="14.4" customHeight="1" x14ac:dyDescent="0.3">
      <c r="A163" s="694" t="s">
        <v>538</v>
      </c>
      <c r="B163" s="695" t="s">
        <v>1217</v>
      </c>
      <c r="C163" s="698" t="s">
        <v>552</v>
      </c>
      <c r="D163" s="719" t="s">
        <v>1219</v>
      </c>
      <c r="E163" s="698" t="s">
        <v>2212</v>
      </c>
      <c r="F163" s="719" t="s">
        <v>2213</v>
      </c>
      <c r="G163" s="698" t="s">
        <v>1868</v>
      </c>
      <c r="H163" s="698" t="s">
        <v>1869</v>
      </c>
      <c r="I163" s="710">
        <v>0.77</v>
      </c>
      <c r="J163" s="710">
        <v>1000</v>
      </c>
      <c r="K163" s="711">
        <v>770</v>
      </c>
    </row>
    <row r="164" spans="1:11" ht="14.4" customHeight="1" x14ac:dyDescent="0.3">
      <c r="A164" s="694" t="s">
        <v>538</v>
      </c>
      <c r="B164" s="695" t="s">
        <v>1217</v>
      </c>
      <c r="C164" s="698" t="s">
        <v>552</v>
      </c>
      <c r="D164" s="719" t="s">
        <v>1219</v>
      </c>
      <c r="E164" s="698" t="s">
        <v>2212</v>
      </c>
      <c r="F164" s="719" t="s">
        <v>2213</v>
      </c>
      <c r="G164" s="698" t="s">
        <v>2036</v>
      </c>
      <c r="H164" s="698" t="s">
        <v>2037</v>
      </c>
      <c r="I164" s="710">
        <v>0.79</v>
      </c>
      <c r="J164" s="710">
        <v>1000</v>
      </c>
      <c r="K164" s="711">
        <v>786.5</v>
      </c>
    </row>
    <row r="165" spans="1:11" ht="14.4" customHeight="1" x14ac:dyDescent="0.3">
      <c r="A165" s="694" t="s">
        <v>538</v>
      </c>
      <c r="B165" s="695" t="s">
        <v>1217</v>
      </c>
      <c r="C165" s="698" t="s">
        <v>552</v>
      </c>
      <c r="D165" s="719" t="s">
        <v>1219</v>
      </c>
      <c r="E165" s="698" t="s">
        <v>2212</v>
      </c>
      <c r="F165" s="719" t="s">
        <v>2213</v>
      </c>
      <c r="G165" s="698" t="s">
        <v>2038</v>
      </c>
      <c r="H165" s="698" t="s">
        <v>2039</v>
      </c>
      <c r="I165" s="710">
        <v>0.71</v>
      </c>
      <c r="J165" s="710">
        <v>2000</v>
      </c>
      <c r="K165" s="711">
        <v>1420</v>
      </c>
    </row>
    <row r="166" spans="1:11" ht="14.4" customHeight="1" x14ac:dyDescent="0.3">
      <c r="A166" s="694" t="s">
        <v>538</v>
      </c>
      <c r="B166" s="695" t="s">
        <v>1217</v>
      </c>
      <c r="C166" s="698" t="s">
        <v>555</v>
      </c>
      <c r="D166" s="719" t="s">
        <v>1220</v>
      </c>
      <c r="E166" s="698" t="s">
        <v>2202</v>
      </c>
      <c r="F166" s="719" t="s">
        <v>2203</v>
      </c>
      <c r="G166" s="698" t="s">
        <v>1752</v>
      </c>
      <c r="H166" s="698" t="s">
        <v>1753</v>
      </c>
      <c r="I166" s="710">
        <v>260.3</v>
      </c>
      <c r="J166" s="710">
        <v>1</v>
      </c>
      <c r="K166" s="711">
        <v>260.3</v>
      </c>
    </row>
    <row r="167" spans="1:11" ht="14.4" customHeight="1" x14ac:dyDescent="0.3">
      <c r="A167" s="694" t="s">
        <v>538</v>
      </c>
      <c r="B167" s="695" t="s">
        <v>1217</v>
      </c>
      <c r="C167" s="698" t="s">
        <v>555</v>
      </c>
      <c r="D167" s="719" t="s">
        <v>1220</v>
      </c>
      <c r="E167" s="698" t="s">
        <v>2202</v>
      </c>
      <c r="F167" s="719" t="s">
        <v>2203</v>
      </c>
      <c r="G167" s="698" t="s">
        <v>2040</v>
      </c>
      <c r="H167" s="698" t="s">
        <v>2041</v>
      </c>
      <c r="I167" s="710">
        <v>0.28000000000000003</v>
      </c>
      <c r="J167" s="710">
        <v>3000</v>
      </c>
      <c r="K167" s="711">
        <v>840</v>
      </c>
    </row>
    <row r="168" spans="1:11" ht="14.4" customHeight="1" x14ac:dyDescent="0.3">
      <c r="A168" s="694" t="s">
        <v>538</v>
      </c>
      <c r="B168" s="695" t="s">
        <v>1217</v>
      </c>
      <c r="C168" s="698" t="s">
        <v>555</v>
      </c>
      <c r="D168" s="719" t="s">
        <v>1220</v>
      </c>
      <c r="E168" s="698" t="s">
        <v>2202</v>
      </c>
      <c r="F168" s="719" t="s">
        <v>2203</v>
      </c>
      <c r="G168" s="698" t="s">
        <v>2042</v>
      </c>
      <c r="H168" s="698" t="s">
        <v>2043</v>
      </c>
      <c r="I168" s="710">
        <v>0.23</v>
      </c>
      <c r="J168" s="710">
        <v>1000</v>
      </c>
      <c r="K168" s="711">
        <v>230</v>
      </c>
    </row>
    <row r="169" spans="1:11" ht="14.4" customHeight="1" x14ac:dyDescent="0.3">
      <c r="A169" s="694" t="s">
        <v>538</v>
      </c>
      <c r="B169" s="695" t="s">
        <v>1217</v>
      </c>
      <c r="C169" s="698" t="s">
        <v>555</v>
      </c>
      <c r="D169" s="719" t="s">
        <v>1220</v>
      </c>
      <c r="E169" s="698" t="s">
        <v>2202</v>
      </c>
      <c r="F169" s="719" t="s">
        <v>2203</v>
      </c>
      <c r="G169" s="698" t="s">
        <v>1874</v>
      </c>
      <c r="H169" s="698" t="s">
        <v>1875</v>
      </c>
      <c r="I169" s="710">
        <v>16.100000000000001</v>
      </c>
      <c r="J169" s="710">
        <v>1200</v>
      </c>
      <c r="K169" s="711">
        <v>19320</v>
      </c>
    </row>
    <row r="170" spans="1:11" ht="14.4" customHeight="1" x14ac:dyDescent="0.3">
      <c r="A170" s="694" t="s">
        <v>538</v>
      </c>
      <c r="B170" s="695" t="s">
        <v>1217</v>
      </c>
      <c r="C170" s="698" t="s">
        <v>555</v>
      </c>
      <c r="D170" s="719" t="s">
        <v>1220</v>
      </c>
      <c r="E170" s="698" t="s">
        <v>2202</v>
      </c>
      <c r="F170" s="719" t="s">
        <v>2203</v>
      </c>
      <c r="G170" s="698" t="s">
        <v>2044</v>
      </c>
      <c r="H170" s="698" t="s">
        <v>2045</v>
      </c>
      <c r="I170" s="710">
        <v>1.33</v>
      </c>
      <c r="J170" s="710">
        <v>1000</v>
      </c>
      <c r="K170" s="711">
        <v>1331</v>
      </c>
    </row>
    <row r="171" spans="1:11" ht="14.4" customHeight="1" x14ac:dyDescent="0.3">
      <c r="A171" s="694" t="s">
        <v>538</v>
      </c>
      <c r="B171" s="695" t="s">
        <v>1217</v>
      </c>
      <c r="C171" s="698" t="s">
        <v>555</v>
      </c>
      <c r="D171" s="719" t="s">
        <v>1220</v>
      </c>
      <c r="E171" s="698" t="s">
        <v>2202</v>
      </c>
      <c r="F171" s="719" t="s">
        <v>2203</v>
      </c>
      <c r="G171" s="698" t="s">
        <v>2046</v>
      </c>
      <c r="H171" s="698" t="s">
        <v>2047</v>
      </c>
      <c r="I171" s="710">
        <v>13.01</v>
      </c>
      <c r="J171" s="710">
        <v>2</v>
      </c>
      <c r="K171" s="711">
        <v>26.02</v>
      </c>
    </row>
    <row r="172" spans="1:11" ht="14.4" customHeight="1" x14ac:dyDescent="0.3">
      <c r="A172" s="694" t="s">
        <v>538</v>
      </c>
      <c r="B172" s="695" t="s">
        <v>1217</v>
      </c>
      <c r="C172" s="698" t="s">
        <v>555</v>
      </c>
      <c r="D172" s="719" t="s">
        <v>1220</v>
      </c>
      <c r="E172" s="698" t="s">
        <v>2202</v>
      </c>
      <c r="F172" s="719" t="s">
        <v>2203</v>
      </c>
      <c r="G172" s="698" t="s">
        <v>1764</v>
      </c>
      <c r="H172" s="698" t="s">
        <v>1765</v>
      </c>
      <c r="I172" s="710">
        <v>29.01</v>
      </c>
      <c r="J172" s="710">
        <v>6</v>
      </c>
      <c r="K172" s="711">
        <v>174.06</v>
      </c>
    </row>
    <row r="173" spans="1:11" ht="14.4" customHeight="1" x14ac:dyDescent="0.3">
      <c r="A173" s="694" t="s">
        <v>538</v>
      </c>
      <c r="B173" s="695" t="s">
        <v>1217</v>
      </c>
      <c r="C173" s="698" t="s">
        <v>555</v>
      </c>
      <c r="D173" s="719" t="s">
        <v>1220</v>
      </c>
      <c r="E173" s="698" t="s">
        <v>2202</v>
      </c>
      <c r="F173" s="719" t="s">
        <v>2203</v>
      </c>
      <c r="G173" s="698" t="s">
        <v>1766</v>
      </c>
      <c r="H173" s="698" t="s">
        <v>1767</v>
      </c>
      <c r="I173" s="710">
        <v>0.56000000000000005</v>
      </c>
      <c r="J173" s="710">
        <v>7500</v>
      </c>
      <c r="K173" s="711">
        <v>4200</v>
      </c>
    </row>
    <row r="174" spans="1:11" ht="14.4" customHeight="1" x14ac:dyDescent="0.3">
      <c r="A174" s="694" t="s">
        <v>538</v>
      </c>
      <c r="B174" s="695" t="s">
        <v>1217</v>
      </c>
      <c r="C174" s="698" t="s">
        <v>555</v>
      </c>
      <c r="D174" s="719" t="s">
        <v>1220</v>
      </c>
      <c r="E174" s="698" t="s">
        <v>2202</v>
      </c>
      <c r="F174" s="719" t="s">
        <v>2203</v>
      </c>
      <c r="G174" s="698" t="s">
        <v>1880</v>
      </c>
      <c r="H174" s="698" t="s">
        <v>1881</v>
      </c>
      <c r="I174" s="710">
        <v>5.0914285714285716</v>
      </c>
      <c r="J174" s="710">
        <v>1176</v>
      </c>
      <c r="K174" s="711">
        <v>5991.2900000000009</v>
      </c>
    </row>
    <row r="175" spans="1:11" ht="14.4" customHeight="1" x14ac:dyDescent="0.3">
      <c r="A175" s="694" t="s">
        <v>538</v>
      </c>
      <c r="B175" s="695" t="s">
        <v>1217</v>
      </c>
      <c r="C175" s="698" t="s">
        <v>555</v>
      </c>
      <c r="D175" s="719" t="s">
        <v>1220</v>
      </c>
      <c r="E175" s="698" t="s">
        <v>2202</v>
      </c>
      <c r="F175" s="719" t="s">
        <v>2203</v>
      </c>
      <c r="G175" s="698" t="s">
        <v>1882</v>
      </c>
      <c r="H175" s="698" t="s">
        <v>1883</v>
      </c>
      <c r="I175" s="710">
        <v>5.09</v>
      </c>
      <c r="J175" s="710">
        <v>950</v>
      </c>
      <c r="K175" s="711">
        <v>4839.78</v>
      </c>
    </row>
    <row r="176" spans="1:11" ht="14.4" customHeight="1" x14ac:dyDescent="0.3">
      <c r="A176" s="694" t="s">
        <v>538</v>
      </c>
      <c r="B176" s="695" t="s">
        <v>1217</v>
      </c>
      <c r="C176" s="698" t="s">
        <v>555</v>
      </c>
      <c r="D176" s="719" t="s">
        <v>1220</v>
      </c>
      <c r="E176" s="698" t="s">
        <v>2202</v>
      </c>
      <c r="F176" s="719" t="s">
        <v>2203</v>
      </c>
      <c r="G176" s="698" t="s">
        <v>2048</v>
      </c>
      <c r="H176" s="698" t="s">
        <v>2049</v>
      </c>
      <c r="I176" s="710">
        <v>6.11</v>
      </c>
      <c r="J176" s="710">
        <v>100</v>
      </c>
      <c r="K176" s="711">
        <v>610.65</v>
      </c>
    </row>
    <row r="177" spans="1:11" ht="14.4" customHeight="1" x14ac:dyDescent="0.3">
      <c r="A177" s="694" t="s">
        <v>538</v>
      </c>
      <c r="B177" s="695" t="s">
        <v>1217</v>
      </c>
      <c r="C177" s="698" t="s">
        <v>555</v>
      </c>
      <c r="D177" s="719" t="s">
        <v>1220</v>
      </c>
      <c r="E177" s="698" t="s">
        <v>2202</v>
      </c>
      <c r="F177" s="719" t="s">
        <v>2203</v>
      </c>
      <c r="G177" s="698" t="s">
        <v>1782</v>
      </c>
      <c r="H177" s="698" t="s">
        <v>1783</v>
      </c>
      <c r="I177" s="710">
        <v>111.59</v>
      </c>
      <c r="J177" s="710">
        <v>40</v>
      </c>
      <c r="K177" s="711">
        <v>4463.6000000000004</v>
      </c>
    </row>
    <row r="178" spans="1:11" ht="14.4" customHeight="1" x14ac:dyDescent="0.3">
      <c r="A178" s="694" t="s">
        <v>538</v>
      </c>
      <c r="B178" s="695" t="s">
        <v>1217</v>
      </c>
      <c r="C178" s="698" t="s">
        <v>555</v>
      </c>
      <c r="D178" s="719" t="s">
        <v>1220</v>
      </c>
      <c r="E178" s="698" t="s">
        <v>2202</v>
      </c>
      <c r="F178" s="719" t="s">
        <v>2203</v>
      </c>
      <c r="G178" s="698" t="s">
        <v>2050</v>
      </c>
      <c r="H178" s="698" t="s">
        <v>2051</v>
      </c>
      <c r="I178" s="710">
        <v>0.62</v>
      </c>
      <c r="J178" s="710">
        <v>1000</v>
      </c>
      <c r="K178" s="711">
        <v>621</v>
      </c>
    </row>
    <row r="179" spans="1:11" ht="14.4" customHeight="1" x14ac:dyDescent="0.3">
      <c r="A179" s="694" t="s">
        <v>538</v>
      </c>
      <c r="B179" s="695" t="s">
        <v>1217</v>
      </c>
      <c r="C179" s="698" t="s">
        <v>555</v>
      </c>
      <c r="D179" s="719" t="s">
        <v>1220</v>
      </c>
      <c r="E179" s="698" t="s">
        <v>2204</v>
      </c>
      <c r="F179" s="719" t="s">
        <v>2205</v>
      </c>
      <c r="G179" s="698" t="s">
        <v>1890</v>
      </c>
      <c r="H179" s="698" t="s">
        <v>1891</v>
      </c>
      <c r="I179" s="710">
        <v>0.21</v>
      </c>
      <c r="J179" s="710">
        <v>400</v>
      </c>
      <c r="K179" s="711">
        <v>84</v>
      </c>
    </row>
    <row r="180" spans="1:11" ht="14.4" customHeight="1" x14ac:dyDescent="0.3">
      <c r="A180" s="694" t="s">
        <v>538</v>
      </c>
      <c r="B180" s="695" t="s">
        <v>1217</v>
      </c>
      <c r="C180" s="698" t="s">
        <v>555</v>
      </c>
      <c r="D180" s="719" t="s">
        <v>1220</v>
      </c>
      <c r="E180" s="698" t="s">
        <v>2204</v>
      </c>
      <c r="F180" s="719" t="s">
        <v>2205</v>
      </c>
      <c r="G180" s="698" t="s">
        <v>1786</v>
      </c>
      <c r="H180" s="698" t="s">
        <v>1787</v>
      </c>
      <c r="I180" s="710">
        <v>0.41499999999999998</v>
      </c>
      <c r="J180" s="710">
        <v>800</v>
      </c>
      <c r="K180" s="711">
        <v>332</v>
      </c>
    </row>
    <row r="181" spans="1:11" ht="14.4" customHeight="1" x14ac:dyDescent="0.3">
      <c r="A181" s="694" t="s">
        <v>538</v>
      </c>
      <c r="B181" s="695" t="s">
        <v>1217</v>
      </c>
      <c r="C181" s="698" t="s">
        <v>555</v>
      </c>
      <c r="D181" s="719" t="s">
        <v>1220</v>
      </c>
      <c r="E181" s="698" t="s">
        <v>2204</v>
      </c>
      <c r="F181" s="719" t="s">
        <v>2205</v>
      </c>
      <c r="G181" s="698" t="s">
        <v>1788</v>
      </c>
      <c r="H181" s="698" t="s">
        <v>1789</v>
      </c>
      <c r="I181" s="710">
        <v>0.58599999999999997</v>
      </c>
      <c r="J181" s="710">
        <v>2000</v>
      </c>
      <c r="K181" s="711">
        <v>1172</v>
      </c>
    </row>
    <row r="182" spans="1:11" ht="14.4" customHeight="1" x14ac:dyDescent="0.3">
      <c r="A182" s="694" t="s">
        <v>538</v>
      </c>
      <c r="B182" s="695" t="s">
        <v>1217</v>
      </c>
      <c r="C182" s="698" t="s">
        <v>555</v>
      </c>
      <c r="D182" s="719" t="s">
        <v>1220</v>
      </c>
      <c r="E182" s="698" t="s">
        <v>2204</v>
      </c>
      <c r="F182" s="719" t="s">
        <v>2205</v>
      </c>
      <c r="G182" s="698" t="s">
        <v>1816</v>
      </c>
      <c r="H182" s="698" t="s">
        <v>1817</v>
      </c>
      <c r="I182" s="710">
        <v>2.9050000000000002</v>
      </c>
      <c r="J182" s="710">
        <v>400</v>
      </c>
      <c r="K182" s="711">
        <v>1162</v>
      </c>
    </row>
    <row r="183" spans="1:11" ht="14.4" customHeight="1" x14ac:dyDescent="0.3">
      <c r="A183" s="694" t="s">
        <v>538</v>
      </c>
      <c r="B183" s="695" t="s">
        <v>1217</v>
      </c>
      <c r="C183" s="698" t="s">
        <v>555</v>
      </c>
      <c r="D183" s="719" t="s">
        <v>1220</v>
      </c>
      <c r="E183" s="698" t="s">
        <v>2204</v>
      </c>
      <c r="F183" s="719" t="s">
        <v>2205</v>
      </c>
      <c r="G183" s="698" t="s">
        <v>1822</v>
      </c>
      <c r="H183" s="698" t="s">
        <v>1823</v>
      </c>
      <c r="I183" s="710">
        <v>12.106666666666667</v>
      </c>
      <c r="J183" s="710">
        <v>30</v>
      </c>
      <c r="K183" s="711">
        <v>363.2</v>
      </c>
    </row>
    <row r="184" spans="1:11" ht="14.4" customHeight="1" x14ac:dyDescent="0.3">
      <c r="A184" s="694" t="s">
        <v>538</v>
      </c>
      <c r="B184" s="695" t="s">
        <v>1217</v>
      </c>
      <c r="C184" s="698" t="s">
        <v>555</v>
      </c>
      <c r="D184" s="719" t="s">
        <v>1220</v>
      </c>
      <c r="E184" s="698" t="s">
        <v>2216</v>
      </c>
      <c r="F184" s="719" t="s">
        <v>2217</v>
      </c>
      <c r="G184" s="698" t="s">
        <v>2052</v>
      </c>
      <c r="H184" s="698" t="s">
        <v>2053</v>
      </c>
      <c r="I184" s="710">
        <v>261.11</v>
      </c>
      <c r="J184" s="710">
        <v>1</v>
      </c>
      <c r="K184" s="711">
        <v>261.11</v>
      </c>
    </row>
    <row r="185" spans="1:11" ht="14.4" customHeight="1" x14ac:dyDescent="0.3">
      <c r="A185" s="694" t="s">
        <v>538</v>
      </c>
      <c r="B185" s="695" t="s">
        <v>1217</v>
      </c>
      <c r="C185" s="698" t="s">
        <v>555</v>
      </c>
      <c r="D185" s="719" t="s">
        <v>1220</v>
      </c>
      <c r="E185" s="698" t="s">
        <v>2216</v>
      </c>
      <c r="F185" s="719" t="s">
        <v>2217</v>
      </c>
      <c r="G185" s="698" t="s">
        <v>1920</v>
      </c>
      <c r="H185" s="698" t="s">
        <v>1921</v>
      </c>
      <c r="I185" s="710">
        <v>275.86</v>
      </c>
      <c r="J185" s="710">
        <v>1</v>
      </c>
      <c r="K185" s="711">
        <v>275.86</v>
      </c>
    </row>
    <row r="186" spans="1:11" ht="14.4" customHeight="1" x14ac:dyDescent="0.3">
      <c r="A186" s="694" t="s">
        <v>538</v>
      </c>
      <c r="B186" s="695" t="s">
        <v>1217</v>
      </c>
      <c r="C186" s="698" t="s">
        <v>555</v>
      </c>
      <c r="D186" s="719" t="s">
        <v>1220</v>
      </c>
      <c r="E186" s="698" t="s">
        <v>2216</v>
      </c>
      <c r="F186" s="719" t="s">
        <v>2217</v>
      </c>
      <c r="G186" s="698" t="s">
        <v>2054</v>
      </c>
      <c r="H186" s="698" t="s">
        <v>2055</v>
      </c>
      <c r="I186" s="710">
        <v>169.38</v>
      </c>
      <c r="J186" s="710">
        <v>30</v>
      </c>
      <c r="K186" s="711">
        <v>5081.28</v>
      </c>
    </row>
    <row r="187" spans="1:11" ht="14.4" customHeight="1" x14ac:dyDescent="0.3">
      <c r="A187" s="694" t="s">
        <v>538</v>
      </c>
      <c r="B187" s="695" t="s">
        <v>1217</v>
      </c>
      <c r="C187" s="698" t="s">
        <v>555</v>
      </c>
      <c r="D187" s="719" t="s">
        <v>1220</v>
      </c>
      <c r="E187" s="698" t="s">
        <v>2216</v>
      </c>
      <c r="F187" s="719" t="s">
        <v>2217</v>
      </c>
      <c r="G187" s="698" t="s">
        <v>2056</v>
      </c>
      <c r="H187" s="698" t="s">
        <v>2057</v>
      </c>
      <c r="I187" s="710">
        <v>1.19</v>
      </c>
      <c r="J187" s="710">
        <v>1500</v>
      </c>
      <c r="K187" s="711">
        <v>1778.54</v>
      </c>
    </row>
    <row r="188" spans="1:11" ht="14.4" customHeight="1" x14ac:dyDescent="0.3">
      <c r="A188" s="694" t="s">
        <v>538</v>
      </c>
      <c r="B188" s="695" t="s">
        <v>1217</v>
      </c>
      <c r="C188" s="698" t="s">
        <v>555</v>
      </c>
      <c r="D188" s="719" t="s">
        <v>1220</v>
      </c>
      <c r="E188" s="698" t="s">
        <v>2216</v>
      </c>
      <c r="F188" s="719" t="s">
        <v>2217</v>
      </c>
      <c r="G188" s="698" t="s">
        <v>1928</v>
      </c>
      <c r="H188" s="698" t="s">
        <v>1929</v>
      </c>
      <c r="I188" s="710">
        <v>44.77</v>
      </c>
      <c r="J188" s="710">
        <v>150</v>
      </c>
      <c r="K188" s="711">
        <v>6715.5</v>
      </c>
    </row>
    <row r="189" spans="1:11" ht="14.4" customHeight="1" x14ac:dyDescent="0.3">
      <c r="A189" s="694" t="s">
        <v>538</v>
      </c>
      <c r="B189" s="695" t="s">
        <v>1217</v>
      </c>
      <c r="C189" s="698" t="s">
        <v>555</v>
      </c>
      <c r="D189" s="719" t="s">
        <v>1220</v>
      </c>
      <c r="E189" s="698" t="s">
        <v>2216</v>
      </c>
      <c r="F189" s="719" t="s">
        <v>2217</v>
      </c>
      <c r="G189" s="698" t="s">
        <v>1932</v>
      </c>
      <c r="H189" s="698" t="s">
        <v>1933</v>
      </c>
      <c r="I189" s="710">
        <v>161.5</v>
      </c>
      <c r="J189" s="710">
        <v>6</v>
      </c>
      <c r="K189" s="711">
        <v>969</v>
      </c>
    </row>
    <row r="190" spans="1:11" ht="14.4" customHeight="1" x14ac:dyDescent="0.3">
      <c r="A190" s="694" t="s">
        <v>538</v>
      </c>
      <c r="B190" s="695" t="s">
        <v>1217</v>
      </c>
      <c r="C190" s="698" t="s">
        <v>555</v>
      </c>
      <c r="D190" s="719" t="s">
        <v>1220</v>
      </c>
      <c r="E190" s="698" t="s">
        <v>2216</v>
      </c>
      <c r="F190" s="719" t="s">
        <v>2217</v>
      </c>
      <c r="G190" s="698" t="s">
        <v>2058</v>
      </c>
      <c r="H190" s="698" t="s">
        <v>2059</v>
      </c>
      <c r="I190" s="710">
        <v>160.55000000000001</v>
      </c>
      <c r="J190" s="710">
        <v>4</v>
      </c>
      <c r="K190" s="711">
        <v>642.20000000000005</v>
      </c>
    </row>
    <row r="191" spans="1:11" ht="14.4" customHeight="1" x14ac:dyDescent="0.3">
      <c r="A191" s="694" t="s">
        <v>538</v>
      </c>
      <c r="B191" s="695" t="s">
        <v>1217</v>
      </c>
      <c r="C191" s="698" t="s">
        <v>555</v>
      </c>
      <c r="D191" s="719" t="s">
        <v>1220</v>
      </c>
      <c r="E191" s="698" t="s">
        <v>2216</v>
      </c>
      <c r="F191" s="719" t="s">
        <v>2217</v>
      </c>
      <c r="G191" s="698" t="s">
        <v>1954</v>
      </c>
      <c r="H191" s="698" t="s">
        <v>1955</v>
      </c>
      <c r="I191" s="710">
        <v>71.39</v>
      </c>
      <c r="J191" s="710">
        <v>150</v>
      </c>
      <c r="K191" s="711">
        <v>10708.5</v>
      </c>
    </row>
    <row r="192" spans="1:11" ht="14.4" customHeight="1" x14ac:dyDescent="0.3">
      <c r="A192" s="694" t="s">
        <v>538</v>
      </c>
      <c r="B192" s="695" t="s">
        <v>1217</v>
      </c>
      <c r="C192" s="698" t="s">
        <v>555</v>
      </c>
      <c r="D192" s="719" t="s">
        <v>1220</v>
      </c>
      <c r="E192" s="698" t="s">
        <v>2216</v>
      </c>
      <c r="F192" s="719" t="s">
        <v>2217</v>
      </c>
      <c r="G192" s="698" t="s">
        <v>1956</v>
      </c>
      <c r="H192" s="698" t="s">
        <v>1957</v>
      </c>
      <c r="I192" s="710">
        <v>44.77</v>
      </c>
      <c r="J192" s="710">
        <v>150</v>
      </c>
      <c r="K192" s="711">
        <v>6715.5</v>
      </c>
    </row>
    <row r="193" spans="1:11" ht="14.4" customHeight="1" x14ac:dyDescent="0.3">
      <c r="A193" s="694" t="s">
        <v>538</v>
      </c>
      <c r="B193" s="695" t="s">
        <v>1217</v>
      </c>
      <c r="C193" s="698" t="s">
        <v>555</v>
      </c>
      <c r="D193" s="719" t="s">
        <v>1220</v>
      </c>
      <c r="E193" s="698" t="s">
        <v>2216</v>
      </c>
      <c r="F193" s="719" t="s">
        <v>2217</v>
      </c>
      <c r="G193" s="698" t="s">
        <v>1968</v>
      </c>
      <c r="H193" s="698" t="s">
        <v>1969</v>
      </c>
      <c r="I193" s="710">
        <v>71.39</v>
      </c>
      <c r="J193" s="710">
        <v>150</v>
      </c>
      <c r="K193" s="711">
        <v>10708.5</v>
      </c>
    </row>
    <row r="194" spans="1:11" ht="14.4" customHeight="1" x14ac:dyDescent="0.3">
      <c r="A194" s="694" t="s">
        <v>538</v>
      </c>
      <c r="B194" s="695" t="s">
        <v>1217</v>
      </c>
      <c r="C194" s="698" t="s">
        <v>555</v>
      </c>
      <c r="D194" s="719" t="s">
        <v>1220</v>
      </c>
      <c r="E194" s="698" t="s">
        <v>2216</v>
      </c>
      <c r="F194" s="719" t="s">
        <v>2217</v>
      </c>
      <c r="G194" s="698" t="s">
        <v>2060</v>
      </c>
      <c r="H194" s="698" t="s">
        <v>2061</v>
      </c>
      <c r="I194" s="710">
        <v>107.69</v>
      </c>
      <c r="J194" s="710">
        <v>50</v>
      </c>
      <c r="K194" s="711">
        <v>5384.5</v>
      </c>
    </row>
    <row r="195" spans="1:11" ht="14.4" customHeight="1" x14ac:dyDescent="0.3">
      <c r="A195" s="694" t="s">
        <v>538</v>
      </c>
      <c r="B195" s="695" t="s">
        <v>1217</v>
      </c>
      <c r="C195" s="698" t="s">
        <v>555</v>
      </c>
      <c r="D195" s="719" t="s">
        <v>1220</v>
      </c>
      <c r="E195" s="698" t="s">
        <v>2216</v>
      </c>
      <c r="F195" s="719" t="s">
        <v>2217</v>
      </c>
      <c r="G195" s="698" t="s">
        <v>2062</v>
      </c>
      <c r="H195" s="698" t="s">
        <v>2063</v>
      </c>
      <c r="I195" s="710">
        <v>179.08</v>
      </c>
      <c r="J195" s="710">
        <v>30</v>
      </c>
      <c r="K195" s="711">
        <v>5372.4</v>
      </c>
    </row>
    <row r="196" spans="1:11" ht="14.4" customHeight="1" x14ac:dyDescent="0.3">
      <c r="A196" s="694" t="s">
        <v>538</v>
      </c>
      <c r="B196" s="695" t="s">
        <v>1217</v>
      </c>
      <c r="C196" s="698" t="s">
        <v>555</v>
      </c>
      <c r="D196" s="719" t="s">
        <v>1220</v>
      </c>
      <c r="E196" s="698" t="s">
        <v>2216</v>
      </c>
      <c r="F196" s="719" t="s">
        <v>2217</v>
      </c>
      <c r="G196" s="698" t="s">
        <v>2064</v>
      </c>
      <c r="H196" s="698" t="s">
        <v>2065</v>
      </c>
      <c r="I196" s="710">
        <v>107.69</v>
      </c>
      <c r="J196" s="710">
        <v>50</v>
      </c>
      <c r="K196" s="711">
        <v>5384.5</v>
      </c>
    </row>
    <row r="197" spans="1:11" ht="14.4" customHeight="1" x14ac:dyDescent="0.3">
      <c r="A197" s="694" t="s">
        <v>538</v>
      </c>
      <c r="B197" s="695" t="s">
        <v>1217</v>
      </c>
      <c r="C197" s="698" t="s">
        <v>555</v>
      </c>
      <c r="D197" s="719" t="s">
        <v>1220</v>
      </c>
      <c r="E197" s="698" t="s">
        <v>2216</v>
      </c>
      <c r="F197" s="719" t="s">
        <v>2217</v>
      </c>
      <c r="G197" s="698" t="s">
        <v>2066</v>
      </c>
      <c r="H197" s="698" t="s">
        <v>2067</v>
      </c>
      <c r="I197" s="710">
        <v>89.844999999999999</v>
      </c>
      <c r="J197" s="710">
        <v>100</v>
      </c>
      <c r="K197" s="711">
        <v>8984.25</v>
      </c>
    </row>
    <row r="198" spans="1:11" ht="14.4" customHeight="1" x14ac:dyDescent="0.3">
      <c r="A198" s="694" t="s">
        <v>538</v>
      </c>
      <c r="B198" s="695" t="s">
        <v>1217</v>
      </c>
      <c r="C198" s="698" t="s">
        <v>555</v>
      </c>
      <c r="D198" s="719" t="s">
        <v>1220</v>
      </c>
      <c r="E198" s="698" t="s">
        <v>2216</v>
      </c>
      <c r="F198" s="719" t="s">
        <v>2217</v>
      </c>
      <c r="G198" s="698" t="s">
        <v>2068</v>
      </c>
      <c r="H198" s="698" t="s">
        <v>2069</v>
      </c>
      <c r="I198" s="710">
        <v>331.03</v>
      </c>
      <c r="J198" s="710">
        <v>1</v>
      </c>
      <c r="K198" s="711">
        <v>331.03</v>
      </c>
    </row>
    <row r="199" spans="1:11" ht="14.4" customHeight="1" x14ac:dyDescent="0.3">
      <c r="A199" s="694" t="s">
        <v>538</v>
      </c>
      <c r="B199" s="695" t="s">
        <v>1217</v>
      </c>
      <c r="C199" s="698" t="s">
        <v>555</v>
      </c>
      <c r="D199" s="719" t="s">
        <v>1220</v>
      </c>
      <c r="E199" s="698" t="s">
        <v>2208</v>
      </c>
      <c r="F199" s="719" t="s">
        <v>2209</v>
      </c>
      <c r="G199" s="698" t="s">
        <v>1848</v>
      </c>
      <c r="H199" s="698" t="s">
        <v>1849</v>
      </c>
      <c r="I199" s="710">
        <v>46.03</v>
      </c>
      <c r="J199" s="710">
        <v>108</v>
      </c>
      <c r="K199" s="711">
        <v>4971.24</v>
      </c>
    </row>
    <row r="200" spans="1:11" ht="14.4" customHeight="1" x14ac:dyDescent="0.3">
      <c r="A200" s="694" t="s">
        <v>538</v>
      </c>
      <c r="B200" s="695" t="s">
        <v>1217</v>
      </c>
      <c r="C200" s="698" t="s">
        <v>555</v>
      </c>
      <c r="D200" s="719" t="s">
        <v>1220</v>
      </c>
      <c r="E200" s="698" t="s">
        <v>2208</v>
      </c>
      <c r="F200" s="719" t="s">
        <v>2209</v>
      </c>
      <c r="G200" s="698" t="s">
        <v>2070</v>
      </c>
      <c r="H200" s="698" t="s">
        <v>2071</v>
      </c>
      <c r="I200" s="710">
        <v>38.200000000000003</v>
      </c>
      <c r="J200" s="710">
        <v>180</v>
      </c>
      <c r="K200" s="711">
        <v>6876.5399999999991</v>
      </c>
    </row>
    <row r="201" spans="1:11" ht="14.4" customHeight="1" x14ac:dyDescent="0.3">
      <c r="A201" s="694" t="s">
        <v>538</v>
      </c>
      <c r="B201" s="695" t="s">
        <v>1217</v>
      </c>
      <c r="C201" s="698" t="s">
        <v>555</v>
      </c>
      <c r="D201" s="719" t="s">
        <v>1220</v>
      </c>
      <c r="E201" s="698" t="s">
        <v>2208</v>
      </c>
      <c r="F201" s="719" t="s">
        <v>2209</v>
      </c>
      <c r="G201" s="698" t="s">
        <v>2072</v>
      </c>
      <c r="H201" s="698" t="s">
        <v>2073</v>
      </c>
      <c r="I201" s="710">
        <v>34.119999999999997</v>
      </c>
      <c r="J201" s="710">
        <v>72</v>
      </c>
      <c r="K201" s="711">
        <v>2456.6799999999998</v>
      </c>
    </row>
    <row r="202" spans="1:11" ht="14.4" customHeight="1" x14ac:dyDescent="0.3">
      <c r="A202" s="694" t="s">
        <v>538</v>
      </c>
      <c r="B202" s="695" t="s">
        <v>1217</v>
      </c>
      <c r="C202" s="698" t="s">
        <v>555</v>
      </c>
      <c r="D202" s="719" t="s">
        <v>1220</v>
      </c>
      <c r="E202" s="698" t="s">
        <v>2208</v>
      </c>
      <c r="F202" s="719" t="s">
        <v>2209</v>
      </c>
      <c r="G202" s="698" t="s">
        <v>2074</v>
      </c>
      <c r="H202" s="698" t="s">
        <v>2075</v>
      </c>
      <c r="I202" s="710">
        <v>39.229999999999997</v>
      </c>
      <c r="J202" s="710">
        <v>36</v>
      </c>
      <c r="K202" s="711">
        <v>1412.2</v>
      </c>
    </row>
    <row r="203" spans="1:11" ht="14.4" customHeight="1" x14ac:dyDescent="0.3">
      <c r="A203" s="694" t="s">
        <v>538</v>
      </c>
      <c r="B203" s="695" t="s">
        <v>1217</v>
      </c>
      <c r="C203" s="698" t="s">
        <v>555</v>
      </c>
      <c r="D203" s="719" t="s">
        <v>1220</v>
      </c>
      <c r="E203" s="698" t="s">
        <v>2208</v>
      </c>
      <c r="F203" s="719" t="s">
        <v>2209</v>
      </c>
      <c r="G203" s="698" t="s">
        <v>1850</v>
      </c>
      <c r="H203" s="698" t="s">
        <v>1851</v>
      </c>
      <c r="I203" s="710">
        <v>43.92</v>
      </c>
      <c r="J203" s="710">
        <v>108</v>
      </c>
      <c r="K203" s="711">
        <v>4743.75</v>
      </c>
    </row>
    <row r="204" spans="1:11" ht="14.4" customHeight="1" x14ac:dyDescent="0.3">
      <c r="A204" s="694" t="s">
        <v>538</v>
      </c>
      <c r="B204" s="695" t="s">
        <v>1217</v>
      </c>
      <c r="C204" s="698" t="s">
        <v>555</v>
      </c>
      <c r="D204" s="719" t="s">
        <v>1220</v>
      </c>
      <c r="E204" s="698" t="s">
        <v>2208</v>
      </c>
      <c r="F204" s="719" t="s">
        <v>2209</v>
      </c>
      <c r="G204" s="698" t="s">
        <v>2032</v>
      </c>
      <c r="H204" s="698" t="s">
        <v>2033</v>
      </c>
      <c r="I204" s="710">
        <v>69.92</v>
      </c>
      <c r="J204" s="710">
        <v>120</v>
      </c>
      <c r="K204" s="711">
        <v>8389.99</v>
      </c>
    </row>
    <row r="205" spans="1:11" ht="14.4" customHeight="1" x14ac:dyDescent="0.3">
      <c r="A205" s="694" t="s">
        <v>538</v>
      </c>
      <c r="B205" s="695" t="s">
        <v>1217</v>
      </c>
      <c r="C205" s="698" t="s">
        <v>555</v>
      </c>
      <c r="D205" s="719" t="s">
        <v>1220</v>
      </c>
      <c r="E205" s="698" t="s">
        <v>2208</v>
      </c>
      <c r="F205" s="719" t="s">
        <v>2209</v>
      </c>
      <c r="G205" s="698" t="s">
        <v>2076</v>
      </c>
      <c r="H205" s="698" t="s">
        <v>2077</v>
      </c>
      <c r="I205" s="710">
        <v>39.229999999999997</v>
      </c>
      <c r="J205" s="710">
        <v>36</v>
      </c>
      <c r="K205" s="711">
        <v>1412.2</v>
      </c>
    </row>
    <row r="206" spans="1:11" ht="14.4" customHeight="1" x14ac:dyDescent="0.3">
      <c r="A206" s="694" t="s">
        <v>538</v>
      </c>
      <c r="B206" s="695" t="s">
        <v>1217</v>
      </c>
      <c r="C206" s="698" t="s">
        <v>555</v>
      </c>
      <c r="D206" s="719" t="s">
        <v>1220</v>
      </c>
      <c r="E206" s="698" t="s">
        <v>2208</v>
      </c>
      <c r="F206" s="719" t="s">
        <v>2209</v>
      </c>
      <c r="G206" s="698" t="s">
        <v>2078</v>
      </c>
      <c r="H206" s="698" t="s">
        <v>2079</v>
      </c>
      <c r="I206" s="710">
        <v>60.35</v>
      </c>
      <c r="J206" s="710">
        <v>24</v>
      </c>
      <c r="K206" s="711">
        <v>1448.39</v>
      </c>
    </row>
    <row r="207" spans="1:11" ht="14.4" customHeight="1" x14ac:dyDescent="0.3">
      <c r="A207" s="694" t="s">
        <v>538</v>
      </c>
      <c r="B207" s="695" t="s">
        <v>1217</v>
      </c>
      <c r="C207" s="698" t="s">
        <v>555</v>
      </c>
      <c r="D207" s="719" t="s">
        <v>1220</v>
      </c>
      <c r="E207" s="698" t="s">
        <v>2208</v>
      </c>
      <c r="F207" s="719" t="s">
        <v>2209</v>
      </c>
      <c r="G207" s="698" t="s">
        <v>2080</v>
      </c>
      <c r="H207" s="698" t="s">
        <v>2081</v>
      </c>
      <c r="I207" s="710">
        <v>36.39</v>
      </c>
      <c r="J207" s="710">
        <v>36</v>
      </c>
      <c r="K207" s="711">
        <v>1310</v>
      </c>
    </row>
    <row r="208" spans="1:11" ht="14.4" customHeight="1" x14ac:dyDescent="0.3">
      <c r="A208" s="694" t="s">
        <v>538</v>
      </c>
      <c r="B208" s="695" t="s">
        <v>1217</v>
      </c>
      <c r="C208" s="698" t="s">
        <v>555</v>
      </c>
      <c r="D208" s="719" t="s">
        <v>1220</v>
      </c>
      <c r="E208" s="698" t="s">
        <v>2208</v>
      </c>
      <c r="F208" s="719" t="s">
        <v>2209</v>
      </c>
      <c r="G208" s="698" t="s">
        <v>2082</v>
      </c>
      <c r="H208" s="698" t="s">
        <v>2083</v>
      </c>
      <c r="I208" s="710">
        <v>32.94</v>
      </c>
      <c r="J208" s="710">
        <v>36</v>
      </c>
      <c r="K208" s="711">
        <v>1186</v>
      </c>
    </row>
    <row r="209" spans="1:11" ht="14.4" customHeight="1" x14ac:dyDescent="0.3">
      <c r="A209" s="694" t="s">
        <v>538</v>
      </c>
      <c r="B209" s="695" t="s">
        <v>1217</v>
      </c>
      <c r="C209" s="698" t="s">
        <v>555</v>
      </c>
      <c r="D209" s="719" t="s">
        <v>1220</v>
      </c>
      <c r="E209" s="698" t="s">
        <v>2208</v>
      </c>
      <c r="F209" s="719" t="s">
        <v>2209</v>
      </c>
      <c r="G209" s="698" t="s">
        <v>1852</v>
      </c>
      <c r="H209" s="698" t="s">
        <v>1853</v>
      </c>
      <c r="I209" s="710">
        <v>33.5</v>
      </c>
      <c r="J209" s="710">
        <v>36</v>
      </c>
      <c r="K209" s="711">
        <v>1205.99</v>
      </c>
    </row>
    <row r="210" spans="1:11" ht="14.4" customHeight="1" x14ac:dyDescent="0.3">
      <c r="A210" s="694" t="s">
        <v>538</v>
      </c>
      <c r="B210" s="695" t="s">
        <v>1217</v>
      </c>
      <c r="C210" s="698" t="s">
        <v>555</v>
      </c>
      <c r="D210" s="719" t="s">
        <v>1220</v>
      </c>
      <c r="E210" s="698" t="s">
        <v>2208</v>
      </c>
      <c r="F210" s="719" t="s">
        <v>2209</v>
      </c>
      <c r="G210" s="698" t="s">
        <v>2084</v>
      </c>
      <c r="H210" s="698" t="s">
        <v>2085</v>
      </c>
      <c r="I210" s="710">
        <v>34.89</v>
      </c>
      <c r="J210" s="710">
        <v>36</v>
      </c>
      <c r="K210" s="711">
        <v>1256</v>
      </c>
    </row>
    <row r="211" spans="1:11" ht="14.4" customHeight="1" x14ac:dyDescent="0.3">
      <c r="A211" s="694" t="s">
        <v>538</v>
      </c>
      <c r="B211" s="695" t="s">
        <v>1217</v>
      </c>
      <c r="C211" s="698" t="s">
        <v>555</v>
      </c>
      <c r="D211" s="719" t="s">
        <v>1220</v>
      </c>
      <c r="E211" s="698" t="s">
        <v>2208</v>
      </c>
      <c r="F211" s="719" t="s">
        <v>2209</v>
      </c>
      <c r="G211" s="698" t="s">
        <v>2086</v>
      </c>
      <c r="H211" s="698" t="s">
        <v>2087</v>
      </c>
      <c r="I211" s="710">
        <v>69.92</v>
      </c>
      <c r="J211" s="710">
        <v>96</v>
      </c>
      <c r="K211" s="711">
        <v>6711.99</v>
      </c>
    </row>
    <row r="212" spans="1:11" ht="14.4" customHeight="1" x14ac:dyDescent="0.3">
      <c r="A212" s="694" t="s">
        <v>538</v>
      </c>
      <c r="B212" s="695" t="s">
        <v>1217</v>
      </c>
      <c r="C212" s="698" t="s">
        <v>555</v>
      </c>
      <c r="D212" s="719" t="s">
        <v>1220</v>
      </c>
      <c r="E212" s="698" t="s">
        <v>2210</v>
      </c>
      <c r="F212" s="719" t="s">
        <v>2211</v>
      </c>
      <c r="G212" s="698" t="s">
        <v>1854</v>
      </c>
      <c r="H212" s="698" t="s">
        <v>1855</v>
      </c>
      <c r="I212" s="710">
        <v>0.30249999999999999</v>
      </c>
      <c r="J212" s="710">
        <v>1700</v>
      </c>
      <c r="K212" s="711">
        <v>514</v>
      </c>
    </row>
    <row r="213" spans="1:11" ht="14.4" customHeight="1" x14ac:dyDescent="0.3">
      <c r="A213" s="694" t="s">
        <v>538</v>
      </c>
      <c r="B213" s="695" t="s">
        <v>1217</v>
      </c>
      <c r="C213" s="698" t="s">
        <v>555</v>
      </c>
      <c r="D213" s="719" t="s">
        <v>1220</v>
      </c>
      <c r="E213" s="698" t="s">
        <v>2210</v>
      </c>
      <c r="F213" s="719" t="s">
        <v>2211</v>
      </c>
      <c r="G213" s="698" t="s">
        <v>1856</v>
      </c>
      <c r="H213" s="698" t="s">
        <v>1857</v>
      </c>
      <c r="I213" s="710">
        <v>0.30666666666666664</v>
      </c>
      <c r="J213" s="710">
        <v>1100</v>
      </c>
      <c r="K213" s="711">
        <v>335</v>
      </c>
    </row>
    <row r="214" spans="1:11" ht="14.4" customHeight="1" x14ac:dyDescent="0.3">
      <c r="A214" s="694" t="s">
        <v>538</v>
      </c>
      <c r="B214" s="695" t="s">
        <v>1217</v>
      </c>
      <c r="C214" s="698" t="s">
        <v>555</v>
      </c>
      <c r="D214" s="719" t="s">
        <v>1220</v>
      </c>
      <c r="E214" s="698" t="s">
        <v>2210</v>
      </c>
      <c r="F214" s="719" t="s">
        <v>2211</v>
      </c>
      <c r="G214" s="698" t="s">
        <v>1858</v>
      </c>
      <c r="H214" s="698" t="s">
        <v>1859</v>
      </c>
      <c r="I214" s="710">
        <v>0.3</v>
      </c>
      <c r="J214" s="710">
        <v>200</v>
      </c>
      <c r="K214" s="711">
        <v>60</v>
      </c>
    </row>
    <row r="215" spans="1:11" ht="14.4" customHeight="1" x14ac:dyDescent="0.3">
      <c r="A215" s="694" t="s">
        <v>538</v>
      </c>
      <c r="B215" s="695" t="s">
        <v>1217</v>
      </c>
      <c r="C215" s="698" t="s">
        <v>555</v>
      </c>
      <c r="D215" s="719" t="s">
        <v>1220</v>
      </c>
      <c r="E215" s="698" t="s">
        <v>2210</v>
      </c>
      <c r="F215" s="719" t="s">
        <v>2211</v>
      </c>
      <c r="G215" s="698" t="s">
        <v>2088</v>
      </c>
      <c r="H215" s="698" t="s">
        <v>2089</v>
      </c>
      <c r="I215" s="710">
        <v>0.48</v>
      </c>
      <c r="J215" s="710">
        <v>200</v>
      </c>
      <c r="K215" s="711">
        <v>96</v>
      </c>
    </row>
    <row r="216" spans="1:11" ht="14.4" customHeight="1" x14ac:dyDescent="0.3">
      <c r="A216" s="694" t="s">
        <v>538</v>
      </c>
      <c r="B216" s="695" t="s">
        <v>1217</v>
      </c>
      <c r="C216" s="698" t="s">
        <v>555</v>
      </c>
      <c r="D216" s="719" t="s">
        <v>1220</v>
      </c>
      <c r="E216" s="698" t="s">
        <v>2212</v>
      </c>
      <c r="F216" s="719" t="s">
        <v>2213</v>
      </c>
      <c r="G216" s="698" t="s">
        <v>1862</v>
      </c>
      <c r="H216" s="698" t="s">
        <v>1863</v>
      </c>
      <c r="I216" s="710">
        <v>1.22</v>
      </c>
      <c r="J216" s="710">
        <v>1000</v>
      </c>
      <c r="K216" s="711">
        <v>1218.3</v>
      </c>
    </row>
    <row r="217" spans="1:11" ht="14.4" customHeight="1" x14ac:dyDescent="0.3">
      <c r="A217" s="694" t="s">
        <v>538</v>
      </c>
      <c r="B217" s="695" t="s">
        <v>1217</v>
      </c>
      <c r="C217" s="698" t="s">
        <v>555</v>
      </c>
      <c r="D217" s="719" t="s">
        <v>1220</v>
      </c>
      <c r="E217" s="698" t="s">
        <v>2212</v>
      </c>
      <c r="F217" s="719" t="s">
        <v>2213</v>
      </c>
      <c r="G217" s="698" t="s">
        <v>1864</v>
      </c>
      <c r="H217" s="698" t="s">
        <v>1865</v>
      </c>
      <c r="I217" s="710">
        <v>0.81</v>
      </c>
      <c r="J217" s="710">
        <v>2000</v>
      </c>
      <c r="K217" s="711">
        <v>1614.1</v>
      </c>
    </row>
    <row r="218" spans="1:11" ht="14.4" customHeight="1" x14ac:dyDescent="0.3">
      <c r="A218" s="694" t="s">
        <v>538</v>
      </c>
      <c r="B218" s="695" t="s">
        <v>1217</v>
      </c>
      <c r="C218" s="698" t="s">
        <v>555</v>
      </c>
      <c r="D218" s="719" t="s">
        <v>1220</v>
      </c>
      <c r="E218" s="698" t="s">
        <v>2212</v>
      </c>
      <c r="F218" s="719" t="s">
        <v>2213</v>
      </c>
      <c r="G218" s="698" t="s">
        <v>1866</v>
      </c>
      <c r="H218" s="698" t="s">
        <v>1867</v>
      </c>
      <c r="I218" s="710">
        <v>0.77</v>
      </c>
      <c r="J218" s="710">
        <v>2000</v>
      </c>
      <c r="K218" s="711">
        <v>1540</v>
      </c>
    </row>
    <row r="219" spans="1:11" ht="14.4" customHeight="1" x14ac:dyDescent="0.3">
      <c r="A219" s="694" t="s">
        <v>538</v>
      </c>
      <c r="B219" s="695" t="s">
        <v>1217</v>
      </c>
      <c r="C219" s="698" t="s">
        <v>555</v>
      </c>
      <c r="D219" s="719" t="s">
        <v>1220</v>
      </c>
      <c r="E219" s="698" t="s">
        <v>2212</v>
      </c>
      <c r="F219" s="719" t="s">
        <v>2213</v>
      </c>
      <c r="G219" s="698" t="s">
        <v>2090</v>
      </c>
      <c r="H219" s="698" t="s">
        <v>2091</v>
      </c>
      <c r="I219" s="710">
        <v>0.78</v>
      </c>
      <c r="J219" s="710">
        <v>2000</v>
      </c>
      <c r="K219" s="711">
        <v>1560</v>
      </c>
    </row>
    <row r="220" spans="1:11" ht="14.4" customHeight="1" x14ac:dyDescent="0.3">
      <c r="A220" s="694" t="s">
        <v>538</v>
      </c>
      <c r="B220" s="695" t="s">
        <v>1217</v>
      </c>
      <c r="C220" s="698" t="s">
        <v>555</v>
      </c>
      <c r="D220" s="719" t="s">
        <v>1220</v>
      </c>
      <c r="E220" s="698" t="s">
        <v>2212</v>
      </c>
      <c r="F220" s="719" t="s">
        <v>2213</v>
      </c>
      <c r="G220" s="698" t="s">
        <v>2092</v>
      </c>
      <c r="H220" s="698" t="s">
        <v>2093</v>
      </c>
      <c r="I220" s="710">
        <v>1.1599999999999999</v>
      </c>
      <c r="J220" s="710">
        <v>500</v>
      </c>
      <c r="K220" s="711">
        <v>579.95000000000005</v>
      </c>
    </row>
    <row r="221" spans="1:11" ht="14.4" customHeight="1" x14ac:dyDescent="0.3">
      <c r="A221" s="694" t="s">
        <v>538</v>
      </c>
      <c r="B221" s="695" t="s">
        <v>1217</v>
      </c>
      <c r="C221" s="698" t="s">
        <v>555</v>
      </c>
      <c r="D221" s="719" t="s">
        <v>1220</v>
      </c>
      <c r="E221" s="698" t="s">
        <v>2212</v>
      </c>
      <c r="F221" s="719" t="s">
        <v>2213</v>
      </c>
      <c r="G221" s="698" t="s">
        <v>1868</v>
      </c>
      <c r="H221" s="698" t="s">
        <v>1869</v>
      </c>
      <c r="I221" s="710">
        <v>0.78</v>
      </c>
      <c r="J221" s="710">
        <v>2000</v>
      </c>
      <c r="K221" s="711">
        <v>1560</v>
      </c>
    </row>
    <row r="222" spans="1:11" ht="14.4" customHeight="1" x14ac:dyDescent="0.3">
      <c r="A222" s="694" t="s">
        <v>538</v>
      </c>
      <c r="B222" s="695" t="s">
        <v>1217</v>
      </c>
      <c r="C222" s="698" t="s">
        <v>555</v>
      </c>
      <c r="D222" s="719" t="s">
        <v>1220</v>
      </c>
      <c r="E222" s="698" t="s">
        <v>2212</v>
      </c>
      <c r="F222" s="719" t="s">
        <v>2213</v>
      </c>
      <c r="G222" s="698" t="s">
        <v>2094</v>
      </c>
      <c r="H222" s="698" t="s">
        <v>2095</v>
      </c>
      <c r="I222" s="710">
        <v>1.22</v>
      </c>
      <c r="J222" s="710">
        <v>2000</v>
      </c>
      <c r="K222" s="711">
        <v>2438.3000000000002</v>
      </c>
    </row>
    <row r="223" spans="1:11" ht="14.4" customHeight="1" x14ac:dyDescent="0.3">
      <c r="A223" s="694" t="s">
        <v>538</v>
      </c>
      <c r="B223" s="695" t="s">
        <v>1217</v>
      </c>
      <c r="C223" s="698" t="s">
        <v>555</v>
      </c>
      <c r="D223" s="719" t="s">
        <v>1220</v>
      </c>
      <c r="E223" s="698" t="s">
        <v>2212</v>
      </c>
      <c r="F223" s="719" t="s">
        <v>2213</v>
      </c>
      <c r="G223" s="698" t="s">
        <v>2096</v>
      </c>
      <c r="H223" s="698" t="s">
        <v>2097</v>
      </c>
      <c r="I223" s="710">
        <v>0.71</v>
      </c>
      <c r="J223" s="710">
        <v>3000</v>
      </c>
      <c r="K223" s="711">
        <v>2130</v>
      </c>
    </row>
    <row r="224" spans="1:11" ht="14.4" customHeight="1" x14ac:dyDescent="0.3">
      <c r="A224" s="694" t="s">
        <v>538</v>
      </c>
      <c r="B224" s="695" t="s">
        <v>1217</v>
      </c>
      <c r="C224" s="698" t="s">
        <v>555</v>
      </c>
      <c r="D224" s="719" t="s">
        <v>1220</v>
      </c>
      <c r="E224" s="698" t="s">
        <v>2212</v>
      </c>
      <c r="F224" s="719" t="s">
        <v>2213</v>
      </c>
      <c r="G224" s="698" t="s">
        <v>2038</v>
      </c>
      <c r="H224" s="698" t="s">
        <v>2039</v>
      </c>
      <c r="I224" s="710">
        <v>0.71</v>
      </c>
      <c r="J224" s="710">
        <v>1000</v>
      </c>
      <c r="K224" s="711">
        <v>710</v>
      </c>
    </row>
    <row r="225" spans="1:11" ht="14.4" customHeight="1" x14ac:dyDescent="0.3">
      <c r="A225" s="694" t="s">
        <v>538</v>
      </c>
      <c r="B225" s="695" t="s">
        <v>1217</v>
      </c>
      <c r="C225" s="698" t="s">
        <v>555</v>
      </c>
      <c r="D225" s="719" t="s">
        <v>1220</v>
      </c>
      <c r="E225" s="698" t="s">
        <v>2212</v>
      </c>
      <c r="F225" s="719" t="s">
        <v>2213</v>
      </c>
      <c r="G225" s="698" t="s">
        <v>2098</v>
      </c>
      <c r="H225" s="698" t="s">
        <v>2099</v>
      </c>
      <c r="I225" s="710">
        <v>0.71</v>
      </c>
      <c r="J225" s="710">
        <v>3000</v>
      </c>
      <c r="K225" s="711">
        <v>2130</v>
      </c>
    </row>
    <row r="226" spans="1:11" ht="14.4" customHeight="1" x14ac:dyDescent="0.3">
      <c r="A226" s="694" t="s">
        <v>538</v>
      </c>
      <c r="B226" s="695" t="s">
        <v>1217</v>
      </c>
      <c r="C226" s="698" t="s">
        <v>558</v>
      </c>
      <c r="D226" s="719" t="s">
        <v>1221</v>
      </c>
      <c r="E226" s="698" t="s">
        <v>2202</v>
      </c>
      <c r="F226" s="719" t="s">
        <v>2203</v>
      </c>
      <c r="G226" s="698" t="s">
        <v>2040</v>
      </c>
      <c r="H226" s="698" t="s">
        <v>2041</v>
      </c>
      <c r="I226" s="710">
        <v>0.28000000000000003</v>
      </c>
      <c r="J226" s="710">
        <v>5000</v>
      </c>
      <c r="K226" s="711">
        <v>1400</v>
      </c>
    </row>
    <row r="227" spans="1:11" ht="14.4" customHeight="1" x14ac:dyDescent="0.3">
      <c r="A227" s="694" t="s">
        <v>538</v>
      </c>
      <c r="B227" s="695" t="s">
        <v>1217</v>
      </c>
      <c r="C227" s="698" t="s">
        <v>558</v>
      </c>
      <c r="D227" s="719" t="s">
        <v>1221</v>
      </c>
      <c r="E227" s="698" t="s">
        <v>2202</v>
      </c>
      <c r="F227" s="719" t="s">
        <v>2203</v>
      </c>
      <c r="G227" s="698" t="s">
        <v>1874</v>
      </c>
      <c r="H227" s="698" t="s">
        <v>1875</v>
      </c>
      <c r="I227" s="710">
        <v>16.100000000000001</v>
      </c>
      <c r="J227" s="710">
        <v>150</v>
      </c>
      <c r="K227" s="711">
        <v>2415</v>
      </c>
    </row>
    <row r="228" spans="1:11" ht="14.4" customHeight="1" x14ac:dyDescent="0.3">
      <c r="A228" s="694" t="s">
        <v>538</v>
      </c>
      <c r="B228" s="695" t="s">
        <v>1217</v>
      </c>
      <c r="C228" s="698" t="s">
        <v>558</v>
      </c>
      <c r="D228" s="719" t="s">
        <v>1221</v>
      </c>
      <c r="E228" s="698" t="s">
        <v>2202</v>
      </c>
      <c r="F228" s="719" t="s">
        <v>2203</v>
      </c>
      <c r="G228" s="698" t="s">
        <v>1762</v>
      </c>
      <c r="H228" s="698" t="s">
        <v>1763</v>
      </c>
      <c r="I228" s="710">
        <v>140.11000000000001</v>
      </c>
      <c r="J228" s="710">
        <v>70</v>
      </c>
      <c r="K228" s="711">
        <v>9807.6500000000015</v>
      </c>
    </row>
    <row r="229" spans="1:11" ht="14.4" customHeight="1" x14ac:dyDescent="0.3">
      <c r="A229" s="694" t="s">
        <v>538</v>
      </c>
      <c r="B229" s="695" t="s">
        <v>1217</v>
      </c>
      <c r="C229" s="698" t="s">
        <v>558</v>
      </c>
      <c r="D229" s="719" t="s">
        <v>1221</v>
      </c>
      <c r="E229" s="698" t="s">
        <v>2202</v>
      </c>
      <c r="F229" s="719" t="s">
        <v>2203</v>
      </c>
      <c r="G229" s="698" t="s">
        <v>2100</v>
      </c>
      <c r="H229" s="698" t="s">
        <v>2101</v>
      </c>
      <c r="I229" s="710">
        <v>14.31</v>
      </c>
      <c r="J229" s="710">
        <v>250</v>
      </c>
      <c r="K229" s="711">
        <v>3578</v>
      </c>
    </row>
    <row r="230" spans="1:11" ht="14.4" customHeight="1" x14ac:dyDescent="0.3">
      <c r="A230" s="694" t="s">
        <v>538</v>
      </c>
      <c r="B230" s="695" t="s">
        <v>1217</v>
      </c>
      <c r="C230" s="698" t="s">
        <v>558</v>
      </c>
      <c r="D230" s="719" t="s">
        <v>1221</v>
      </c>
      <c r="E230" s="698" t="s">
        <v>2202</v>
      </c>
      <c r="F230" s="719" t="s">
        <v>2203</v>
      </c>
      <c r="G230" s="698" t="s">
        <v>2102</v>
      </c>
      <c r="H230" s="698" t="s">
        <v>2103</v>
      </c>
      <c r="I230" s="710">
        <v>0.86</v>
      </c>
      <c r="J230" s="710">
        <v>300</v>
      </c>
      <c r="K230" s="711">
        <v>259.44</v>
      </c>
    </row>
    <row r="231" spans="1:11" ht="14.4" customHeight="1" x14ac:dyDescent="0.3">
      <c r="A231" s="694" t="s">
        <v>538</v>
      </c>
      <c r="B231" s="695" t="s">
        <v>1217</v>
      </c>
      <c r="C231" s="698" t="s">
        <v>558</v>
      </c>
      <c r="D231" s="719" t="s">
        <v>1221</v>
      </c>
      <c r="E231" s="698" t="s">
        <v>2202</v>
      </c>
      <c r="F231" s="719" t="s">
        <v>2203</v>
      </c>
      <c r="G231" s="698" t="s">
        <v>1772</v>
      </c>
      <c r="H231" s="698" t="s">
        <v>1773</v>
      </c>
      <c r="I231" s="710">
        <v>0.86</v>
      </c>
      <c r="J231" s="710">
        <v>100</v>
      </c>
      <c r="K231" s="711">
        <v>86</v>
      </c>
    </row>
    <row r="232" spans="1:11" ht="14.4" customHeight="1" x14ac:dyDescent="0.3">
      <c r="A232" s="694" t="s">
        <v>538</v>
      </c>
      <c r="B232" s="695" t="s">
        <v>1217</v>
      </c>
      <c r="C232" s="698" t="s">
        <v>558</v>
      </c>
      <c r="D232" s="719" t="s">
        <v>1221</v>
      </c>
      <c r="E232" s="698" t="s">
        <v>2202</v>
      </c>
      <c r="F232" s="719" t="s">
        <v>2203</v>
      </c>
      <c r="G232" s="698" t="s">
        <v>1782</v>
      </c>
      <c r="H232" s="698" t="s">
        <v>1783</v>
      </c>
      <c r="I232" s="710">
        <v>111.59</v>
      </c>
      <c r="J232" s="710">
        <v>20</v>
      </c>
      <c r="K232" s="711">
        <v>2231.8000000000002</v>
      </c>
    </row>
    <row r="233" spans="1:11" ht="14.4" customHeight="1" x14ac:dyDescent="0.3">
      <c r="A233" s="694" t="s">
        <v>538</v>
      </c>
      <c r="B233" s="695" t="s">
        <v>1217</v>
      </c>
      <c r="C233" s="698" t="s">
        <v>558</v>
      </c>
      <c r="D233" s="719" t="s">
        <v>1221</v>
      </c>
      <c r="E233" s="698" t="s">
        <v>2204</v>
      </c>
      <c r="F233" s="719" t="s">
        <v>2205</v>
      </c>
      <c r="G233" s="698" t="s">
        <v>2104</v>
      </c>
      <c r="H233" s="698" t="s">
        <v>2105</v>
      </c>
      <c r="I233" s="710">
        <v>12.73</v>
      </c>
      <c r="J233" s="710">
        <v>50</v>
      </c>
      <c r="K233" s="711">
        <v>636.5</v>
      </c>
    </row>
    <row r="234" spans="1:11" ht="14.4" customHeight="1" x14ac:dyDescent="0.3">
      <c r="A234" s="694" t="s">
        <v>538</v>
      </c>
      <c r="B234" s="695" t="s">
        <v>1217</v>
      </c>
      <c r="C234" s="698" t="s">
        <v>558</v>
      </c>
      <c r="D234" s="719" t="s">
        <v>1221</v>
      </c>
      <c r="E234" s="698" t="s">
        <v>2204</v>
      </c>
      <c r="F234" s="719" t="s">
        <v>2205</v>
      </c>
      <c r="G234" s="698" t="s">
        <v>1784</v>
      </c>
      <c r="H234" s="698" t="s">
        <v>1785</v>
      </c>
      <c r="I234" s="710">
        <v>0.93</v>
      </c>
      <c r="J234" s="710">
        <v>200</v>
      </c>
      <c r="K234" s="711">
        <v>186</v>
      </c>
    </row>
    <row r="235" spans="1:11" ht="14.4" customHeight="1" x14ac:dyDescent="0.3">
      <c r="A235" s="694" t="s">
        <v>538</v>
      </c>
      <c r="B235" s="695" t="s">
        <v>1217</v>
      </c>
      <c r="C235" s="698" t="s">
        <v>558</v>
      </c>
      <c r="D235" s="719" t="s">
        <v>1221</v>
      </c>
      <c r="E235" s="698" t="s">
        <v>2204</v>
      </c>
      <c r="F235" s="719" t="s">
        <v>2205</v>
      </c>
      <c r="G235" s="698" t="s">
        <v>2106</v>
      </c>
      <c r="H235" s="698" t="s">
        <v>2107</v>
      </c>
      <c r="I235" s="710">
        <v>1.4424999999999999</v>
      </c>
      <c r="J235" s="710">
        <v>838</v>
      </c>
      <c r="K235" s="711">
        <v>1205.28</v>
      </c>
    </row>
    <row r="236" spans="1:11" ht="14.4" customHeight="1" x14ac:dyDescent="0.3">
      <c r="A236" s="694" t="s">
        <v>538</v>
      </c>
      <c r="B236" s="695" t="s">
        <v>1217</v>
      </c>
      <c r="C236" s="698" t="s">
        <v>558</v>
      </c>
      <c r="D236" s="719" t="s">
        <v>1221</v>
      </c>
      <c r="E236" s="698" t="s">
        <v>2204</v>
      </c>
      <c r="F236" s="719" t="s">
        <v>2205</v>
      </c>
      <c r="G236" s="698" t="s">
        <v>1786</v>
      </c>
      <c r="H236" s="698" t="s">
        <v>1787</v>
      </c>
      <c r="I236" s="710">
        <v>0.41749999999999998</v>
      </c>
      <c r="J236" s="710">
        <v>500</v>
      </c>
      <c r="K236" s="711">
        <v>209</v>
      </c>
    </row>
    <row r="237" spans="1:11" ht="14.4" customHeight="1" x14ac:dyDescent="0.3">
      <c r="A237" s="694" t="s">
        <v>538</v>
      </c>
      <c r="B237" s="695" t="s">
        <v>1217</v>
      </c>
      <c r="C237" s="698" t="s">
        <v>558</v>
      </c>
      <c r="D237" s="719" t="s">
        <v>1221</v>
      </c>
      <c r="E237" s="698" t="s">
        <v>2204</v>
      </c>
      <c r="F237" s="719" t="s">
        <v>2205</v>
      </c>
      <c r="G237" s="698" t="s">
        <v>1788</v>
      </c>
      <c r="H237" s="698" t="s">
        <v>1789</v>
      </c>
      <c r="I237" s="710">
        <v>0.59</v>
      </c>
      <c r="J237" s="710">
        <v>1000</v>
      </c>
      <c r="K237" s="711">
        <v>586</v>
      </c>
    </row>
    <row r="238" spans="1:11" ht="14.4" customHeight="1" x14ac:dyDescent="0.3">
      <c r="A238" s="694" t="s">
        <v>538</v>
      </c>
      <c r="B238" s="695" t="s">
        <v>1217</v>
      </c>
      <c r="C238" s="698" t="s">
        <v>558</v>
      </c>
      <c r="D238" s="719" t="s">
        <v>1221</v>
      </c>
      <c r="E238" s="698" t="s">
        <v>2204</v>
      </c>
      <c r="F238" s="719" t="s">
        <v>2205</v>
      </c>
      <c r="G238" s="698" t="s">
        <v>2108</v>
      </c>
      <c r="H238" s="698" t="s">
        <v>2109</v>
      </c>
      <c r="I238" s="710">
        <v>4.2300000000000004</v>
      </c>
      <c r="J238" s="710">
        <v>100</v>
      </c>
      <c r="K238" s="711">
        <v>423</v>
      </c>
    </row>
    <row r="239" spans="1:11" ht="14.4" customHeight="1" x14ac:dyDescent="0.3">
      <c r="A239" s="694" t="s">
        <v>538</v>
      </c>
      <c r="B239" s="695" t="s">
        <v>1217</v>
      </c>
      <c r="C239" s="698" t="s">
        <v>558</v>
      </c>
      <c r="D239" s="719" t="s">
        <v>1221</v>
      </c>
      <c r="E239" s="698" t="s">
        <v>2204</v>
      </c>
      <c r="F239" s="719" t="s">
        <v>2205</v>
      </c>
      <c r="G239" s="698" t="s">
        <v>2110</v>
      </c>
      <c r="H239" s="698" t="s">
        <v>2111</v>
      </c>
      <c r="I239" s="710">
        <v>64.22</v>
      </c>
      <c r="J239" s="710">
        <v>50</v>
      </c>
      <c r="K239" s="711">
        <v>3211.04</v>
      </c>
    </row>
    <row r="240" spans="1:11" ht="14.4" customHeight="1" x14ac:dyDescent="0.3">
      <c r="A240" s="694" t="s">
        <v>538</v>
      </c>
      <c r="B240" s="695" t="s">
        <v>1217</v>
      </c>
      <c r="C240" s="698" t="s">
        <v>558</v>
      </c>
      <c r="D240" s="719" t="s">
        <v>1221</v>
      </c>
      <c r="E240" s="698" t="s">
        <v>2204</v>
      </c>
      <c r="F240" s="719" t="s">
        <v>2205</v>
      </c>
      <c r="G240" s="698" t="s">
        <v>2112</v>
      </c>
      <c r="H240" s="698" t="s">
        <v>2113</v>
      </c>
      <c r="I240" s="710">
        <v>34.729999999999997</v>
      </c>
      <c r="J240" s="710">
        <v>40</v>
      </c>
      <c r="K240" s="711">
        <v>1389.1</v>
      </c>
    </row>
    <row r="241" spans="1:11" ht="14.4" customHeight="1" x14ac:dyDescent="0.3">
      <c r="A241" s="694" t="s">
        <v>538</v>
      </c>
      <c r="B241" s="695" t="s">
        <v>1217</v>
      </c>
      <c r="C241" s="698" t="s">
        <v>558</v>
      </c>
      <c r="D241" s="719" t="s">
        <v>1221</v>
      </c>
      <c r="E241" s="698" t="s">
        <v>2204</v>
      </c>
      <c r="F241" s="719" t="s">
        <v>2205</v>
      </c>
      <c r="G241" s="698" t="s">
        <v>1816</v>
      </c>
      <c r="H241" s="698" t="s">
        <v>1817</v>
      </c>
      <c r="I241" s="710">
        <v>2.9075000000000002</v>
      </c>
      <c r="J241" s="710">
        <v>400</v>
      </c>
      <c r="K241" s="711">
        <v>1163</v>
      </c>
    </row>
    <row r="242" spans="1:11" ht="14.4" customHeight="1" x14ac:dyDescent="0.3">
      <c r="A242" s="694" t="s">
        <v>538</v>
      </c>
      <c r="B242" s="695" t="s">
        <v>1217</v>
      </c>
      <c r="C242" s="698" t="s">
        <v>558</v>
      </c>
      <c r="D242" s="719" t="s">
        <v>1221</v>
      </c>
      <c r="E242" s="698" t="s">
        <v>2204</v>
      </c>
      <c r="F242" s="719" t="s">
        <v>2205</v>
      </c>
      <c r="G242" s="698" t="s">
        <v>2114</v>
      </c>
      <c r="H242" s="698" t="s">
        <v>2115</v>
      </c>
      <c r="I242" s="710">
        <v>84.91</v>
      </c>
      <c r="J242" s="710">
        <v>20</v>
      </c>
      <c r="K242" s="711">
        <v>1698.11</v>
      </c>
    </row>
    <row r="243" spans="1:11" ht="14.4" customHeight="1" x14ac:dyDescent="0.3">
      <c r="A243" s="694" t="s">
        <v>538</v>
      </c>
      <c r="B243" s="695" t="s">
        <v>1217</v>
      </c>
      <c r="C243" s="698" t="s">
        <v>558</v>
      </c>
      <c r="D243" s="719" t="s">
        <v>1221</v>
      </c>
      <c r="E243" s="698" t="s">
        <v>2204</v>
      </c>
      <c r="F243" s="719" t="s">
        <v>2205</v>
      </c>
      <c r="G243" s="698" t="s">
        <v>1822</v>
      </c>
      <c r="H243" s="698" t="s">
        <v>1823</v>
      </c>
      <c r="I243" s="710">
        <v>12.1</v>
      </c>
      <c r="J243" s="710">
        <v>10</v>
      </c>
      <c r="K243" s="711">
        <v>121</v>
      </c>
    </row>
    <row r="244" spans="1:11" ht="14.4" customHeight="1" x14ac:dyDescent="0.3">
      <c r="A244" s="694" t="s">
        <v>538</v>
      </c>
      <c r="B244" s="695" t="s">
        <v>1217</v>
      </c>
      <c r="C244" s="698" t="s">
        <v>558</v>
      </c>
      <c r="D244" s="719" t="s">
        <v>1221</v>
      </c>
      <c r="E244" s="698" t="s">
        <v>2204</v>
      </c>
      <c r="F244" s="719" t="s">
        <v>2205</v>
      </c>
      <c r="G244" s="698" t="s">
        <v>2116</v>
      </c>
      <c r="H244" s="698" t="s">
        <v>2117</v>
      </c>
      <c r="I244" s="710">
        <v>17.3</v>
      </c>
      <c r="J244" s="710">
        <v>100</v>
      </c>
      <c r="K244" s="711">
        <v>1730.3</v>
      </c>
    </row>
    <row r="245" spans="1:11" ht="14.4" customHeight="1" x14ac:dyDescent="0.3">
      <c r="A245" s="694" t="s">
        <v>538</v>
      </c>
      <c r="B245" s="695" t="s">
        <v>1217</v>
      </c>
      <c r="C245" s="698" t="s">
        <v>558</v>
      </c>
      <c r="D245" s="719" t="s">
        <v>1221</v>
      </c>
      <c r="E245" s="698" t="s">
        <v>2204</v>
      </c>
      <c r="F245" s="719" t="s">
        <v>2205</v>
      </c>
      <c r="G245" s="698" t="s">
        <v>2118</v>
      </c>
      <c r="H245" s="698" t="s">
        <v>2119</v>
      </c>
      <c r="I245" s="710">
        <v>1.55</v>
      </c>
      <c r="J245" s="710">
        <v>75</v>
      </c>
      <c r="K245" s="711">
        <v>116.25</v>
      </c>
    </row>
    <row r="246" spans="1:11" ht="14.4" customHeight="1" x14ac:dyDescent="0.3">
      <c r="A246" s="694" t="s">
        <v>538</v>
      </c>
      <c r="B246" s="695" t="s">
        <v>1217</v>
      </c>
      <c r="C246" s="698" t="s">
        <v>558</v>
      </c>
      <c r="D246" s="719" t="s">
        <v>1221</v>
      </c>
      <c r="E246" s="698" t="s">
        <v>2204</v>
      </c>
      <c r="F246" s="719" t="s">
        <v>2205</v>
      </c>
      <c r="G246" s="698" t="s">
        <v>2120</v>
      </c>
      <c r="H246" s="698" t="s">
        <v>2121</v>
      </c>
      <c r="I246" s="710">
        <v>170.25</v>
      </c>
      <c r="J246" s="710">
        <v>2</v>
      </c>
      <c r="K246" s="711">
        <v>340.49</v>
      </c>
    </row>
    <row r="247" spans="1:11" ht="14.4" customHeight="1" x14ac:dyDescent="0.3">
      <c r="A247" s="694" t="s">
        <v>538</v>
      </c>
      <c r="B247" s="695" t="s">
        <v>1217</v>
      </c>
      <c r="C247" s="698" t="s">
        <v>558</v>
      </c>
      <c r="D247" s="719" t="s">
        <v>1221</v>
      </c>
      <c r="E247" s="698" t="s">
        <v>2204</v>
      </c>
      <c r="F247" s="719" t="s">
        <v>2205</v>
      </c>
      <c r="G247" s="698" t="s">
        <v>1834</v>
      </c>
      <c r="H247" s="698" t="s">
        <v>1835</v>
      </c>
      <c r="I247" s="710">
        <v>13.79</v>
      </c>
      <c r="J247" s="710">
        <v>25</v>
      </c>
      <c r="K247" s="711">
        <v>344.8</v>
      </c>
    </row>
    <row r="248" spans="1:11" ht="14.4" customHeight="1" x14ac:dyDescent="0.3">
      <c r="A248" s="694" t="s">
        <v>538</v>
      </c>
      <c r="B248" s="695" t="s">
        <v>1217</v>
      </c>
      <c r="C248" s="698" t="s">
        <v>558</v>
      </c>
      <c r="D248" s="719" t="s">
        <v>1221</v>
      </c>
      <c r="E248" s="698" t="s">
        <v>2204</v>
      </c>
      <c r="F248" s="719" t="s">
        <v>2205</v>
      </c>
      <c r="G248" s="698" t="s">
        <v>2122</v>
      </c>
      <c r="H248" s="698" t="s">
        <v>2123</v>
      </c>
      <c r="I248" s="710">
        <v>4235.1099999999997</v>
      </c>
      <c r="J248" s="710">
        <v>3</v>
      </c>
      <c r="K248" s="711">
        <v>12705.33</v>
      </c>
    </row>
    <row r="249" spans="1:11" ht="14.4" customHeight="1" x14ac:dyDescent="0.3">
      <c r="A249" s="694" t="s">
        <v>538</v>
      </c>
      <c r="B249" s="695" t="s">
        <v>1217</v>
      </c>
      <c r="C249" s="698" t="s">
        <v>558</v>
      </c>
      <c r="D249" s="719" t="s">
        <v>1221</v>
      </c>
      <c r="E249" s="698" t="s">
        <v>2204</v>
      </c>
      <c r="F249" s="719" t="s">
        <v>2205</v>
      </c>
      <c r="G249" s="698" t="s">
        <v>2124</v>
      </c>
      <c r="H249" s="698" t="s">
        <v>2125</v>
      </c>
      <c r="I249" s="710">
        <v>76.23</v>
      </c>
      <c r="J249" s="710">
        <v>210</v>
      </c>
      <c r="K249" s="711">
        <v>16008.3</v>
      </c>
    </row>
    <row r="250" spans="1:11" ht="14.4" customHeight="1" x14ac:dyDescent="0.3">
      <c r="A250" s="694" t="s">
        <v>538</v>
      </c>
      <c r="B250" s="695" t="s">
        <v>1217</v>
      </c>
      <c r="C250" s="698" t="s">
        <v>558</v>
      </c>
      <c r="D250" s="719" t="s">
        <v>1221</v>
      </c>
      <c r="E250" s="698" t="s">
        <v>2204</v>
      </c>
      <c r="F250" s="719" t="s">
        <v>2205</v>
      </c>
      <c r="G250" s="698" t="s">
        <v>2126</v>
      </c>
      <c r="H250" s="698" t="s">
        <v>2127</v>
      </c>
      <c r="I250" s="710">
        <v>2.9</v>
      </c>
      <c r="J250" s="710">
        <v>100</v>
      </c>
      <c r="K250" s="711">
        <v>290</v>
      </c>
    </row>
    <row r="251" spans="1:11" ht="14.4" customHeight="1" x14ac:dyDescent="0.3">
      <c r="A251" s="694" t="s">
        <v>538</v>
      </c>
      <c r="B251" s="695" t="s">
        <v>1217</v>
      </c>
      <c r="C251" s="698" t="s">
        <v>558</v>
      </c>
      <c r="D251" s="719" t="s">
        <v>1221</v>
      </c>
      <c r="E251" s="698" t="s">
        <v>2204</v>
      </c>
      <c r="F251" s="719" t="s">
        <v>2205</v>
      </c>
      <c r="G251" s="698" t="s">
        <v>2128</v>
      </c>
      <c r="H251" s="698" t="s">
        <v>2129</v>
      </c>
      <c r="I251" s="710">
        <v>10.88</v>
      </c>
      <c r="J251" s="710">
        <v>900</v>
      </c>
      <c r="K251" s="711">
        <v>9790.11</v>
      </c>
    </row>
    <row r="252" spans="1:11" ht="14.4" customHeight="1" x14ac:dyDescent="0.3">
      <c r="A252" s="694" t="s">
        <v>538</v>
      </c>
      <c r="B252" s="695" t="s">
        <v>1217</v>
      </c>
      <c r="C252" s="698" t="s">
        <v>558</v>
      </c>
      <c r="D252" s="719" t="s">
        <v>1221</v>
      </c>
      <c r="E252" s="698" t="s">
        <v>2204</v>
      </c>
      <c r="F252" s="719" t="s">
        <v>2205</v>
      </c>
      <c r="G252" s="698" t="s">
        <v>2130</v>
      </c>
      <c r="H252" s="698" t="s">
        <v>2131</v>
      </c>
      <c r="I252" s="710">
        <v>25.59</v>
      </c>
      <c r="J252" s="710">
        <v>50</v>
      </c>
      <c r="K252" s="711">
        <v>1279.53</v>
      </c>
    </row>
    <row r="253" spans="1:11" ht="14.4" customHeight="1" x14ac:dyDescent="0.3">
      <c r="A253" s="694" t="s">
        <v>538</v>
      </c>
      <c r="B253" s="695" t="s">
        <v>1217</v>
      </c>
      <c r="C253" s="698" t="s">
        <v>558</v>
      </c>
      <c r="D253" s="719" t="s">
        <v>1221</v>
      </c>
      <c r="E253" s="698" t="s">
        <v>2204</v>
      </c>
      <c r="F253" s="719" t="s">
        <v>2205</v>
      </c>
      <c r="G253" s="698" t="s">
        <v>2132</v>
      </c>
      <c r="H253" s="698" t="s">
        <v>2133</v>
      </c>
      <c r="I253" s="710">
        <v>2625.7</v>
      </c>
      <c r="J253" s="710">
        <v>1</v>
      </c>
      <c r="K253" s="711">
        <v>2625.7</v>
      </c>
    </row>
    <row r="254" spans="1:11" ht="14.4" customHeight="1" x14ac:dyDescent="0.3">
      <c r="A254" s="694" t="s">
        <v>538</v>
      </c>
      <c r="B254" s="695" t="s">
        <v>1217</v>
      </c>
      <c r="C254" s="698" t="s">
        <v>558</v>
      </c>
      <c r="D254" s="719" t="s">
        <v>1221</v>
      </c>
      <c r="E254" s="698" t="s">
        <v>2204</v>
      </c>
      <c r="F254" s="719" t="s">
        <v>2205</v>
      </c>
      <c r="G254" s="698" t="s">
        <v>2134</v>
      </c>
      <c r="H254" s="698" t="s">
        <v>2135</v>
      </c>
      <c r="I254" s="710">
        <v>2238.5</v>
      </c>
      <c r="J254" s="710">
        <v>2</v>
      </c>
      <c r="K254" s="711">
        <v>4477</v>
      </c>
    </row>
    <row r="255" spans="1:11" ht="14.4" customHeight="1" x14ac:dyDescent="0.3">
      <c r="A255" s="694" t="s">
        <v>538</v>
      </c>
      <c r="B255" s="695" t="s">
        <v>1217</v>
      </c>
      <c r="C255" s="698" t="s">
        <v>558</v>
      </c>
      <c r="D255" s="719" t="s">
        <v>1221</v>
      </c>
      <c r="E255" s="698" t="s">
        <v>2204</v>
      </c>
      <c r="F255" s="719" t="s">
        <v>2205</v>
      </c>
      <c r="G255" s="698" t="s">
        <v>2136</v>
      </c>
      <c r="H255" s="698" t="s">
        <v>2137</v>
      </c>
      <c r="I255" s="710">
        <v>2625.7</v>
      </c>
      <c r="J255" s="710">
        <v>1</v>
      </c>
      <c r="K255" s="711">
        <v>2625.7</v>
      </c>
    </row>
    <row r="256" spans="1:11" ht="14.4" customHeight="1" x14ac:dyDescent="0.3">
      <c r="A256" s="694" t="s">
        <v>538</v>
      </c>
      <c r="B256" s="695" t="s">
        <v>1217</v>
      </c>
      <c r="C256" s="698" t="s">
        <v>558</v>
      </c>
      <c r="D256" s="719" t="s">
        <v>1221</v>
      </c>
      <c r="E256" s="698" t="s">
        <v>2218</v>
      </c>
      <c r="F256" s="719" t="s">
        <v>2219</v>
      </c>
      <c r="G256" s="698" t="s">
        <v>2138</v>
      </c>
      <c r="H256" s="698" t="s">
        <v>2139</v>
      </c>
      <c r="I256" s="710">
        <v>501.86</v>
      </c>
      <c r="J256" s="710">
        <v>1</v>
      </c>
      <c r="K256" s="711">
        <v>501.86</v>
      </c>
    </row>
    <row r="257" spans="1:11" ht="14.4" customHeight="1" x14ac:dyDescent="0.3">
      <c r="A257" s="694" t="s">
        <v>538</v>
      </c>
      <c r="B257" s="695" t="s">
        <v>1217</v>
      </c>
      <c r="C257" s="698" t="s">
        <v>558</v>
      </c>
      <c r="D257" s="719" t="s">
        <v>1221</v>
      </c>
      <c r="E257" s="698" t="s">
        <v>2216</v>
      </c>
      <c r="F257" s="719" t="s">
        <v>2217</v>
      </c>
      <c r="G257" s="698" t="s">
        <v>2140</v>
      </c>
      <c r="H257" s="698" t="s">
        <v>2141</v>
      </c>
      <c r="I257" s="710">
        <v>139.40833333333333</v>
      </c>
      <c r="J257" s="710">
        <v>56</v>
      </c>
      <c r="K257" s="711">
        <v>7776.2699999999995</v>
      </c>
    </row>
    <row r="258" spans="1:11" ht="14.4" customHeight="1" x14ac:dyDescent="0.3">
      <c r="A258" s="694" t="s">
        <v>538</v>
      </c>
      <c r="B258" s="695" t="s">
        <v>1217</v>
      </c>
      <c r="C258" s="698" t="s">
        <v>558</v>
      </c>
      <c r="D258" s="719" t="s">
        <v>1221</v>
      </c>
      <c r="E258" s="698" t="s">
        <v>2216</v>
      </c>
      <c r="F258" s="719" t="s">
        <v>2217</v>
      </c>
      <c r="G258" s="698" t="s">
        <v>2142</v>
      </c>
      <c r="H258" s="698" t="s">
        <v>2143</v>
      </c>
      <c r="I258" s="710">
        <v>534.02666666666664</v>
      </c>
      <c r="J258" s="710">
        <v>4</v>
      </c>
      <c r="K258" s="711">
        <v>2132.9300000000003</v>
      </c>
    </row>
    <row r="259" spans="1:11" ht="14.4" customHeight="1" x14ac:dyDescent="0.3">
      <c r="A259" s="694" t="s">
        <v>538</v>
      </c>
      <c r="B259" s="695" t="s">
        <v>1217</v>
      </c>
      <c r="C259" s="698" t="s">
        <v>558</v>
      </c>
      <c r="D259" s="719" t="s">
        <v>1221</v>
      </c>
      <c r="E259" s="698" t="s">
        <v>2216</v>
      </c>
      <c r="F259" s="719" t="s">
        <v>2217</v>
      </c>
      <c r="G259" s="698" t="s">
        <v>2144</v>
      </c>
      <c r="H259" s="698" t="s">
        <v>2145</v>
      </c>
      <c r="I259" s="710">
        <v>151.19500000000002</v>
      </c>
      <c r="J259" s="710">
        <v>42</v>
      </c>
      <c r="K259" s="711">
        <v>6306.91</v>
      </c>
    </row>
    <row r="260" spans="1:11" ht="14.4" customHeight="1" x14ac:dyDescent="0.3">
      <c r="A260" s="694" t="s">
        <v>538</v>
      </c>
      <c r="B260" s="695" t="s">
        <v>1217</v>
      </c>
      <c r="C260" s="698" t="s">
        <v>558</v>
      </c>
      <c r="D260" s="719" t="s">
        <v>1221</v>
      </c>
      <c r="E260" s="698" t="s">
        <v>2216</v>
      </c>
      <c r="F260" s="719" t="s">
        <v>2217</v>
      </c>
      <c r="G260" s="698" t="s">
        <v>2146</v>
      </c>
      <c r="H260" s="698" t="s">
        <v>2147</v>
      </c>
      <c r="I260" s="710">
        <v>336.04285714285714</v>
      </c>
      <c r="J260" s="710">
        <v>13</v>
      </c>
      <c r="K260" s="711">
        <v>4359.55</v>
      </c>
    </row>
    <row r="261" spans="1:11" ht="14.4" customHeight="1" x14ac:dyDescent="0.3">
      <c r="A261" s="694" t="s">
        <v>538</v>
      </c>
      <c r="B261" s="695" t="s">
        <v>1217</v>
      </c>
      <c r="C261" s="698" t="s">
        <v>558</v>
      </c>
      <c r="D261" s="719" t="s">
        <v>1221</v>
      </c>
      <c r="E261" s="698" t="s">
        <v>2216</v>
      </c>
      <c r="F261" s="719" t="s">
        <v>2217</v>
      </c>
      <c r="G261" s="698" t="s">
        <v>2148</v>
      </c>
      <c r="H261" s="698" t="s">
        <v>2149</v>
      </c>
      <c r="I261" s="710">
        <v>149.935</v>
      </c>
      <c r="J261" s="710">
        <v>9</v>
      </c>
      <c r="K261" s="711">
        <v>1343.18</v>
      </c>
    </row>
    <row r="262" spans="1:11" ht="14.4" customHeight="1" x14ac:dyDescent="0.3">
      <c r="A262" s="694" t="s">
        <v>538</v>
      </c>
      <c r="B262" s="695" t="s">
        <v>1217</v>
      </c>
      <c r="C262" s="698" t="s">
        <v>558</v>
      </c>
      <c r="D262" s="719" t="s">
        <v>1221</v>
      </c>
      <c r="E262" s="698" t="s">
        <v>2216</v>
      </c>
      <c r="F262" s="719" t="s">
        <v>2217</v>
      </c>
      <c r="G262" s="698" t="s">
        <v>1932</v>
      </c>
      <c r="H262" s="698" t="s">
        <v>1933</v>
      </c>
      <c r="I262" s="710">
        <v>161.5</v>
      </c>
      <c r="J262" s="710">
        <v>6</v>
      </c>
      <c r="K262" s="711">
        <v>969</v>
      </c>
    </row>
    <row r="263" spans="1:11" ht="14.4" customHeight="1" x14ac:dyDescent="0.3">
      <c r="A263" s="694" t="s">
        <v>538</v>
      </c>
      <c r="B263" s="695" t="s">
        <v>1217</v>
      </c>
      <c r="C263" s="698" t="s">
        <v>558</v>
      </c>
      <c r="D263" s="719" t="s">
        <v>1221</v>
      </c>
      <c r="E263" s="698" t="s">
        <v>2216</v>
      </c>
      <c r="F263" s="719" t="s">
        <v>2217</v>
      </c>
      <c r="G263" s="698" t="s">
        <v>2150</v>
      </c>
      <c r="H263" s="698" t="s">
        <v>2151</v>
      </c>
      <c r="I263" s="710">
        <v>172.57250000000002</v>
      </c>
      <c r="J263" s="710">
        <v>43</v>
      </c>
      <c r="K263" s="711">
        <v>7375.93</v>
      </c>
    </row>
    <row r="264" spans="1:11" ht="14.4" customHeight="1" x14ac:dyDescent="0.3">
      <c r="A264" s="694" t="s">
        <v>538</v>
      </c>
      <c r="B264" s="695" t="s">
        <v>1217</v>
      </c>
      <c r="C264" s="698" t="s">
        <v>558</v>
      </c>
      <c r="D264" s="719" t="s">
        <v>1221</v>
      </c>
      <c r="E264" s="698" t="s">
        <v>2216</v>
      </c>
      <c r="F264" s="719" t="s">
        <v>2217</v>
      </c>
      <c r="G264" s="698" t="s">
        <v>2152</v>
      </c>
      <c r="H264" s="698" t="s">
        <v>2153</v>
      </c>
      <c r="I264" s="710">
        <v>150.04999999999998</v>
      </c>
      <c r="J264" s="710">
        <v>17</v>
      </c>
      <c r="K264" s="711">
        <v>2556.41</v>
      </c>
    </row>
    <row r="265" spans="1:11" ht="14.4" customHeight="1" x14ac:dyDescent="0.3">
      <c r="A265" s="694" t="s">
        <v>538</v>
      </c>
      <c r="B265" s="695" t="s">
        <v>1217</v>
      </c>
      <c r="C265" s="698" t="s">
        <v>558</v>
      </c>
      <c r="D265" s="719" t="s">
        <v>1221</v>
      </c>
      <c r="E265" s="698" t="s">
        <v>2216</v>
      </c>
      <c r="F265" s="719" t="s">
        <v>2217</v>
      </c>
      <c r="G265" s="698" t="s">
        <v>2154</v>
      </c>
      <c r="H265" s="698" t="s">
        <v>2155</v>
      </c>
      <c r="I265" s="710">
        <v>530.86</v>
      </c>
      <c r="J265" s="710">
        <v>1</v>
      </c>
      <c r="K265" s="711">
        <v>530.86</v>
      </c>
    </row>
    <row r="266" spans="1:11" ht="14.4" customHeight="1" x14ac:dyDescent="0.3">
      <c r="A266" s="694" t="s">
        <v>538</v>
      </c>
      <c r="B266" s="695" t="s">
        <v>1217</v>
      </c>
      <c r="C266" s="698" t="s">
        <v>558</v>
      </c>
      <c r="D266" s="719" t="s">
        <v>1221</v>
      </c>
      <c r="E266" s="698" t="s">
        <v>2216</v>
      </c>
      <c r="F266" s="719" t="s">
        <v>2217</v>
      </c>
      <c r="G266" s="698" t="s">
        <v>2156</v>
      </c>
      <c r="H266" s="698" t="s">
        <v>2157</v>
      </c>
      <c r="I266" s="710">
        <v>158.51</v>
      </c>
      <c r="J266" s="710">
        <v>2</v>
      </c>
      <c r="K266" s="711">
        <v>317.02999999999997</v>
      </c>
    </row>
    <row r="267" spans="1:11" ht="14.4" customHeight="1" x14ac:dyDescent="0.3">
      <c r="A267" s="694" t="s">
        <v>538</v>
      </c>
      <c r="B267" s="695" t="s">
        <v>1217</v>
      </c>
      <c r="C267" s="698" t="s">
        <v>558</v>
      </c>
      <c r="D267" s="719" t="s">
        <v>1221</v>
      </c>
      <c r="E267" s="698" t="s">
        <v>2216</v>
      </c>
      <c r="F267" s="719" t="s">
        <v>2217</v>
      </c>
      <c r="G267" s="698" t="s">
        <v>2158</v>
      </c>
      <c r="H267" s="698" t="s">
        <v>2159</v>
      </c>
      <c r="I267" s="710">
        <v>149.54</v>
      </c>
      <c r="J267" s="710">
        <v>3</v>
      </c>
      <c r="K267" s="711">
        <v>448.62</v>
      </c>
    </row>
    <row r="268" spans="1:11" ht="14.4" customHeight="1" x14ac:dyDescent="0.3">
      <c r="A268" s="694" t="s">
        <v>538</v>
      </c>
      <c r="B268" s="695" t="s">
        <v>1217</v>
      </c>
      <c r="C268" s="698" t="s">
        <v>558</v>
      </c>
      <c r="D268" s="719" t="s">
        <v>1221</v>
      </c>
      <c r="E268" s="698" t="s">
        <v>2216</v>
      </c>
      <c r="F268" s="719" t="s">
        <v>2217</v>
      </c>
      <c r="G268" s="698" t="s">
        <v>2160</v>
      </c>
      <c r="H268" s="698" t="s">
        <v>2161</v>
      </c>
      <c r="I268" s="710">
        <v>3746.58</v>
      </c>
      <c r="J268" s="710">
        <v>1</v>
      </c>
      <c r="K268" s="711">
        <v>3746.58</v>
      </c>
    </row>
    <row r="269" spans="1:11" ht="14.4" customHeight="1" x14ac:dyDescent="0.3">
      <c r="A269" s="694" t="s">
        <v>538</v>
      </c>
      <c r="B269" s="695" t="s">
        <v>1217</v>
      </c>
      <c r="C269" s="698" t="s">
        <v>558</v>
      </c>
      <c r="D269" s="719" t="s">
        <v>1221</v>
      </c>
      <c r="E269" s="698" t="s">
        <v>2216</v>
      </c>
      <c r="F269" s="719" t="s">
        <v>2217</v>
      </c>
      <c r="G269" s="698" t="s">
        <v>2162</v>
      </c>
      <c r="H269" s="698" t="s">
        <v>2163</v>
      </c>
      <c r="I269" s="710">
        <v>176.89</v>
      </c>
      <c r="J269" s="710">
        <v>3</v>
      </c>
      <c r="K269" s="711">
        <v>525.51</v>
      </c>
    </row>
    <row r="270" spans="1:11" ht="14.4" customHeight="1" x14ac:dyDescent="0.3">
      <c r="A270" s="694" t="s">
        <v>538</v>
      </c>
      <c r="B270" s="695" t="s">
        <v>1217</v>
      </c>
      <c r="C270" s="698" t="s">
        <v>558</v>
      </c>
      <c r="D270" s="719" t="s">
        <v>1221</v>
      </c>
      <c r="E270" s="698" t="s">
        <v>2216</v>
      </c>
      <c r="F270" s="719" t="s">
        <v>2217</v>
      </c>
      <c r="G270" s="698" t="s">
        <v>2164</v>
      </c>
      <c r="H270" s="698" t="s">
        <v>2165</v>
      </c>
      <c r="I270" s="710">
        <v>154.02499999999998</v>
      </c>
      <c r="J270" s="710">
        <v>7</v>
      </c>
      <c r="K270" s="711">
        <v>1100.6200000000001</v>
      </c>
    </row>
    <row r="271" spans="1:11" ht="14.4" customHeight="1" x14ac:dyDescent="0.3">
      <c r="A271" s="694" t="s">
        <v>538</v>
      </c>
      <c r="B271" s="695" t="s">
        <v>1217</v>
      </c>
      <c r="C271" s="698" t="s">
        <v>558</v>
      </c>
      <c r="D271" s="719" t="s">
        <v>1221</v>
      </c>
      <c r="E271" s="698" t="s">
        <v>2216</v>
      </c>
      <c r="F271" s="719" t="s">
        <v>2217</v>
      </c>
      <c r="G271" s="698" t="s">
        <v>2166</v>
      </c>
      <c r="H271" s="698" t="s">
        <v>2167</v>
      </c>
      <c r="I271" s="710">
        <v>1000.67</v>
      </c>
      <c r="J271" s="710">
        <v>1</v>
      </c>
      <c r="K271" s="711">
        <v>1000.67</v>
      </c>
    </row>
    <row r="272" spans="1:11" ht="14.4" customHeight="1" x14ac:dyDescent="0.3">
      <c r="A272" s="694" t="s">
        <v>538</v>
      </c>
      <c r="B272" s="695" t="s">
        <v>1217</v>
      </c>
      <c r="C272" s="698" t="s">
        <v>558</v>
      </c>
      <c r="D272" s="719" t="s">
        <v>1221</v>
      </c>
      <c r="E272" s="698" t="s">
        <v>2216</v>
      </c>
      <c r="F272" s="719" t="s">
        <v>2217</v>
      </c>
      <c r="G272" s="698" t="s">
        <v>2168</v>
      </c>
      <c r="H272" s="698" t="s">
        <v>2169</v>
      </c>
      <c r="I272" s="710">
        <v>2488.9699999999998</v>
      </c>
      <c r="J272" s="710">
        <v>1</v>
      </c>
      <c r="K272" s="711">
        <v>2488.9699999999998</v>
      </c>
    </row>
    <row r="273" spans="1:11" ht="14.4" customHeight="1" x14ac:dyDescent="0.3">
      <c r="A273" s="694" t="s">
        <v>538</v>
      </c>
      <c r="B273" s="695" t="s">
        <v>1217</v>
      </c>
      <c r="C273" s="698" t="s">
        <v>558</v>
      </c>
      <c r="D273" s="719" t="s">
        <v>1221</v>
      </c>
      <c r="E273" s="698" t="s">
        <v>2216</v>
      </c>
      <c r="F273" s="719" t="s">
        <v>2217</v>
      </c>
      <c r="G273" s="698" t="s">
        <v>2170</v>
      </c>
      <c r="H273" s="698" t="s">
        <v>2171</v>
      </c>
      <c r="I273" s="710">
        <v>1951.73</v>
      </c>
      <c r="J273" s="710">
        <v>1</v>
      </c>
      <c r="K273" s="711">
        <v>1951.73</v>
      </c>
    </row>
    <row r="274" spans="1:11" ht="14.4" customHeight="1" x14ac:dyDescent="0.3">
      <c r="A274" s="694" t="s">
        <v>538</v>
      </c>
      <c r="B274" s="695" t="s">
        <v>1217</v>
      </c>
      <c r="C274" s="698" t="s">
        <v>558</v>
      </c>
      <c r="D274" s="719" t="s">
        <v>1221</v>
      </c>
      <c r="E274" s="698" t="s">
        <v>2216</v>
      </c>
      <c r="F274" s="719" t="s">
        <v>2217</v>
      </c>
      <c r="G274" s="698" t="s">
        <v>2172</v>
      </c>
      <c r="H274" s="698" t="s">
        <v>2173</v>
      </c>
      <c r="I274" s="710">
        <v>137.24</v>
      </c>
      <c r="J274" s="710">
        <v>5</v>
      </c>
      <c r="K274" s="711">
        <v>686.21</v>
      </c>
    </row>
    <row r="275" spans="1:11" ht="14.4" customHeight="1" x14ac:dyDescent="0.3">
      <c r="A275" s="694" t="s">
        <v>538</v>
      </c>
      <c r="B275" s="695" t="s">
        <v>1217</v>
      </c>
      <c r="C275" s="698" t="s">
        <v>558</v>
      </c>
      <c r="D275" s="719" t="s">
        <v>1221</v>
      </c>
      <c r="E275" s="698" t="s">
        <v>2216</v>
      </c>
      <c r="F275" s="719" t="s">
        <v>2217</v>
      </c>
      <c r="G275" s="698" t="s">
        <v>2174</v>
      </c>
      <c r="H275" s="698" t="s">
        <v>2175</v>
      </c>
      <c r="I275" s="710">
        <v>2041.6</v>
      </c>
      <c r="J275" s="710">
        <v>1</v>
      </c>
      <c r="K275" s="711">
        <v>2041.6</v>
      </c>
    </row>
    <row r="276" spans="1:11" ht="14.4" customHeight="1" x14ac:dyDescent="0.3">
      <c r="A276" s="694" t="s">
        <v>538</v>
      </c>
      <c r="B276" s="695" t="s">
        <v>1217</v>
      </c>
      <c r="C276" s="698" t="s">
        <v>558</v>
      </c>
      <c r="D276" s="719" t="s">
        <v>1221</v>
      </c>
      <c r="E276" s="698" t="s">
        <v>2208</v>
      </c>
      <c r="F276" s="719" t="s">
        <v>2209</v>
      </c>
      <c r="G276" s="698" t="s">
        <v>2176</v>
      </c>
      <c r="H276" s="698" t="s">
        <v>2177</v>
      </c>
      <c r="I276" s="710">
        <v>33.729999999999997</v>
      </c>
      <c r="J276" s="710">
        <v>36</v>
      </c>
      <c r="K276" s="711">
        <v>1214.26</v>
      </c>
    </row>
    <row r="277" spans="1:11" ht="14.4" customHeight="1" x14ac:dyDescent="0.3">
      <c r="A277" s="694" t="s">
        <v>538</v>
      </c>
      <c r="B277" s="695" t="s">
        <v>1217</v>
      </c>
      <c r="C277" s="698" t="s">
        <v>558</v>
      </c>
      <c r="D277" s="719" t="s">
        <v>1221</v>
      </c>
      <c r="E277" s="698" t="s">
        <v>2208</v>
      </c>
      <c r="F277" s="719" t="s">
        <v>2209</v>
      </c>
      <c r="G277" s="698" t="s">
        <v>2072</v>
      </c>
      <c r="H277" s="698" t="s">
        <v>2073</v>
      </c>
      <c r="I277" s="710">
        <v>34.119999999999997</v>
      </c>
      <c r="J277" s="710">
        <v>108</v>
      </c>
      <c r="K277" s="711">
        <v>3685.01</v>
      </c>
    </row>
    <row r="278" spans="1:11" ht="14.4" customHeight="1" x14ac:dyDescent="0.3">
      <c r="A278" s="694" t="s">
        <v>538</v>
      </c>
      <c r="B278" s="695" t="s">
        <v>1217</v>
      </c>
      <c r="C278" s="698" t="s">
        <v>558</v>
      </c>
      <c r="D278" s="719" t="s">
        <v>1221</v>
      </c>
      <c r="E278" s="698" t="s">
        <v>2208</v>
      </c>
      <c r="F278" s="719" t="s">
        <v>2209</v>
      </c>
      <c r="G278" s="698" t="s">
        <v>2178</v>
      </c>
      <c r="H278" s="698" t="s">
        <v>2179</v>
      </c>
      <c r="I278" s="710">
        <v>31.36</v>
      </c>
      <c r="J278" s="710">
        <v>24</v>
      </c>
      <c r="K278" s="711">
        <v>752.72</v>
      </c>
    </row>
    <row r="279" spans="1:11" ht="14.4" customHeight="1" x14ac:dyDescent="0.3">
      <c r="A279" s="694" t="s">
        <v>538</v>
      </c>
      <c r="B279" s="695" t="s">
        <v>1217</v>
      </c>
      <c r="C279" s="698" t="s">
        <v>558</v>
      </c>
      <c r="D279" s="719" t="s">
        <v>1221</v>
      </c>
      <c r="E279" s="698" t="s">
        <v>2208</v>
      </c>
      <c r="F279" s="719" t="s">
        <v>2209</v>
      </c>
      <c r="G279" s="698" t="s">
        <v>2180</v>
      </c>
      <c r="H279" s="698" t="s">
        <v>2181</v>
      </c>
      <c r="I279" s="710">
        <v>30.32</v>
      </c>
      <c r="J279" s="710">
        <v>48</v>
      </c>
      <c r="K279" s="711">
        <v>1455.26</v>
      </c>
    </row>
    <row r="280" spans="1:11" ht="14.4" customHeight="1" x14ac:dyDescent="0.3">
      <c r="A280" s="694" t="s">
        <v>538</v>
      </c>
      <c r="B280" s="695" t="s">
        <v>1217</v>
      </c>
      <c r="C280" s="698" t="s">
        <v>558</v>
      </c>
      <c r="D280" s="719" t="s">
        <v>1221</v>
      </c>
      <c r="E280" s="698" t="s">
        <v>2208</v>
      </c>
      <c r="F280" s="719" t="s">
        <v>2209</v>
      </c>
      <c r="G280" s="698" t="s">
        <v>2032</v>
      </c>
      <c r="H280" s="698" t="s">
        <v>2033</v>
      </c>
      <c r="I280" s="710">
        <v>69.92</v>
      </c>
      <c r="J280" s="710">
        <v>72</v>
      </c>
      <c r="K280" s="711">
        <v>5033.99</v>
      </c>
    </row>
    <row r="281" spans="1:11" ht="14.4" customHeight="1" x14ac:dyDescent="0.3">
      <c r="A281" s="694" t="s">
        <v>538</v>
      </c>
      <c r="B281" s="695" t="s">
        <v>1217</v>
      </c>
      <c r="C281" s="698" t="s">
        <v>558</v>
      </c>
      <c r="D281" s="719" t="s">
        <v>1221</v>
      </c>
      <c r="E281" s="698" t="s">
        <v>2208</v>
      </c>
      <c r="F281" s="719" t="s">
        <v>2209</v>
      </c>
      <c r="G281" s="698" t="s">
        <v>2080</v>
      </c>
      <c r="H281" s="698" t="s">
        <v>2081</v>
      </c>
      <c r="I281" s="710">
        <v>36.39</v>
      </c>
      <c r="J281" s="710">
        <v>36</v>
      </c>
      <c r="K281" s="711">
        <v>1310</v>
      </c>
    </row>
    <row r="282" spans="1:11" ht="14.4" customHeight="1" x14ac:dyDescent="0.3">
      <c r="A282" s="694" t="s">
        <v>538</v>
      </c>
      <c r="B282" s="695" t="s">
        <v>1217</v>
      </c>
      <c r="C282" s="698" t="s">
        <v>558</v>
      </c>
      <c r="D282" s="719" t="s">
        <v>1221</v>
      </c>
      <c r="E282" s="698" t="s">
        <v>2208</v>
      </c>
      <c r="F282" s="719" t="s">
        <v>2209</v>
      </c>
      <c r="G282" s="698" t="s">
        <v>2082</v>
      </c>
      <c r="H282" s="698" t="s">
        <v>2083</v>
      </c>
      <c r="I282" s="710">
        <v>32.94</v>
      </c>
      <c r="J282" s="710">
        <v>36</v>
      </c>
      <c r="K282" s="711">
        <v>1186</v>
      </c>
    </row>
    <row r="283" spans="1:11" ht="14.4" customHeight="1" x14ac:dyDescent="0.3">
      <c r="A283" s="694" t="s">
        <v>538</v>
      </c>
      <c r="B283" s="695" t="s">
        <v>1217</v>
      </c>
      <c r="C283" s="698" t="s">
        <v>558</v>
      </c>
      <c r="D283" s="719" t="s">
        <v>1221</v>
      </c>
      <c r="E283" s="698" t="s">
        <v>2208</v>
      </c>
      <c r="F283" s="719" t="s">
        <v>2209</v>
      </c>
      <c r="G283" s="698" t="s">
        <v>1852</v>
      </c>
      <c r="H283" s="698" t="s">
        <v>1853</v>
      </c>
      <c r="I283" s="710">
        <v>33.5</v>
      </c>
      <c r="J283" s="710">
        <v>36</v>
      </c>
      <c r="K283" s="711">
        <v>1206</v>
      </c>
    </row>
    <row r="284" spans="1:11" ht="14.4" customHeight="1" x14ac:dyDescent="0.3">
      <c r="A284" s="694" t="s">
        <v>538</v>
      </c>
      <c r="B284" s="695" t="s">
        <v>1217</v>
      </c>
      <c r="C284" s="698" t="s">
        <v>558</v>
      </c>
      <c r="D284" s="719" t="s">
        <v>1221</v>
      </c>
      <c r="E284" s="698" t="s">
        <v>2208</v>
      </c>
      <c r="F284" s="719" t="s">
        <v>2209</v>
      </c>
      <c r="G284" s="698" t="s">
        <v>2182</v>
      </c>
      <c r="H284" s="698" t="s">
        <v>2183</v>
      </c>
      <c r="I284" s="710">
        <v>67.42</v>
      </c>
      <c r="J284" s="710">
        <v>48</v>
      </c>
      <c r="K284" s="711">
        <v>3236.21</v>
      </c>
    </row>
    <row r="285" spans="1:11" ht="14.4" customHeight="1" x14ac:dyDescent="0.3">
      <c r="A285" s="694" t="s">
        <v>538</v>
      </c>
      <c r="B285" s="695" t="s">
        <v>1217</v>
      </c>
      <c r="C285" s="698" t="s">
        <v>558</v>
      </c>
      <c r="D285" s="719" t="s">
        <v>1221</v>
      </c>
      <c r="E285" s="698" t="s">
        <v>2208</v>
      </c>
      <c r="F285" s="719" t="s">
        <v>2209</v>
      </c>
      <c r="G285" s="698" t="s">
        <v>2084</v>
      </c>
      <c r="H285" s="698" t="s">
        <v>2085</v>
      </c>
      <c r="I285" s="710">
        <v>34.89</v>
      </c>
      <c r="J285" s="710">
        <v>72</v>
      </c>
      <c r="K285" s="711">
        <v>2511.9899999999998</v>
      </c>
    </row>
    <row r="286" spans="1:11" ht="14.4" customHeight="1" x14ac:dyDescent="0.3">
      <c r="A286" s="694" t="s">
        <v>538</v>
      </c>
      <c r="B286" s="695" t="s">
        <v>1217</v>
      </c>
      <c r="C286" s="698" t="s">
        <v>558</v>
      </c>
      <c r="D286" s="719" t="s">
        <v>1221</v>
      </c>
      <c r="E286" s="698" t="s">
        <v>2210</v>
      </c>
      <c r="F286" s="719" t="s">
        <v>2211</v>
      </c>
      <c r="G286" s="698" t="s">
        <v>1854</v>
      </c>
      <c r="H286" s="698" t="s">
        <v>1855</v>
      </c>
      <c r="I286" s="710">
        <v>0.3</v>
      </c>
      <c r="J286" s="710">
        <v>2000</v>
      </c>
      <c r="K286" s="711">
        <v>600</v>
      </c>
    </row>
    <row r="287" spans="1:11" ht="14.4" customHeight="1" x14ac:dyDescent="0.3">
      <c r="A287" s="694" t="s">
        <v>538</v>
      </c>
      <c r="B287" s="695" t="s">
        <v>1217</v>
      </c>
      <c r="C287" s="698" t="s">
        <v>558</v>
      </c>
      <c r="D287" s="719" t="s">
        <v>1221</v>
      </c>
      <c r="E287" s="698" t="s">
        <v>2210</v>
      </c>
      <c r="F287" s="719" t="s">
        <v>2211</v>
      </c>
      <c r="G287" s="698" t="s">
        <v>1856</v>
      </c>
      <c r="H287" s="698" t="s">
        <v>1857</v>
      </c>
      <c r="I287" s="710">
        <v>0.3</v>
      </c>
      <c r="J287" s="710">
        <v>200</v>
      </c>
      <c r="K287" s="711">
        <v>60</v>
      </c>
    </row>
    <row r="288" spans="1:11" ht="14.4" customHeight="1" x14ac:dyDescent="0.3">
      <c r="A288" s="694" t="s">
        <v>538</v>
      </c>
      <c r="B288" s="695" t="s">
        <v>1217</v>
      </c>
      <c r="C288" s="698" t="s">
        <v>558</v>
      </c>
      <c r="D288" s="719" t="s">
        <v>1221</v>
      </c>
      <c r="E288" s="698" t="s">
        <v>2210</v>
      </c>
      <c r="F288" s="719" t="s">
        <v>2211</v>
      </c>
      <c r="G288" s="698" t="s">
        <v>2184</v>
      </c>
      <c r="H288" s="698" t="s">
        <v>2185</v>
      </c>
      <c r="I288" s="710">
        <v>372.26</v>
      </c>
      <c r="J288" s="710">
        <v>2</v>
      </c>
      <c r="K288" s="711">
        <v>744.52</v>
      </c>
    </row>
    <row r="289" spans="1:11" ht="14.4" customHeight="1" x14ac:dyDescent="0.3">
      <c r="A289" s="694" t="s">
        <v>538</v>
      </c>
      <c r="B289" s="695" t="s">
        <v>1217</v>
      </c>
      <c r="C289" s="698" t="s">
        <v>558</v>
      </c>
      <c r="D289" s="719" t="s">
        <v>1221</v>
      </c>
      <c r="E289" s="698" t="s">
        <v>2212</v>
      </c>
      <c r="F289" s="719" t="s">
        <v>2213</v>
      </c>
      <c r="G289" s="698" t="s">
        <v>2186</v>
      </c>
      <c r="H289" s="698" t="s">
        <v>2187</v>
      </c>
      <c r="I289" s="710">
        <v>10.55</v>
      </c>
      <c r="J289" s="710">
        <v>40</v>
      </c>
      <c r="K289" s="711">
        <v>422.05</v>
      </c>
    </row>
    <row r="290" spans="1:11" ht="14.4" customHeight="1" x14ac:dyDescent="0.3">
      <c r="A290" s="694" t="s">
        <v>538</v>
      </c>
      <c r="B290" s="695" t="s">
        <v>1217</v>
      </c>
      <c r="C290" s="698" t="s">
        <v>558</v>
      </c>
      <c r="D290" s="719" t="s">
        <v>1221</v>
      </c>
      <c r="E290" s="698" t="s">
        <v>2212</v>
      </c>
      <c r="F290" s="719" t="s">
        <v>2213</v>
      </c>
      <c r="G290" s="698" t="s">
        <v>2188</v>
      </c>
      <c r="H290" s="698" t="s">
        <v>2189</v>
      </c>
      <c r="I290" s="710">
        <v>7.5</v>
      </c>
      <c r="J290" s="710">
        <v>150</v>
      </c>
      <c r="K290" s="711">
        <v>1125</v>
      </c>
    </row>
    <row r="291" spans="1:11" ht="14.4" customHeight="1" x14ac:dyDescent="0.3">
      <c r="A291" s="694" t="s">
        <v>538</v>
      </c>
      <c r="B291" s="695" t="s">
        <v>1217</v>
      </c>
      <c r="C291" s="698" t="s">
        <v>558</v>
      </c>
      <c r="D291" s="719" t="s">
        <v>1221</v>
      </c>
      <c r="E291" s="698" t="s">
        <v>2212</v>
      </c>
      <c r="F291" s="719" t="s">
        <v>2213</v>
      </c>
      <c r="G291" s="698" t="s">
        <v>2190</v>
      </c>
      <c r="H291" s="698" t="s">
        <v>2191</v>
      </c>
      <c r="I291" s="710">
        <v>7.5059999999999985</v>
      </c>
      <c r="J291" s="710">
        <v>500</v>
      </c>
      <c r="K291" s="711">
        <v>3754</v>
      </c>
    </row>
    <row r="292" spans="1:11" ht="14.4" customHeight="1" x14ac:dyDescent="0.3">
      <c r="A292" s="694" t="s">
        <v>538</v>
      </c>
      <c r="B292" s="695" t="s">
        <v>1217</v>
      </c>
      <c r="C292" s="698" t="s">
        <v>558</v>
      </c>
      <c r="D292" s="719" t="s">
        <v>1221</v>
      </c>
      <c r="E292" s="698" t="s">
        <v>2212</v>
      </c>
      <c r="F292" s="719" t="s">
        <v>2213</v>
      </c>
      <c r="G292" s="698" t="s">
        <v>2192</v>
      </c>
      <c r="H292" s="698" t="s">
        <v>2193</v>
      </c>
      <c r="I292" s="710">
        <v>7.5</v>
      </c>
      <c r="J292" s="710">
        <v>100</v>
      </c>
      <c r="K292" s="711">
        <v>750</v>
      </c>
    </row>
    <row r="293" spans="1:11" ht="14.4" customHeight="1" x14ac:dyDescent="0.3">
      <c r="A293" s="694" t="s">
        <v>538</v>
      </c>
      <c r="B293" s="695" t="s">
        <v>1217</v>
      </c>
      <c r="C293" s="698" t="s">
        <v>558</v>
      </c>
      <c r="D293" s="719" t="s">
        <v>1221</v>
      </c>
      <c r="E293" s="698" t="s">
        <v>2212</v>
      </c>
      <c r="F293" s="719" t="s">
        <v>2213</v>
      </c>
      <c r="G293" s="698" t="s">
        <v>2194</v>
      </c>
      <c r="H293" s="698" t="s">
        <v>2195</v>
      </c>
      <c r="I293" s="710">
        <v>7.5039999999999996</v>
      </c>
      <c r="J293" s="710">
        <v>700</v>
      </c>
      <c r="K293" s="711">
        <v>5252.5</v>
      </c>
    </row>
    <row r="294" spans="1:11" ht="14.4" customHeight="1" x14ac:dyDescent="0.3">
      <c r="A294" s="694" t="s">
        <v>538</v>
      </c>
      <c r="B294" s="695" t="s">
        <v>1217</v>
      </c>
      <c r="C294" s="698" t="s">
        <v>558</v>
      </c>
      <c r="D294" s="719" t="s">
        <v>1221</v>
      </c>
      <c r="E294" s="698" t="s">
        <v>2212</v>
      </c>
      <c r="F294" s="719" t="s">
        <v>2213</v>
      </c>
      <c r="G294" s="698" t="s">
        <v>2196</v>
      </c>
      <c r="H294" s="698" t="s">
        <v>2197</v>
      </c>
      <c r="I294" s="710">
        <v>7.5039999999999996</v>
      </c>
      <c r="J294" s="710">
        <v>700</v>
      </c>
      <c r="K294" s="711">
        <v>5253.5</v>
      </c>
    </row>
    <row r="295" spans="1:11" ht="14.4" customHeight="1" x14ac:dyDescent="0.3">
      <c r="A295" s="694" t="s">
        <v>538</v>
      </c>
      <c r="B295" s="695" t="s">
        <v>1217</v>
      </c>
      <c r="C295" s="698" t="s">
        <v>558</v>
      </c>
      <c r="D295" s="719" t="s">
        <v>1221</v>
      </c>
      <c r="E295" s="698" t="s">
        <v>2212</v>
      </c>
      <c r="F295" s="719" t="s">
        <v>2213</v>
      </c>
      <c r="G295" s="698" t="s">
        <v>2198</v>
      </c>
      <c r="H295" s="698" t="s">
        <v>2199</v>
      </c>
      <c r="I295" s="710">
        <v>7.5024999999999995</v>
      </c>
      <c r="J295" s="710">
        <v>250</v>
      </c>
      <c r="K295" s="711">
        <v>1875.7</v>
      </c>
    </row>
    <row r="296" spans="1:11" ht="14.4" customHeight="1" thickBot="1" x14ac:dyDescent="0.35">
      <c r="A296" s="702" t="s">
        <v>538</v>
      </c>
      <c r="B296" s="703" t="s">
        <v>1217</v>
      </c>
      <c r="C296" s="706" t="s">
        <v>558</v>
      </c>
      <c r="D296" s="720" t="s">
        <v>1221</v>
      </c>
      <c r="E296" s="706" t="s">
        <v>2220</v>
      </c>
      <c r="F296" s="720" t="s">
        <v>2221</v>
      </c>
      <c r="G296" s="706" t="s">
        <v>2200</v>
      </c>
      <c r="H296" s="706" t="s">
        <v>2201</v>
      </c>
      <c r="I296" s="712">
        <v>182.4</v>
      </c>
      <c r="J296" s="712">
        <v>7.6999999999999999E-2</v>
      </c>
      <c r="K296" s="713">
        <v>14.0448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0">
        <v>930</v>
      </c>
      <c r="AH3" s="745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1" t="s">
        <v>276</v>
      </c>
      <c r="AH4" s="745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2"/>
      <c r="AH5" s="745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29.1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0</v>
      </c>
      <c r="E6" s="433">
        <f xml:space="preserve">
TRUNC(IF($A$4&lt;=12,SUMIFS('ON Data'!I:I,'ON Data'!$D:$D,$A$4,'ON Data'!$E:$E,1),SUMIFS('ON Data'!I:I,'ON Data'!$E:$E,1)/'ON Data'!$D$3),1)</f>
        <v>7.6</v>
      </c>
      <c r="F6" s="433">
        <f xml:space="preserve">
TRUNC(IF($A$4&lt;=12,SUMIFS('ON Data'!K:K,'ON Data'!$D:$D,$A$4,'ON Data'!$E:$E,1),SUMIFS('ON Data'!K:K,'ON Data'!$E:$E,1)/'ON Data'!$D$3),1)</f>
        <v>17.7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0.5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1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2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3">
        <f xml:space="preserve">
TRUNC(IF($A$4&lt;=12,SUMIFS('ON Data'!AM:AM,'ON Data'!$D:$D,$A$4,'ON Data'!$E:$E,1),SUMIFS('ON Data'!AM:AM,'ON Data'!$E:$E,1)/'ON Data'!$D$3),1)</f>
        <v>0.2</v>
      </c>
      <c r="AH6" s="745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3"/>
      <c r="AH7" s="745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3"/>
      <c r="AH8" s="745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4"/>
      <c r="AH9" s="745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5"/>
      <c r="AH10" s="745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23389.65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0</v>
      </c>
      <c r="E11" s="415">
        <f xml:space="preserve">
IF($A$4&lt;=12,SUMIFS('ON Data'!I:I,'ON Data'!$D:$D,$A$4,'ON Data'!$E:$E,2),SUMIFS('ON Data'!I:I,'ON Data'!$E:$E,2))</f>
        <v>6190.4</v>
      </c>
      <c r="F11" s="415">
        <f xml:space="preserve">
IF($A$4&lt;=12,SUMIFS('ON Data'!K:K,'ON Data'!$D:$D,$A$4,'ON Data'!$E:$E,2),SUMIFS('ON Data'!K:K,'ON Data'!$E:$E,2))</f>
        <v>14101.5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432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837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1622.75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6">
        <f xml:space="preserve">
IF($A$4&lt;=12,SUMIFS('ON Data'!AM:AM,'ON Data'!$D:$D,$A$4,'ON Data'!$E:$E,2),SUMIFS('ON Data'!AM:AM,'ON Data'!$E:$E,2))</f>
        <v>206</v>
      </c>
      <c r="AH11" s="745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577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0</v>
      </c>
      <c r="E12" s="415">
        <f xml:space="preserve">
IF($A$4&lt;=12,SUMIFS('ON Data'!I:I,'ON Data'!$D:$D,$A$4,'ON Data'!$E:$E,3),SUMIFS('ON Data'!I:I,'ON Data'!$E:$E,3))</f>
        <v>557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20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6">
        <f xml:space="preserve">
IF($A$4&lt;=12,SUMIFS('ON Data'!AM:AM,'ON Data'!$D:$D,$A$4,'ON Data'!$E:$E,3),SUMIFS('ON Data'!AM:AM,'ON Data'!$E:$E,3))</f>
        <v>0</v>
      </c>
      <c r="AH12" s="745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887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0</v>
      </c>
      <c r="E13" s="415">
        <f xml:space="preserve">
IF($A$4&lt;=12,SUMIFS('ON Data'!I:I,'ON Data'!$D:$D,$A$4,'ON Data'!$E:$E,4),SUMIFS('ON Data'!I:I,'ON Data'!$E:$E,4))</f>
        <v>535</v>
      </c>
      <c r="F13" s="415">
        <f xml:space="preserve">
IF($A$4&lt;=12,SUMIFS('ON Data'!K:K,'ON Data'!$D:$D,$A$4,'ON Data'!$E:$E,4),SUMIFS('ON Data'!K:K,'ON Data'!$E:$E,4))</f>
        <v>308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20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24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6">
        <f xml:space="preserve">
IF($A$4&lt;=12,SUMIFS('ON Data'!AM:AM,'ON Data'!$D:$D,$A$4,'ON Data'!$E:$E,4),SUMIFS('ON Data'!AM:AM,'ON Data'!$E:$E,4))</f>
        <v>0</v>
      </c>
      <c r="AH13" s="745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6709</v>
      </c>
      <c r="C14" s="417">
        <f xml:space="preserve">
IF($A$4&lt;=12,SUMIFS('ON Data'!G:G,'ON Data'!$D:$D,$A$4,'ON Data'!$E:$E,5),SUMIFS('ON Data'!G:G,'ON Data'!$E:$E,5))</f>
        <v>6709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7">
        <f xml:space="preserve">
IF($A$4&lt;=12,SUMIFS('ON Data'!AM:AM,'ON Data'!$D:$D,$A$4,'ON Data'!$E:$E,5),SUMIFS('ON Data'!AM:AM,'ON Data'!$E:$E,5))</f>
        <v>0</v>
      </c>
      <c r="AH14" s="745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8"/>
      <c r="AH15" s="745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6">
        <f xml:space="preserve">
IF($A$4&lt;=12,SUMIFS('ON Data'!AM:AM,'ON Data'!$D:$D,$A$4,'ON Data'!$E:$E,7),SUMIFS('ON Data'!AM:AM,'ON Data'!$E:$E,7))</f>
        <v>0</v>
      </c>
      <c r="AH16" s="745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6">
        <f xml:space="preserve">
IF($A$4&lt;=12,SUMIFS('ON Data'!AM:AM,'ON Data'!$D:$D,$A$4,'ON Data'!$E:$E,8),SUMIFS('ON Data'!AM:AM,'ON Data'!$E:$E,8))</f>
        <v>0</v>
      </c>
      <c r="AH17" s="745"/>
    </row>
    <row r="18" spans="1:34" x14ac:dyDescent="0.3">
      <c r="A18" s="398" t="s">
        <v>266</v>
      </c>
      <c r="B18" s="413">
        <f xml:space="preserve">
B19-B16-B17</f>
        <v>286253</v>
      </c>
      <c r="C18" s="414">
        <f t="shared" ref="C18" si="0" xml:space="preserve">
C19-C16-C17</f>
        <v>0</v>
      </c>
      <c r="D18" s="415">
        <f t="shared" ref="D18:AG18" si="1" xml:space="preserve">
D19-D16-D17</f>
        <v>0</v>
      </c>
      <c r="E18" s="415">
        <f t="shared" si="1"/>
        <v>269757</v>
      </c>
      <c r="F18" s="415">
        <f t="shared" si="1"/>
        <v>16496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6">
        <f t="shared" si="1"/>
        <v>0</v>
      </c>
      <c r="AH18" s="745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286253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0</v>
      </c>
      <c r="E19" s="424">
        <f xml:space="preserve">
IF($A$4&lt;=12,SUMIFS('ON Data'!I:I,'ON Data'!$D:$D,$A$4,'ON Data'!$E:$E,9),SUMIFS('ON Data'!I:I,'ON Data'!$E:$E,9))</f>
        <v>269757</v>
      </c>
      <c r="F19" s="424">
        <f xml:space="preserve">
IF($A$4&lt;=12,SUMIFS('ON Data'!K:K,'ON Data'!$D:$D,$A$4,'ON Data'!$E:$E,9),SUMIFS('ON Data'!K:K,'ON Data'!$E:$E,9))</f>
        <v>16496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39">
        <f xml:space="preserve">
IF($A$4&lt;=12,SUMIFS('ON Data'!AM:AM,'ON Data'!$D:$D,$A$4,'ON Data'!$E:$E,9),SUMIFS('ON Data'!AM:AM,'ON Data'!$E:$E,9))</f>
        <v>0</v>
      </c>
      <c r="AH19" s="745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7423617</v>
      </c>
      <c r="C20" s="426">
        <f xml:space="preserve">
IF($A$4&lt;=12,SUMIFS('ON Data'!G:G,'ON Data'!$D:$D,$A$4,'ON Data'!$E:$E,6),SUMIFS('ON Data'!G:G,'ON Data'!$E:$E,6))</f>
        <v>2180150</v>
      </c>
      <c r="D20" s="427">
        <f xml:space="preserve">
IF($A$4&lt;=12,SUMIFS('ON Data'!H:H,'ON Data'!$D:$D,$A$4,'ON Data'!$E:$E,6),SUMIFS('ON Data'!H:H,'ON Data'!$E:$E,6))</f>
        <v>0</v>
      </c>
      <c r="E20" s="427">
        <f xml:space="preserve">
IF($A$4&lt;=12,SUMIFS('ON Data'!I:I,'ON Data'!$D:$D,$A$4,'ON Data'!$E:$E,6),SUMIFS('ON Data'!I:I,'ON Data'!$E:$E,6))</f>
        <v>2416481</v>
      </c>
      <c r="F20" s="427">
        <f xml:space="preserve">
IF($A$4&lt;=12,SUMIFS('ON Data'!K:K,'ON Data'!$D:$D,$A$4,'ON Data'!$E:$E,6),SUMIFS('ON Data'!K:K,'ON Data'!$E:$E,6))</f>
        <v>2492931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63475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90860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155423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0">
        <f xml:space="preserve">
IF($A$4&lt;=12,SUMIFS('ON Data'!AM:AM,'ON Data'!$D:$D,$A$4,'ON Data'!$E:$E,6),SUMIFS('ON Data'!AM:AM,'ON Data'!$E:$E,6))</f>
        <v>24297</v>
      </c>
      <c r="AH20" s="745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6"/>
      <c r="AH21" s="745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6"/>
      <c r="AH22" s="745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7"/>
      <c r="AH23" s="745"/>
    </row>
    <row r="24" spans="1:34" x14ac:dyDescent="0.3">
      <c r="A24" s="395" t="s">
        <v>268</v>
      </c>
      <c r="B24" s="442" t="s">
        <v>3</v>
      </c>
      <c r="C24" s="746" t="s">
        <v>279</v>
      </c>
      <c r="D24" s="721"/>
      <c r="E24" s="722"/>
      <c r="F24" s="722" t="s">
        <v>280</v>
      </c>
      <c r="G24" s="722"/>
      <c r="H24" s="722"/>
      <c r="I24" s="722"/>
      <c r="J24" s="722"/>
      <c r="K24" s="722"/>
      <c r="L24" s="722"/>
      <c r="M24" s="722"/>
      <c r="N24" s="722"/>
      <c r="O24" s="722"/>
      <c r="P24" s="722"/>
      <c r="Q24" s="722"/>
      <c r="R24" s="722"/>
      <c r="S24" s="722"/>
      <c r="T24" s="722"/>
      <c r="U24" s="722"/>
      <c r="V24" s="722"/>
      <c r="W24" s="722"/>
      <c r="X24" s="722"/>
      <c r="Y24" s="722"/>
      <c r="Z24" s="722"/>
      <c r="AA24" s="722"/>
      <c r="AB24" s="722"/>
      <c r="AC24" s="722"/>
      <c r="AD24" s="722"/>
      <c r="AE24" s="722"/>
      <c r="AF24" s="722"/>
      <c r="AG24" s="741" t="s">
        <v>281</v>
      </c>
      <c r="AH24" s="745"/>
    </row>
    <row r="25" spans="1:34" x14ac:dyDescent="0.3">
      <c r="A25" s="396" t="s">
        <v>94</v>
      </c>
      <c r="B25" s="413">
        <f xml:space="preserve">
SUM(C25:AG25)</f>
        <v>0</v>
      </c>
      <c r="C25" s="747">
        <f xml:space="preserve">
IF($A$4&lt;=12,SUMIFS('ON Data'!H:H,'ON Data'!$D:$D,$A$4,'ON Data'!$E:$E,10),SUMIFS('ON Data'!H:H,'ON Data'!$E:$E,10))</f>
        <v>0</v>
      </c>
      <c r="D25" s="723"/>
      <c r="E25" s="724"/>
      <c r="F25" s="724">
        <f xml:space="preserve">
IF($A$4&lt;=12,SUMIFS('ON Data'!K:K,'ON Data'!$D:$D,$A$4,'ON Data'!$E:$E,10),SUMIFS('ON Data'!K:K,'ON Data'!$E:$E,10))</f>
        <v>0</v>
      </c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42">
        <f xml:space="preserve">
IF($A$4&lt;=12,SUMIFS('ON Data'!AM:AM,'ON Data'!$D:$D,$A$4,'ON Data'!$E:$E,10),SUMIFS('ON Data'!AM:AM,'ON Data'!$E:$E,10))</f>
        <v>0</v>
      </c>
      <c r="AH25" s="745"/>
    </row>
    <row r="26" spans="1:34" x14ac:dyDescent="0.3">
      <c r="A26" s="402" t="s">
        <v>278</v>
      </c>
      <c r="B26" s="422">
        <f xml:space="preserve">
SUM(C26:AG26)</f>
        <v>10770</v>
      </c>
      <c r="C26" s="747">
        <f xml:space="preserve">
IF($A$4&lt;=12,SUMIFS('ON Data'!H:H,'ON Data'!$D:$D,$A$4,'ON Data'!$E:$E,11),SUMIFS('ON Data'!H:H,'ON Data'!$E:$E,11))</f>
        <v>10770</v>
      </c>
      <c r="D26" s="723"/>
      <c r="E26" s="724"/>
      <c r="F26" s="725">
        <f xml:space="preserve">
IF($A$4&lt;=12,SUMIFS('ON Data'!K:K,'ON Data'!$D:$D,$A$4,'ON Data'!$E:$E,11),SUMIFS('ON Data'!K:K,'ON Data'!$E:$E,11))</f>
        <v>0</v>
      </c>
      <c r="G26" s="725"/>
      <c r="H26" s="725"/>
      <c r="I26" s="725"/>
      <c r="J26" s="725"/>
      <c r="K26" s="725"/>
      <c r="L26" s="725"/>
      <c r="M26" s="725"/>
      <c r="N26" s="725"/>
      <c r="O26" s="725"/>
      <c r="P26" s="725"/>
      <c r="Q26" s="725"/>
      <c r="R26" s="725"/>
      <c r="S26" s="725"/>
      <c r="T26" s="725"/>
      <c r="U26" s="725"/>
      <c r="V26" s="725"/>
      <c r="W26" s="725"/>
      <c r="X26" s="725"/>
      <c r="Y26" s="725"/>
      <c r="Z26" s="725"/>
      <c r="AA26" s="725"/>
      <c r="AB26" s="725"/>
      <c r="AC26" s="725"/>
      <c r="AD26" s="725"/>
      <c r="AE26" s="725"/>
      <c r="AF26" s="725"/>
      <c r="AG26" s="742">
        <f xml:space="preserve">
IF($A$4&lt;=12,SUMIFS('ON Data'!AM:AM,'ON Data'!$D:$D,$A$4,'ON Data'!$E:$E,11),SUMIFS('ON Data'!AM:AM,'ON Data'!$E:$E,11))</f>
        <v>0</v>
      </c>
      <c r="AH26" s="745"/>
    </row>
    <row r="27" spans="1:34" x14ac:dyDescent="0.3">
      <c r="A27" s="402" t="s">
        <v>96</v>
      </c>
      <c r="B27" s="443">
        <f xml:space="preserve">
IF(B26=0,0,B25/B26)</f>
        <v>0</v>
      </c>
      <c r="C27" s="748">
        <f xml:space="preserve">
IF(C26=0,0,C25/C26)</f>
        <v>0</v>
      </c>
      <c r="D27" s="726"/>
      <c r="E27" s="727"/>
      <c r="F27" s="727">
        <f xml:space="preserve">
IF(F26=0,0,F25/F26)</f>
        <v>0</v>
      </c>
      <c r="G27" s="727"/>
      <c r="H27" s="727"/>
      <c r="I27" s="727"/>
      <c r="J27" s="727"/>
      <c r="K27" s="727"/>
      <c r="L27" s="727"/>
      <c r="M27" s="727"/>
      <c r="N27" s="727"/>
      <c r="O27" s="727"/>
      <c r="P27" s="727"/>
      <c r="Q27" s="727"/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7"/>
      <c r="AG27" s="743">
        <f xml:space="preserve">
IF(AG26=0,0,AG25/AG26)</f>
        <v>0</v>
      </c>
      <c r="AH27" s="745"/>
    </row>
    <row r="28" spans="1:34" ht="15" thickBot="1" x14ac:dyDescent="0.35">
      <c r="A28" s="402" t="s">
        <v>277</v>
      </c>
      <c r="B28" s="422">
        <f xml:space="preserve">
SUM(C28:AG28)</f>
        <v>10770</v>
      </c>
      <c r="C28" s="749">
        <f xml:space="preserve">
C26-C25</f>
        <v>10770</v>
      </c>
      <c r="D28" s="728"/>
      <c r="E28" s="729"/>
      <c r="F28" s="729">
        <f xml:space="preserve">
F26-F25</f>
        <v>0</v>
      </c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29"/>
      <c r="AA28" s="729"/>
      <c r="AB28" s="729"/>
      <c r="AC28" s="729"/>
      <c r="AD28" s="729"/>
      <c r="AE28" s="729"/>
      <c r="AF28" s="729"/>
      <c r="AG28" s="744">
        <f xml:space="preserve">
AG26-AG25</f>
        <v>0</v>
      </c>
      <c r="AH28" s="745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4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2223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5</v>
      </c>
      <c r="F3" s="383">
        <f>SUMIF($E5:$E1048576,"&lt;10",F5:F1048576)</f>
        <v>7741578.1500000004</v>
      </c>
      <c r="G3" s="383">
        <f t="shared" ref="G3:AN3" si="0">SUMIF($E5:$E1048576,"&lt;10",G5:G1048576)</f>
        <v>2186859</v>
      </c>
      <c r="H3" s="383">
        <f t="shared" si="0"/>
        <v>0</v>
      </c>
      <c r="I3" s="383">
        <f t="shared" si="0"/>
        <v>2693558.4000000004</v>
      </c>
      <c r="J3" s="383">
        <f t="shared" si="0"/>
        <v>0</v>
      </c>
      <c r="K3" s="383">
        <f t="shared" si="0"/>
        <v>2523925.25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63929.5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91722</v>
      </c>
      <c r="AF3" s="383">
        <f t="shared" si="0"/>
        <v>0</v>
      </c>
      <c r="AG3" s="383">
        <f t="shared" si="0"/>
        <v>0</v>
      </c>
      <c r="AH3" s="383">
        <f t="shared" si="0"/>
        <v>157079.75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24504.25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25</v>
      </c>
      <c r="D5" s="382">
        <v>1</v>
      </c>
      <c r="E5" s="382">
        <v>1</v>
      </c>
      <c r="F5" s="382">
        <v>29</v>
      </c>
      <c r="G5" s="382">
        <v>0</v>
      </c>
      <c r="H5" s="382">
        <v>0</v>
      </c>
      <c r="I5" s="382">
        <v>7.5</v>
      </c>
      <c r="J5" s="382">
        <v>0</v>
      </c>
      <c r="K5" s="382">
        <v>17.75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0.5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1</v>
      </c>
      <c r="AF5" s="382">
        <v>0</v>
      </c>
      <c r="AG5" s="382">
        <v>0</v>
      </c>
      <c r="AH5" s="382">
        <v>2</v>
      </c>
      <c r="AI5" s="382">
        <v>0</v>
      </c>
      <c r="AJ5" s="382">
        <v>0</v>
      </c>
      <c r="AK5" s="382">
        <v>0</v>
      </c>
      <c r="AL5" s="382">
        <v>0</v>
      </c>
      <c r="AM5" s="382">
        <v>0.25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25</v>
      </c>
      <c r="D6" s="382">
        <v>1</v>
      </c>
      <c r="E6" s="382">
        <v>2</v>
      </c>
      <c r="F6" s="382">
        <v>4804.3999999999996</v>
      </c>
      <c r="G6" s="382">
        <v>0</v>
      </c>
      <c r="H6" s="382">
        <v>0</v>
      </c>
      <c r="I6" s="382">
        <v>1146.4000000000001</v>
      </c>
      <c r="J6" s="382">
        <v>0</v>
      </c>
      <c r="K6" s="382">
        <v>3026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92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178.25</v>
      </c>
      <c r="AF6" s="382">
        <v>0</v>
      </c>
      <c r="AG6" s="382">
        <v>0</v>
      </c>
      <c r="AH6" s="382">
        <v>315.75</v>
      </c>
      <c r="AI6" s="382">
        <v>0</v>
      </c>
      <c r="AJ6" s="382">
        <v>0</v>
      </c>
      <c r="AK6" s="382">
        <v>0</v>
      </c>
      <c r="AL6" s="382">
        <v>0</v>
      </c>
      <c r="AM6" s="382">
        <v>46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25</v>
      </c>
      <c r="D7" s="382">
        <v>1</v>
      </c>
      <c r="E7" s="382">
        <v>3</v>
      </c>
      <c r="F7" s="382">
        <v>107</v>
      </c>
      <c r="G7" s="382">
        <v>0</v>
      </c>
      <c r="H7" s="382">
        <v>0</v>
      </c>
      <c r="I7" s="382">
        <v>102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5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25</v>
      </c>
      <c r="D8" s="382">
        <v>1</v>
      </c>
      <c r="E8" s="382">
        <v>4</v>
      </c>
      <c r="F8" s="382">
        <v>228</v>
      </c>
      <c r="G8" s="382">
        <v>0</v>
      </c>
      <c r="H8" s="382">
        <v>0</v>
      </c>
      <c r="I8" s="382">
        <v>136</v>
      </c>
      <c r="J8" s="382">
        <v>0</v>
      </c>
      <c r="K8" s="382">
        <v>82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5</v>
      </c>
      <c r="AF8" s="382">
        <v>0</v>
      </c>
      <c r="AG8" s="382">
        <v>0</v>
      </c>
      <c r="AH8" s="382">
        <v>5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25</v>
      </c>
      <c r="D9" s="382">
        <v>1</v>
      </c>
      <c r="E9" s="382">
        <v>5</v>
      </c>
      <c r="F9" s="382">
        <v>1359</v>
      </c>
      <c r="G9" s="382">
        <v>1359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25</v>
      </c>
      <c r="D10" s="382">
        <v>1</v>
      </c>
      <c r="E10" s="382">
        <v>6</v>
      </c>
      <c r="F10" s="382">
        <v>1663701</v>
      </c>
      <c r="G10" s="382">
        <v>441450</v>
      </c>
      <c r="H10" s="382">
        <v>0</v>
      </c>
      <c r="I10" s="382">
        <v>654944</v>
      </c>
      <c r="J10" s="382">
        <v>0</v>
      </c>
      <c r="K10" s="382">
        <v>501034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12589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18064</v>
      </c>
      <c r="AF10" s="382">
        <v>0</v>
      </c>
      <c r="AG10" s="382">
        <v>0</v>
      </c>
      <c r="AH10" s="382">
        <v>30770</v>
      </c>
      <c r="AI10" s="382">
        <v>0</v>
      </c>
      <c r="AJ10" s="382">
        <v>0</v>
      </c>
      <c r="AK10" s="382">
        <v>0</v>
      </c>
      <c r="AL10" s="382">
        <v>0</v>
      </c>
      <c r="AM10" s="382">
        <v>4850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25</v>
      </c>
      <c r="D11" s="382">
        <v>1</v>
      </c>
      <c r="E11" s="382">
        <v>9</v>
      </c>
      <c r="F11" s="382">
        <v>204476</v>
      </c>
      <c r="G11" s="382">
        <v>0</v>
      </c>
      <c r="H11" s="382">
        <v>0</v>
      </c>
      <c r="I11" s="382">
        <v>204476</v>
      </c>
      <c r="J11" s="382">
        <v>0</v>
      </c>
      <c r="K11" s="382">
        <v>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25</v>
      </c>
      <c r="D12" s="382">
        <v>1</v>
      </c>
      <c r="E12" s="382">
        <v>11</v>
      </c>
      <c r="F12" s="382">
        <v>2154</v>
      </c>
      <c r="G12" s="382">
        <v>0</v>
      </c>
      <c r="H12" s="382">
        <v>2154</v>
      </c>
      <c r="I12" s="382">
        <v>0</v>
      </c>
      <c r="J12" s="382">
        <v>0</v>
      </c>
      <c r="K12" s="382">
        <v>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25</v>
      </c>
      <c r="D13" s="382">
        <v>2</v>
      </c>
      <c r="E13" s="382">
        <v>1</v>
      </c>
      <c r="F13" s="382">
        <v>29</v>
      </c>
      <c r="G13" s="382">
        <v>0</v>
      </c>
      <c r="H13" s="382">
        <v>0</v>
      </c>
      <c r="I13" s="382">
        <v>7.5</v>
      </c>
      <c r="J13" s="382">
        <v>0</v>
      </c>
      <c r="K13" s="382">
        <v>17.75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0.5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1</v>
      </c>
      <c r="AF13" s="382">
        <v>0</v>
      </c>
      <c r="AG13" s="382">
        <v>0</v>
      </c>
      <c r="AH13" s="382">
        <v>2</v>
      </c>
      <c r="AI13" s="382">
        <v>0</v>
      </c>
      <c r="AJ13" s="382">
        <v>0</v>
      </c>
      <c r="AK13" s="382">
        <v>0</v>
      </c>
      <c r="AL13" s="382">
        <v>0</v>
      </c>
      <c r="AM13" s="382">
        <v>0.25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25</v>
      </c>
      <c r="D14" s="382">
        <v>2</v>
      </c>
      <c r="E14" s="382">
        <v>2</v>
      </c>
      <c r="F14" s="382">
        <v>4213.5</v>
      </c>
      <c r="G14" s="382">
        <v>0</v>
      </c>
      <c r="H14" s="382">
        <v>0</v>
      </c>
      <c r="I14" s="382">
        <v>1116</v>
      </c>
      <c r="J14" s="382">
        <v>0</v>
      </c>
      <c r="K14" s="382">
        <v>2513.5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80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155</v>
      </c>
      <c r="AF14" s="382">
        <v>0</v>
      </c>
      <c r="AG14" s="382">
        <v>0</v>
      </c>
      <c r="AH14" s="382">
        <v>315</v>
      </c>
      <c r="AI14" s="382">
        <v>0</v>
      </c>
      <c r="AJ14" s="382">
        <v>0</v>
      </c>
      <c r="AK14" s="382">
        <v>0</v>
      </c>
      <c r="AL14" s="382">
        <v>0</v>
      </c>
      <c r="AM14" s="382">
        <v>34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25</v>
      </c>
      <c r="D15" s="382">
        <v>2</v>
      </c>
      <c r="E15" s="382">
        <v>3</v>
      </c>
      <c r="F15" s="382">
        <v>102</v>
      </c>
      <c r="G15" s="382">
        <v>0</v>
      </c>
      <c r="H15" s="382">
        <v>0</v>
      </c>
      <c r="I15" s="382">
        <v>102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25</v>
      </c>
      <c r="D16" s="382">
        <v>2</v>
      </c>
      <c r="E16" s="382">
        <v>4</v>
      </c>
      <c r="F16" s="382">
        <v>142</v>
      </c>
      <c r="G16" s="382">
        <v>0</v>
      </c>
      <c r="H16" s="382">
        <v>0</v>
      </c>
      <c r="I16" s="382">
        <v>68</v>
      </c>
      <c r="J16" s="382">
        <v>0</v>
      </c>
      <c r="K16" s="382">
        <v>64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5</v>
      </c>
      <c r="AF16" s="382">
        <v>0</v>
      </c>
      <c r="AG16" s="382">
        <v>0</v>
      </c>
      <c r="AH16" s="382">
        <v>5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25</v>
      </c>
      <c r="D17" s="382">
        <v>2</v>
      </c>
      <c r="E17" s="382">
        <v>5</v>
      </c>
      <c r="F17" s="382">
        <v>1212</v>
      </c>
      <c r="G17" s="382">
        <v>1212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25</v>
      </c>
      <c r="D18" s="382">
        <v>2</v>
      </c>
      <c r="E18" s="382">
        <v>6</v>
      </c>
      <c r="F18" s="382">
        <v>1353359</v>
      </c>
      <c r="G18" s="382">
        <v>391500</v>
      </c>
      <c r="H18" s="382">
        <v>0</v>
      </c>
      <c r="I18" s="382">
        <v>418420</v>
      </c>
      <c r="J18" s="382">
        <v>0</v>
      </c>
      <c r="K18" s="382">
        <v>478520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11940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17899</v>
      </c>
      <c r="AF18" s="382">
        <v>0</v>
      </c>
      <c r="AG18" s="382">
        <v>0</v>
      </c>
      <c r="AH18" s="382">
        <v>30221</v>
      </c>
      <c r="AI18" s="382">
        <v>0</v>
      </c>
      <c r="AJ18" s="382">
        <v>0</v>
      </c>
      <c r="AK18" s="382">
        <v>0</v>
      </c>
      <c r="AL18" s="382">
        <v>0</v>
      </c>
      <c r="AM18" s="382">
        <v>4859</v>
      </c>
      <c r="AN18" s="382">
        <v>0</v>
      </c>
    </row>
    <row r="19" spans="3:40" x14ac:dyDescent="0.3">
      <c r="C19" s="382">
        <v>25</v>
      </c>
      <c r="D19" s="382">
        <v>2</v>
      </c>
      <c r="E19" s="382">
        <v>9</v>
      </c>
      <c r="F19" s="382">
        <v>17144</v>
      </c>
      <c r="G19" s="382">
        <v>0</v>
      </c>
      <c r="H19" s="382">
        <v>0</v>
      </c>
      <c r="I19" s="382">
        <v>8148</v>
      </c>
      <c r="J19" s="382">
        <v>0</v>
      </c>
      <c r="K19" s="382">
        <v>8996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25</v>
      </c>
      <c r="D20" s="382">
        <v>2</v>
      </c>
      <c r="E20" s="382">
        <v>11</v>
      </c>
      <c r="F20" s="382">
        <v>2154</v>
      </c>
      <c r="G20" s="382">
        <v>0</v>
      </c>
      <c r="H20" s="382">
        <v>2154</v>
      </c>
      <c r="I20" s="382">
        <v>0</v>
      </c>
      <c r="J20" s="382">
        <v>0</v>
      </c>
      <c r="K20" s="382">
        <v>0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25</v>
      </c>
      <c r="D21" s="382">
        <v>3</v>
      </c>
      <c r="E21" s="382">
        <v>1</v>
      </c>
      <c r="F21" s="382">
        <v>29</v>
      </c>
      <c r="G21" s="382">
        <v>0</v>
      </c>
      <c r="H21" s="382">
        <v>0</v>
      </c>
      <c r="I21" s="382">
        <v>7.5</v>
      </c>
      <c r="J21" s="382">
        <v>0</v>
      </c>
      <c r="K21" s="382">
        <v>17.75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0.5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1</v>
      </c>
      <c r="AF21" s="382">
        <v>0</v>
      </c>
      <c r="AG21" s="382">
        <v>0</v>
      </c>
      <c r="AH21" s="382">
        <v>2</v>
      </c>
      <c r="AI21" s="382">
        <v>0</v>
      </c>
      <c r="AJ21" s="382">
        <v>0</v>
      </c>
      <c r="AK21" s="382">
        <v>0</v>
      </c>
      <c r="AL21" s="382">
        <v>0</v>
      </c>
      <c r="AM21" s="382">
        <v>0.25</v>
      </c>
      <c r="AN21" s="382">
        <v>0</v>
      </c>
    </row>
    <row r="22" spans="3:40" x14ac:dyDescent="0.3">
      <c r="C22" s="382">
        <v>25</v>
      </c>
      <c r="D22" s="382">
        <v>3</v>
      </c>
      <c r="E22" s="382">
        <v>2</v>
      </c>
      <c r="F22" s="382">
        <v>4630.6000000000004</v>
      </c>
      <c r="G22" s="382">
        <v>0</v>
      </c>
      <c r="H22" s="382">
        <v>0</v>
      </c>
      <c r="I22" s="382">
        <v>1255.5999999999999</v>
      </c>
      <c r="J22" s="382">
        <v>0</v>
      </c>
      <c r="K22" s="382">
        <v>2763.5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84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162.75</v>
      </c>
      <c r="AF22" s="382">
        <v>0</v>
      </c>
      <c r="AG22" s="382">
        <v>0</v>
      </c>
      <c r="AH22" s="382">
        <v>322.75</v>
      </c>
      <c r="AI22" s="382">
        <v>0</v>
      </c>
      <c r="AJ22" s="382">
        <v>0</v>
      </c>
      <c r="AK22" s="382">
        <v>0</v>
      </c>
      <c r="AL22" s="382">
        <v>0</v>
      </c>
      <c r="AM22" s="382">
        <v>42</v>
      </c>
      <c r="AN22" s="382">
        <v>0</v>
      </c>
    </row>
    <row r="23" spans="3:40" x14ac:dyDescent="0.3">
      <c r="C23" s="382">
        <v>25</v>
      </c>
      <c r="D23" s="382">
        <v>3</v>
      </c>
      <c r="E23" s="382">
        <v>3</v>
      </c>
      <c r="F23" s="382">
        <v>131</v>
      </c>
      <c r="G23" s="382">
        <v>0</v>
      </c>
      <c r="H23" s="382">
        <v>0</v>
      </c>
      <c r="I23" s="382">
        <v>126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5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25</v>
      </c>
      <c r="D24" s="382">
        <v>3</v>
      </c>
      <c r="E24" s="382">
        <v>4</v>
      </c>
      <c r="F24" s="382">
        <v>202</v>
      </c>
      <c r="G24" s="382">
        <v>0</v>
      </c>
      <c r="H24" s="382">
        <v>0</v>
      </c>
      <c r="I24" s="382">
        <v>102</v>
      </c>
      <c r="J24" s="382">
        <v>0</v>
      </c>
      <c r="K24" s="382">
        <v>91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5</v>
      </c>
      <c r="AF24" s="382">
        <v>0</v>
      </c>
      <c r="AG24" s="382">
        <v>0</v>
      </c>
      <c r="AH24" s="382">
        <v>4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25</v>
      </c>
      <c r="D25" s="382">
        <v>3</v>
      </c>
      <c r="E25" s="382">
        <v>5</v>
      </c>
      <c r="F25" s="382">
        <v>1393</v>
      </c>
      <c r="G25" s="382">
        <v>1393</v>
      </c>
      <c r="H25" s="382">
        <v>0</v>
      </c>
      <c r="I25" s="382">
        <v>0</v>
      </c>
      <c r="J25" s="382">
        <v>0</v>
      </c>
      <c r="K25" s="382">
        <v>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25</v>
      </c>
      <c r="D26" s="382">
        <v>3</v>
      </c>
      <c r="E26" s="382">
        <v>6</v>
      </c>
      <c r="F26" s="382">
        <v>1449815</v>
      </c>
      <c r="G26" s="382">
        <v>453650</v>
      </c>
      <c r="H26" s="382">
        <v>0</v>
      </c>
      <c r="I26" s="382">
        <v>430131</v>
      </c>
      <c r="J26" s="382">
        <v>0</v>
      </c>
      <c r="K26" s="382">
        <v>499688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12651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18079</v>
      </c>
      <c r="AF26" s="382">
        <v>0</v>
      </c>
      <c r="AG26" s="382">
        <v>0</v>
      </c>
      <c r="AH26" s="382">
        <v>30766</v>
      </c>
      <c r="AI26" s="382">
        <v>0</v>
      </c>
      <c r="AJ26" s="382">
        <v>0</v>
      </c>
      <c r="AK26" s="382">
        <v>0</v>
      </c>
      <c r="AL26" s="382">
        <v>0</v>
      </c>
      <c r="AM26" s="382">
        <v>4850</v>
      </c>
      <c r="AN26" s="382">
        <v>0</v>
      </c>
    </row>
    <row r="27" spans="3:40" x14ac:dyDescent="0.3">
      <c r="C27" s="382">
        <v>25</v>
      </c>
      <c r="D27" s="382">
        <v>3</v>
      </c>
      <c r="E27" s="382">
        <v>9</v>
      </c>
      <c r="F27" s="382">
        <v>11333</v>
      </c>
      <c r="G27" s="382">
        <v>0</v>
      </c>
      <c r="H27" s="382">
        <v>0</v>
      </c>
      <c r="I27" s="382">
        <v>11333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25</v>
      </c>
      <c r="D28" s="382">
        <v>3</v>
      </c>
      <c r="E28" s="382">
        <v>11</v>
      </c>
      <c r="F28" s="382">
        <v>2154</v>
      </c>
      <c r="G28" s="382">
        <v>0</v>
      </c>
      <c r="H28" s="382">
        <v>2154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25</v>
      </c>
      <c r="D29" s="382">
        <v>4</v>
      </c>
      <c r="E29" s="382">
        <v>1</v>
      </c>
      <c r="F29" s="382">
        <v>29.25</v>
      </c>
      <c r="G29" s="382">
        <v>0</v>
      </c>
      <c r="H29" s="382">
        <v>0</v>
      </c>
      <c r="I29" s="382">
        <v>7.75</v>
      </c>
      <c r="J29" s="382">
        <v>0</v>
      </c>
      <c r="K29" s="382">
        <v>17.75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0.5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1</v>
      </c>
      <c r="AF29" s="382">
        <v>0</v>
      </c>
      <c r="AG29" s="382">
        <v>0</v>
      </c>
      <c r="AH29" s="382">
        <v>2</v>
      </c>
      <c r="AI29" s="382">
        <v>0</v>
      </c>
      <c r="AJ29" s="382">
        <v>0</v>
      </c>
      <c r="AK29" s="382">
        <v>0</v>
      </c>
      <c r="AL29" s="382">
        <v>0</v>
      </c>
      <c r="AM29" s="382">
        <v>0.25</v>
      </c>
      <c r="AN29" s="382">
        <v>0</v>
      </c>
    </row>
    <row r="30" spans="3:40" x14ac:dyDescent="0.3">
      <c r="C30" s="382">
        <v>25</v>
      </c>
      <c r="D30" s="382">
        <v>4</v>
      </c>
      <c r="E30" s="382">
        <v>2</v>
      </c>
      <c r="F30" s="382">
        <v>4970.2</v>
      </c>
      <c r="G30" s="382">
        <v>0</v>
      </c>
      <c r="H30" s="382">
        <v>0</v>
      </c>
      <c r="I30" s="382">
        <v>1357.2</v>
      </c>
      <c r="J30" s="382">
        <v>0</v>
      </c>
      <c r="K30" s="382">
        <v>2964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88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170.5</v>
      </c>
      <c r="AF30" s="382">
        <v>0</v>
      </c>
      <c r="AG30" s="382">
        <v>0</v>
      </c>
      <c r="AH30" s="382">
        <v>346.5</v>
      </c>
      <c r="AI30" s="382">
        <v>0</v>
      </c>
      <c r="AJ30" s="382">
        <v>0</v>
      </c>
      <c r="AK30" s="382">
        <v>0</v>
      </c>
      <c r="AL30" s="382">
        <v>0</v>
      </c>
      <c r="AM30" s="382">
        <v>44</v>
      </c>
      <c r="AN30" s="382">
        <v>0</v>
      </c>
    </row>
    <row r="31" spans="3:40" x14ac:dyDescent="0.3">
      <c r="C31" s="382">
        <v>25</v>
      </c>
      <c r="D31" s="382">
        <v>4</v>
      </c>
      <c r="E31" s="382">
        <v>3</v>
      </c>
      <c r="F31" s="382">
        <v>107</v>
      </c>
      <c r="G31" s="382">
        <v>0</v>
      </c>
      <c r="H31" s="382">
        <v>0</v>
      </c>
      <c r="I31" s="382">
        <v>102</v>
      </c>
      <c r="J31" s="382">
        <v>0</v>
      </c>
      <c r="K31" s="382">
        <v>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5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25</v>
      </c>
      <c r="D32" s="382">
        <v>4</v>
      </c>
      <c r="E32" s="382">
        <v>4</v>
      </c>
      <c r="F32" s="382">
        <v>180</v>
      </c>
      <c r="G32" s="382">
        <v>0</v>
      </c>
      <c r="H32" s="382">
        <v>0</v>
      </c>
      <c r="I32" s="382">
        <v>127</v>
      </c>
      <c r="J32" s="382">
        <v>0</v>
      </c>
      <c r="K32" s="382">
        <v>43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5</v>
      </c>
      <c r="AF32" s="382">
        <v>0</v>
      </c>
      <c r="AG32" s="382">
        <v>0</v>
      </c>
      <c r="AH32" s="382">
        <v>5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25</v>
      </c>
      <c r="D33" s="382">
        <v>4</v>
      </c>
      <c r="E33" s="382">
        <v>5</v>
      </c>
      <c r="F33" s="382">
        <v>1327</v>
      </c>
      <c r="G33" s="382">
        <v>1327</v>
      </c>
      <c r="H33" s="382">
        <v>0</v>
      </c>
      <c r="I33" s="382">
        <v>0</v>
      </c>
      <c r="J33" s="382">
        <v>0</v>
      </c>
      <c r="K33" s="382">
        <v>0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  <row r="34" spans="3:40" x14ac:dyDescent="0.3">
      <c r="C34" s="382">
        <v>25</v>
      </c>
      <c r="D34" s="382">
        <v>4</v>
      </c>
      <c r="E34" s="382">
        <v>6</v>
      </c>
      <c r="F34" s="382">
        <v>1453718</v>
      </c>
      <c r="G34" s="382">
        <v>430450</v>
      </c>
      <c r="H34" s="382">
        <v>0</v>
      </c>
      <c r="I34" s="382">
        <v>460945</v>
      </c>
      <c r="J34" s="382">
        <v>0</v>
      </c>
      <c r="K34" s="382">
        <v>496784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12619</v>
      </c>
      <c r="R34" s="382">
        <v>0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17898</v>
      </c>
      <c r="AF34" s="382">
        <v>0</v>
      </c>
      <c r="AG34" s="382">
        <v>0</v>
      </c>
      <c r="AH34" s="382">
        <v>30172</v>
      </c>
      <c r="AI34" s="382">
        <v>0</v>
      </c>
      <c r="AJ34" s="382">
        <v>0</v>
      </c>
      <c r="AK34" s="382">
        <v>0</v>
      </c>
      <c r="AL34" s="382">
        <v>0</v>
      </c>
      <c r="AM34" s="382">
        <v>4850</v>
      </c>
      <c r="AN34" s="382">
        <v>0</v>
      </c>
    </row>
    <row r="35" spans="3:40" x14ac:dyDescent="0.3">
      <c r="C35" s="382">
        <v>25</v>
      </c>
      <c r="D35" s="382">
        <v>4</v>
      </c>
      <c r="E35" s="382">
        <v>9</v>
      </c>
      <c r="F35" s="382">
        <v>34758</v>
      </c>
      <c r="G35" s="382">
        <v>0</v>
      </c>
      <c r="H35" s="382">
        <v>0</v>
      </c>
      <c r="I35" s="382">
        <v>27258</v>
      </c>
      <c r="J35" s="382">
        <v>0</v>
      </c>
      <c r="K35" s="382">
        <v>7500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0</v>
      </c>
      <c r="AI35" s="382">
        <v>0</v>
      </c>
      <c r="AJ35" s="382">
        <v>0</v>
      </c>
      <c r="AK35" s="382">
        <v>0</v>
      </c>
      <c r="AL35" s="382">
        <v>0</v>
      </c>
      <c r="AM35" s="382">
        <v>0</v>
      </c>
      <c r="AN35" s="382">
        <v>0</v>
      </c>
    </row>
    <row r="36" spans="3:40" x14ac:dyDescent="0.3">
      <c r="C36" s="382">
        <v>25</v>
      </c>
      <c r="D36" s="382">
        <v>4</v>
      </c>
      <c r="E36" s="382">
        <v>11</v>
      </c>
      <c r="F36" s="382">
        <v>2154</v>
      </c>
      <c r="G36" s="382">
        <v>0</v>
      </c>
      <c r="H36" s="382">
        <v>2154</v>
      </c>
      <c r="I36" s="382">
        <v>0</v>
      </c>
      <c r="J36" s="382">
        <v>0</v>
      </c>
      <c r="K36" s="382">
        <v>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25</v>
      </c>
      <c r="D37" s="382">
        <v>5</v>
      </c>
      <c r="E37" s="382">
        <v>1</v>
      </c>
      <c r="F37" s="382">
        <v>29.25</v>
      </c>
      <c r="G37" s="382">
        <v>0</v>
      </c>
      <c r="H37" s="382">
        <v>0</v>
      </c>
      <c r="I37" s="382">
        <v>7.75</v>
      </c>
      <c r="J37" s="382">
        <v>0</v>
      </c>
      <c r="K37" s="382">
        <v>17.75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0.5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1</v>
      </c>
      <c r="AF37" s="382">
        <v>0</v>
      </c>
      <c r="AG37" s="382">
        <v>0</v>
      </c>
      <c r="AH37" s="382">
        <v>2</v>
      </c>
      <c r="AI37" s="382">
        <v>0</v>
      </c>
      <c r="AJ37" s="382">
        <v>0</v>
      </c>
      <c r="AK37" s="382">
        <v>0</v>
      </c>
      <c r="AL37" s="382">
        <v>0</v>
      </c>
      <c r="AM37" s="382">
        <v>0.25</v>
      </c>
      <c r="AN37" s="382">
        <v>0</v>
      </c>
    </row>
    <row r="38" spans="3:40" x14ac:dyDescent="0.3">
      <c r="C38" s="382">
        <v>25</v>
      </c>
      <c r="D38" s="382">
        <v>5</v>
      </c>
      <c r="E38" s="382">
        <v>2</v>
      </c>
      <c r="F38" s="382">
        <v>4770.95</v>
      </c>
      <c r="G38" s="382">
        <v>0</v>
      </c>
      <c r="H38" s="382">
        <v>0</v>
      </c>
      <c r="I38" s="382">
        <v>1315.2</v>
      </c>
      <c r="J38" s="382">
        <v>0</v>
      </c>
      <c r="K38" s="382">
        <v>2834.5</v>
      </c>
      <c r="L38" s="382">
        <v>0</v>
      </c>
      <c r="M38" s="382">
        <v>0</v>
      </c>
      <c r="N38" s="382">
        <v>0</v>
      </c>
      <c r="O38" s="382">
        <v>0</v>
      </c>
      <c r="P38" s="382">
        <v>0</v>
      </c>
      <c r="Q38" s="382">
        <v>88</v>
      </c>
      <c r="R38" s="382">
        <v>0</v>
      </c>
      <c r="S38" s="382">
        <v>0</v>
      </c>
      <c r="T38" s="382">
        <v>0</v>
      </c>
      <c r="U38" s="382">
        <v>0</v>
      </c>
      <c r="V38" s="382">
        <v>0</v>
      </c>
      <c r="W38" s="382">
        <v>0</v>
      </c>
      <c r="X38" s="382">
        <v>0</v>
      </c>
      <c r="Y38" s="382">
        <v>0</v>
      </c>
      <c r="Z38" s="382">
        <v>0</v>
      </c>
      <c r="AA38" s="382">
        <v>0</v>
      </c>
      <c r="AB38" s="382">
        <v>0</v>
      </c>
      <c r="AC38" s="382">
        <v>0</v>
      </c>
      <c r="AD38" s="382">
        <v>0</v>
      </c>
      <c r="AE38" s="382">
        <v>170.5</v>
      </c>
      <c r="AF38" s="382">
        <v>0</v>
      </c>
      <c r="AG38" s="382">
        <v>0</v>
      </c>
      <c r="AH38" s="382">
        <v>322.75</v>
      </c>
      <c r="AI38" s="382">
        <v>0</v>
      </c>
      <c r="AJ38" s="382">
        <v>0</v>
      </c>
      <c r="AK38" s="382">
        <v>0</v>
      </c>
      <c r="AL38" s="382">
        <v>0</v>
      </c>
      <c r="AM38" s="382">
        <v>40</v>
      </c>
      <c r="AN38" s="382">
        <v>0</v>
      </c>
    </row>
    <row r="39" spans="3:40" x14ac:dyDescent="0.3">
      <c r="C39" s="382">
        <v>25</v>
      </c>
      <c r="D39" s="382">
        <v>5</v>
      </c>
      <c r="E39" s="382">
        <v>3</v>
      </c>
      <c r="F39" s="382">
        <v>130</v>
      </c>
      <c r="G39" s="382">
        <v>0</v>
      </c>
      <c r="H39" s="382">
        <v>0</v>
      </c>
      <c r="I39" s="382">
        <v>125</v>
      </c>
      <c r="J39" s="382">
        <v>0</v>
      </c>
      <c r="K39" s="382">
        <v>0</v>
      </c>
      <c r="L39" s="382">
        <v>0</v>
      </c>
      <c r="M39" s="382">
        <v>0</v>
      </c>
      <c r="N39" s="382">
        <v>0</v>
      </c>
      <c r="O39" s="382">
        <v>0</v>
      </c>
      <c r="P39" s="382">
        <v>0</v>
      </c>
      <c r="Q39" s="382">
        <v>5</v>
      </c>
      <c r="R39" s="382">
        <v>0</v>
      </c>
      <c r="S39" s="382">
        <v>0</v>
      </c>
      <c r="T39" s="382">
        <v>0</v>
      </c>
      <c r="U39" s="382">
        <v>0</v>
      </c>
      <c r="V39" s="382">
        <v>0</v>
      </c>
      <c r="W39" s="382">
        <v>0</v>
      </c>
      <c r="X39" s="382">
        <v>0</v>
      </c>
      <c r="Y39" s="382">
        <v>0</v>
      </c>
      <c r="Z39" s="382">
        <v>0</v>
      </c>
      <c r="AA39" s="382">
        <v>0</v>
      </c>
      <c r="AB39" s="382">
        <v>0</v>
      </c>
      <c r="AC39" s="382">
        <v>0</v>
      </c>
      <c r="AD39" s="382">
        <v>0</v>
      </c>
      <c r="AE39" s="382">
        <v>0</v>
      </c>
      <c r="AF39" s="382">
        <v>0</v>
      </c>
      <c r="AG39" s="382">
        <v>0</v>
      </c>
      <c r="AH39" s="382">
        <v>0</v>
      </c>
      <c r="AI39" s="382">
        <v>0</v>
      </c>
      <c r="AJ39" s="382">
        <v>0</v>
      </c>
      <c r="AK39" s="382">
        <v>0</v>
      </c>
      <c r="AL39" s="382">
        <v>0</v>
      </c>
      <c r="AM39" s="382">
        <v>0</v>
      </c>
      <c r="AN39" s="382">
        <v>0</v>
      </c>
    </row>
    <row r="40" spans="3:40" x14ac:dyDescent="0.3">
      <c r="C40" s="382">
        <v>25</v>
      </c>
      <c r="D40" s="382">
        <v>5</v>
      </c>
      <c r="E40" s="382">
        <v>4</v>
      </c>
      <c r="F40" s="382">
        <v>135</v>
      </c>
      <c r="G40" s="382">
        <v>0</v>
      </c>
      <c r="H40" s="382">
        <v>0</v>
      </c>
      <c r="I40" s="382">
        <v>102</v>
      </c>
      <c r="J40" s="382">
        <v>0</v>
      </c>
      <c r="K40" s="382">
        <v>28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  <c r="Q40" s="382">
        <v>0</v>
      </c>
      <c r="R40" s="382">
        <v>0</v>
      </c>
      <c r="S40" s="382">
        <v>0</v>
      </c>
      <c r="T40" s="382">
        <v>0</v>
      </c>
      <c r="U40" s="382">
        <v>0</v>
      </c>
      <c r="V40" s="382">
        <v>0</v>
      </c>
      <c r="W40" s="382">
        <v>0</v>
      </c>
      <c r="X40" s="382">
        <v>0</v>
      </c>
      <c r="Y40" s="382">
        <v>0</v>
      </c>
      <c r="Z40" s="382">
        <v>0</v>
      </c>
      <c r="AA40" s="382">
        <v>0</v>
      </c>
      <c r="AB40" s="382">
        <v>0</v>
      </c>
      <c r="AC40" s="382">
        <v>0</v>
      </c>
      <c r="AD40" s="382">
        <v>0</v>
      </c>
      <c r="AE40" s="382">
        <v>0</v>
      </c>
      <c r="AF40" s="382">
        <v>0</v>
      </c>
      <c r="AG40" s="382">
        <v>0</v>
      </c>
      <c r="AH40" s="382">
        <v>5</v>
      </c>
      <c r="AI40" s="382">
        <v>0</v>
      </c>
      <c r="AJ40" s="382">
        <v>0</v>
      </c>
      <c r="AK40" s="382">
        <v>0</v>
      </c>
      <c r="AL40" s="382">
        <v>0</v>
      </c>
      <c r="AM40" s="382">
        <v>0</v>
      </c>
      <c r="AN40" s="382">
        <v>0</v>
      </c>
    </row>
    <row r="41" spans="3:40" x14ac:dyDescent="0.3">
      <c r="C41" s="382">
        <v>25</v>
      </c>
      <c r="D41" s="382">
        <v>5</v>
      </c>
      <c r="E41" s="382">
        <v>5</v>
      </c>
      <c r="F41" s="382">
        <v>1418</v>
      </c>
      <c r="G41" s="382">
        <v>1418</v>
      </c>
      <c r="H41" s="382">
        <v>0</v>
      </c>
      <c r="I41" s="382">
        <v>0</v>
      </c>
      <c r="J41" s="382">
        <v>0</v>
      </c>
      <c r="K41" s="382">
        <v>0</v>
      </c>
      <c r="L41" s="382">
        <v>0</v>
      </c>
      <c r="M41" s="382">
        <v>0</v>
      </c>
      <c r="N41" s="382">
        <v>0</v>
      </c>
      <c r="O41" s="382">
        <v>0</v>
      </c>
      <c r="P41" s="382">
        <v>0</v>
      </c>
      <c r="Q41" s="382">
        <v>0</v>
      </c>
      <c r="R41" s="382">
        <v>0</v>
      </c>
      <c r="S41" s="382">
        <v>0</v>
      </c>
      <c r="T41" s="382">
        <v>0</v>
      </c>
      <c r="U41" s="382">
        <v>0</v>
      </c>
      <c r="V41" s="382">
        <v>0</v>
      </c>
      <c r="W41" s="382">
        <v>0</v>
      </c>
      <c r="X41" s="382">
        <v>0</v>
      </c>
      <c r="Y41" s="382">
        <v>0</v>
      </c>
      <c r="Z41" s="382">
        <v>0</v>
      </c>
      <c r="AA41" s="382">
        <v>0</v>
      </c>
      <c r="AB41" s="382">
        <v>0</v>
      </c>
      <c r="AC41" s="382">
        <v>0</v>
      </c>
      <c r="AD41" s="382">
        <v>0</v>
      </c>
      <c r="AE41" s="382">
        <v>0</v>
      </c>
      <c r="AF41" s="382">
        <v>0</v>
      </c>
      <c r="AG41" s="382">
        <v>0</v>
      </c>
      <c r="AH41" s="382">
        <v>0</v>
      </c>
      <c r="AI41" s="382">
        <v>0</v>
      </c>
      <c r="AJ41" s="382">
        <v>0</v>
      </c>
      <c r="AK41" s="382">
        <v>0</v>
      </c>
      <c r="AL41" s="382">
        <v>0</v>
      </c>
      <c r="AM41" s="382">
        <v>0</v>
      </c>
      <c r="AN41" s="382">
        <v>0</v>
      </c>
    </row>
    <row r="42" spans="3:40" x14ac:dyDescent="0.3">
      <c r="C42" s="382">
        <v>25</v>
      </c>
      <c r="D42" s="382">
        <v>5</v>
      </c>
      <c r="E42" s="382">
        <v>6</v>
      </c>
      <c r="F42" s="382">
        <v>1503024</v>
      </c>
      <c r="G42" s="382">
        <v>463100</v>
      </c>
      <c r="H42" s="382">
        <v>0</v>
      </c>
      <c r="I42" s="382">
        <v>452041</v>
      </c>
      <c r="J42" s="382">
        <v>0</v>
      </c>
      <c r="K42" s="382">
        <v>516905</v>
      </c>
      <c r="L42" s="382">
        <v>0</v>
      </c>
      <c r="M42" s="382">
        <v>0</v>
      </c>
      <c r="N42" s="382">
        <v>0</v>
      </c>
      <c r="O42" s="382">
        <v>0</v>
      </c>
      <c r="P42" s="382">
        <v>0</v>
      </c>
      <c r="Q42" s="382">
        <v>13676</v>
      </c>
      <c r="R42" s="382">
        <v>0</v>
      </c>
      <c r="S42" s="382">
        <v>0</v>
      </c>
      <c r="T42" s="382">
        <v>0</v>
      </c>
      <c r="U42" s="382">
        <v>0</v>
      </c>
      <c r="V42" s="382">
        <v>0</v>
      </c>
      <c r="W42" s="382">
        <v>0</v>
      </c>
      <c r="X42" s="382">
        <v>0</v>
      </c>
      <c r="Y42" s="382">
        <v>0</v>
      </c>
      <c r="Z42" s="382">
        <v>0</v>
      </c>
      <c r="AA42" s="382">
        <v>0</v>
      </c>
      <c r="AB42" s="382">
        <v>0</v>
      </c>
      <c r="AC42" s="382">
        <v>0</v>
      </c>
      <c r="AD42" s="382">
        <v>0</v>
      </c>
      <c r="AE42" s="382">
        <v>18920</v>
      </c>
      <c r="AF42" s="382">
        <v>0</v>
      </c>
      <c r="AG42" s="382">
        <v>0</v>
      </c>
      <c r="AH42" s="382">
        <v>33494</v>
      </c>
      <c r="AI42" s="382">
        <v>0</v>
      </c>
      <c r="AJ42" s="382">
        <v>0</v>
      </c>
      <c r="AK42" s="382">
        <v>0</v>
      </c>
      <c r="AL42" s="382">
        <v>0</v>
      </c>
      <c r="AM42" s="382">
        <v>4888</v>
      </c>
      <c r="AN42" s="382">
        <v>0</v>
      </c>
    </row>
    <row r="43" spans="3:40" x14ac:dyDescent="0.3">
      <c r="C43" s="382">
        <v>25</v>
      </c>
      <c r="D43" s="382">
        <v>5</v>
      </c>
      <c r="E43" s="382">
        <v>9</v>
      </c>
      <c r="F43" s="382">
        <v>18542</v>
      </c>
      <c r="G43" s="382">
        <v>0</v>
      </c>
      <c r="H43" s="382">
        <v>0</v>
      </c>
      <c r="I43" s="382">
        <v>18542</v>
      </c>
      <c r="J43" s="382">
        <v>0</v>
      </c>
      <c r="K43" s="382">
        <v>0</v>
      </c>
      <c r="L43" s="382">
        <v>0</v>
      </c>
      <c r="M43" s="382">
        <v>0</v>
      </c>
      <c r="N43" s="382">
        <v>0</v>
      </c>
      <c r="O43" s="382">
        <v>0</v>
      </c>
      <c r="P43" s="382">
        <v>0</v>
      </c>
      <c r="Q43" s="382">
        <v>0</v>
      </c>
      <c r="R43" s="382">
        <v>0</v>
      </c>
      <c r="S43" s="382">
        <v>0</v>
      </c>
      <c r="T43" s="382">
        <v>0</v>
      </c>
      <c r="U43" s="382">
        <v>0</v>
      </c>
      <c r="V43" s="382">
        <v>0</v>
      </c>
      <c r="W43" s="382">
        <v>0</v>
      </c>
      <c r="X43" s="382">
        <v>0</v>
      </c>
      <c r="Y43" s="382">
        <v>0</v>
      </c>
      <c r="Z43" s="382">
        <v>0</v>
      </c>
      <c r="AA43" s="382">
        <v>0</v>
      </c>
      <c r="AB43" s="382">
        <v>0</v>
      </c>
      <c r="AC43" s="382">
        <v>0</v>
      </c>
      <c r="AD43" s="382">
        <v>0</v>
      </c>
      <c r="AE43" s="382">
        <v>0</v>
      </c>
      <c r="AF43" s="382">
        <v>0</v>
      </c>
      <c r="AG43" s="382">
        <v>0</v>
      </c>
      <c r="AH43" s="382">
        <v>0</v>
      </c>
      <c r="AI43" s="382">
        <v>0</v>
      </c>
      <c r="AJ43" s="382">
        <v>0</v>
      </c>
      <c r="AK43" s="382">
        <v>0</v>
      </c>
      <c r="AL43" s="382">
        <v>0</v>
      </c>
      <c r="AM43" s="382">
        <v>0</v>
      </c>
      <c r="AN43" s="382">
        <v>0</v>
      </c>
    </row>
    <row r="44" spans="3:40" x14ac:dyDescent="0.3">
      <c r="C44" s="382">
        <v>25</v>
      </c>
      <c r="D44" s="382">
        <v>5</v>
      </c>
      <c r="E44" s="382">
        <v>11</v>
      </c>
      <c r="F44" s="382">
        <v>2154</v>
      </c>
      <c r="G44" s="382">
        <v>0</v>
      </c>
      <c r="H44" s="382">
        <v>2154</v>
      </c>
      <c r="I44" s="382">
        <v>0</v>
      </c>
      <c r="J44" s="382">
        <v>0</v>
      </c>
      <c r="K44" s="382">
        <v>0</v>
      </c>
      <c r="L44" s="382">
        <v>0</v>
      </c>
      <c r="M44" s="382">
        <v>0</v>
      </c>
      <c r="N44" s="382">
        <v>0</v>
      </c>
      <c r="O44" s="382">
        <v>0</v>
      </c>
      <c r="P44" s="382">
        <v>0</v>
      </c>
      <c r="Q44" s="382">
        <v>0</v>
      </c>
      <c r="R44" s="382">
        <v>0</v>
      </c>
      <c r="S44" s="382">
        <v>0</v>
      </c>
      <c r="T44" s="382">
        <v>0</v>
      </c>
      <c r="U44" s="382">
        <v>0</v>
      </c>
      <c r="V44" s="382">
        <v>0</v>
      </c>
      <c r="W44" s="382">
        <v>0</v>
      </c>
      <c r="X44" s="382">
        <v>0</v>
      </c>
      <c r="Y44" s="382">
        <v>0</v>
      </c>
      <c r="Z44" s="382">
        <v>0</v>
      </c>
      <c r="AA44" s="382">
        <v>0</v>
      </c>
      <c r="AB44" s="382">
        <v>0</v>
      </c>
      <c r="AC44" s="382">
        <v>0</v>
      </c>
      <c r="AD44" s="382">
        <v>0</v>
      </c>
      <c r="AE44" s="382">
        <v>0</v>
      </c>
      <c r="AF44" s="382">
        <v>0</v>
      </c>
      <c r="AG44" s="382">
        <v>0</v>
      </c>
      <c r="AH44" s="382">
        <v>0</v>
      </c>
      <c r="AI44" s="382">
        <v>0</v>
      </c>
      <c r="AJ44" s="382">
        <v>0</v>
      </c>
      <c r="AK44" s="382">
        <v>0</v>
      </c>
      <c r="AL44" s="382">
        <v>0</v>
      </c>
      <c r="AM44" s="382">
        <v>0</v>
      </c>
      <c r="AN44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13903.898498649411</v>
      </c>
      <c r="D4" s="290">
        <f ca="1">IF(ISERROR(VLOOKUP("Náklady celkem",INDIRECT("HI!$A:$G"),5,0)),0,VLOOKUP("Náklady celkem",INDIRECT("HI!$A:$G"),5,0))</f>
        <v>14880.335880000021</v>
      </c>
      <c r="E4" s="291">
        <f ca="1">IF(C4=0,0,D4/C4)</f>
        <v>1.0702275970617492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384.90594412332291</v>
      </c>
      <c r="D7" s="298">
        <f>IF(ISERROR(HI!E5),"",HI!E5)</f>
        <v>409.94839999999999</v>
      </c>
      <c r="E7" s="295">
        <f t="shared" ref="E7:E14" si="0">IF(C7=0,0,D7/C7)</f>
        <v>1.0650612344626549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0.99690587559796717</v>
      </c>
      <c r="E8" s="295">
        <f t="shared" si="0"/>
        <v>1.1076731951088523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0.40070690115963142</v>
      </c>
      <c r="E10" s="295">
        <f t="shared" si="0"/>
        <v>0.66784483526605243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0.94414247990180133</v>
      </c>
      <c r="E11" s="295">
        <f t="shared" si="0"/>
        <v>1.1801780998772515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923.0625035277917</v>
      </c>
      <c r="D14" s="298">
        <f>IF(ISERROR(HI!E6),"",HI!E6)</f>
        <v>799.73108000000002</v>
      </c>
      <c r="E14" s="295">
        <f t="shared" si="0"/>
        <v>0.86638887068162829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8858.7849572330415</v>
      </c>
      <c r="D15" s="294">
        <f ca="1">IF(ISERROR(VLOOKUP("Osobní náklady (Kč) *",INDIRECT("HI!$A:$G"),5,0)),0,VLOOKUP("Osobní náklady (Kč) *",INDIRECT("HI!$A:$G"),5,0))</f>
        <v>9992.1255800000108</v>
      </c>
      <c r="E15" s="295">
        <f ca="1">IF(C15=0,0,D15/C15)</f>
        <v>1.1279340934719966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17714.30328</v>
      </c>
      <c r="D17" s="314">
        <f ca="1">IF(ISERROR(VLOOKUP("Výnosy celkem",INDIRECT("HI!$A:$G"),5,0)),0,VLOOKUP("Výnosy celkem",INDIRECT("HI!$A:$G"),5,0))</f>
        <v>17596.406620000002</v>
      </c>
      <c r="E17" s="315">
        <f t="shared" ref="E17:E27" ca="1" si="1">IF(C17=0,0,D17/C17)</f>
        <v>0.99334454998672694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8173.4632799999999</v>
      </c>
      <c r="D18" s="294">
        <f ca="1">IF(ISERROR(VLOOKUP("Ambulance *",INDIRECT("HI!$A:$G"),5,0)),0,VLOOKUP("Ambulance *",INDIRECT("HI!$A:$G"),5,0))</f>
        <v>8503.2266199999995</v>
      </c>
      <c r="E18" s="295">
        <f t="shared" ca="1" si="1"/>
        <v>1.040345607327424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1.040345607327424</v>
      </c>
      <c r="E19" s="295">
        <f t="shared" si="1"/>
        <v>1.040345607327424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0.86453659855619558</v>
      </c>
      <c r="E20" s="295">
        <f t="shared" si="1"/>
        <v>1.0171018806543477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9540.8399999999983</v>
      </c>
      <c r="D21" s="294">
        <f ca="1">IF(ISERROR(VLOOKUP("Hospitalizace *",INDIRECT("HI!$A:$G"),5,0)),0,VLOOKUP("Hospitalizace *",INDIRECT("HI!$A:$G"),5,0))</f>
        <v>9093.18</v>
      </c>
      <c r="E21" s="295">
        <f ca="1">IF(C21=0,0,D21/C21)</f>
        <v>0.95307960305381934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0.95307960305381922</v>
      </c>
      <c r="E22" s="295">
        <f t="shared" si="1"/>
        <v>0.95307960305381922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0.95307960305381922</v>
      </c>
      <c r="E23" s="295">
        <f t="shared" si="1"/>
        <v>0.95307960305381922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0.97643979057591623</v>
      </c>
      <c r="E25" s="295">
        <f t="shared" si="1"/>
        <v>1.0278313585009644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0.99520401682344883</v>
      </c>
      <c r="E26" s="295">
        <f t="shared" si="1"/>
        <v>0.99520401682344883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0.8561592061076384</v>
      </c>
      <c r="D27" s="300">
        <f>IF(ISERROR(VLOOKUP("Celkem:",'ZV Vyžád.'!$A:$M,7,0)),"",VLOOKUP("Celkem:",'ZV Vyžád.'!$A:$M,7,0))</f>
        <v>1.2459632646225041</v>
      </c>
      <c r="E27" s="295">
        <f t="shared" si="1"/>
        <v>1.4552938936287727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2231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8173463.2800000003</v>
      </c>
      <c r="C3" s="355">
        <f t="shared" ref="C3:R3" si="0">SUBTOTAL(9,C6:C1048576)</f>
        <v>4</v>
      </c>
      <c r="D3" s="355">
        <f t="shared" si="0"/>
        <v>7942672.1399999978</v>
      </c>
      <c r="E3" s="355">
        <f t="shared" si="0"/>
        <v>3.3357781369125856</v>
      </c>
      <c r="F3" s="355">
        <f t="shared" si="0"/>
        <v>8503226.6199999992</v>
      </c>
      <c r="G3" s="356">
        <f>IF(B3&lt;&gt;0,F3/B3,"")</f>
        <v>1.040345607327424</v>
      </c>
      <c r="H3" s="357">
        <f t="shared" si="0"/>
        <v>128955.84</v>
      </c>
      <c r="I3" s="355">
        <f t="shared" si="0"/>
        <v>2</v>
      </c>
      <c r="J3" s="355">
        <f t="shared" si="0"/>
        <v>133633.17000000001</v>
      </c>
      <c r="K3" s="355">
        <f t="shared" si="0"/>
        <v>1.5398882883702534</v>
      </c>
      <c r="L3" s="355">
        <f t="shared" si="0"/>
        <v>107494.85</v>
      </c>
      <c r="M3" s="358">
        <f>IF(H3&lt;&gt;0,L3/H3,"")</f>
        <v>0.83357876618848759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x14ac:dyDescent="0.3">
      <c r="A6" s="655" t="s">
        <v>2224</v>
      </c>
      <c r="B6" s="754">
        <v>6555.56</v>
      </c>
      <c r="C6" s="624">
        <v>1</v>
      </c>
      <c r="D6" s="754"/>
      <c r="E6" s="624"/>
      <c r="F6" s="754"/>
      <c r="G6" s="645"/>
      <c r="H6" s="754"/>
      <c r="I6" s="624"/>
      <c r="J6" s="754"/>
      <c r="K6" s="624"/>
      <c r="L6" s="754"/>
      <c r="M6" s="645"/>
      <c r="N6" s="754"/>
      <c r="O6" s="624"/>
      <c r="P6" s="754"/>
      <c r="Q6" s="624"/>
      <c r="R6" s="754"/>
      <c r="S6" s="677"/>
    </row>
    <row r="7" spans="1:19" ht="14.4" customHeight="1" x14ac:dyDescent="0.3">
      <c r="A7" s="717" t="s">
        <v>2225</v>
      </c>
      <c r="B7" s="755">
        <v>6063510.04</v>
      </c>
      <c r="C7" s="695">
        <v>1</v>
      </c>
      <c r="D7" s="755">
        <v>5766138.8999999976</v>
      </c>
      <c r="E7" s="695">
        <v>0.95095726105204859</v>
      </c>
      <c r="F7" s="755">
        <v>6055987.8199999994</v>
      </c>
      <c r="G7" s="700">
        <v>0.99875942812820007</v>
      </c>
      <c r="H7" s="755">
        <v>126572</v>
      </c>
      <c r="I7" s="695">
        <v>1</v>
      </c>
      <c r="J7" s="755">
        <v>132457</v>
      </c>
      <c r="K7" s="695">
        <v>1.0464952754163639</v>
      </c>
      <c r="L7" s="755">
        <v>106262</v>
      </c>
      <c r="M7" s="700">
        <v>0.83953797048320322</v>
      </c>
      <c r="N7" s="755"/>
      <c r="O7" s="695"/>
      <c r="P7" s="755"/>
      <c r="Q7" s="695"/>
      <c r="R7" s="755"/>
      <c r="S7" s="701"/>
    </row>
    <row r="8" spans="1:19" ht="14.4" customHeight="1" x14ac:dyDescent="0.3">
      <c r="A8" s="717" t="s">
        <v>2226</v>
      </c>
      <c r="B8" s="755">
        <v>2017876.6800000006</v>
      </c>
      <c r="C8" s="695">
        <v>1</v>
      </c>
      <c r="D8" s="755">
        <v>2059882.2400000002</v>
      </c>
      <c r="E8" s="695">
        <v>1.0208167131402697</v>
      </c>
      <c r="F8" s="755">
        <v>2324327.7999999993</v>
      </c>
      <c r="G8" s="700">
        <v>1.1518681111870517</v>
      </c>
      <c r="H8" s="755"/>
      <c r="I8" s="695"/>
      <c r="J8" s="755"/>
      <c r="K8" s="695"/>
      <c r="L8" s="755"/>
      <c r="M8" s="700"/>
      <c r="N8" s="755"/>
      <c r="O8" s="695"/>
      <c r="P8" s="755"/>
      <c r="Q8" s="695"/>
      <c r="R8" s="755"/>
      <c r="S8" s="701"/>
    </row>
    <row r="9" spans="1:19" ht="14.4" customHeight="1" thickBot="1" x14ac:dyDescent="0.35">
      <c r="A9" s="757" t="s">
        <v>2227</v>
      </c>
      <c r="B9" s="756">
        <v>85521</v>
      </c>
      <c r="C9" s="703">
        <v>1</v>
      </c>
      <c r="D9" s="756">
        <v>116651</v>
      </c>
      <c r="E9" s="703">
        <v>1.3640041627202675</v>
      </c>
      <c r="F9" s="756">
        <v>122911</v>
      </c>
      <c r="G9" s="708">
        <v>1.4372025584359398</v>
      </c>
      <c r="H9" s="756">
        <v>2383.84</v>
      </c>
      <c r="I9" s="703">
        <v>1</v>
      </c>
      <c r="J9" s="756">
        <v>1176.17</v>
      </c>
      <c r="K9" s="703">
        <v>0.49339301295388954</v>
      </c>
      <c r="L9" s="756">
        <v>1232.8499999999999</v>
      </c>
      <c r="M9" s="708">
        <v>0.51716977649506668</v>
      </c>
      <c r="N9" s="756"/>
      <c r="O9" s="703"/>
      <c r="P9" s="756"/>
      <c r="Q9" s="703"/>
      <c r="R9" s="756"/>
      <c r="S9" s="709"/>
    </row>
    <row r="10" spans="1:19" ht="14.4" customHeight="1" x14ac:dyDescent="0.3">
      <c r="A10" s="758" t="s">
        <v>2228</v>
      </c>
    </row>
    <row r="11" spans="1:19" ht="14.4" customHeight="1" x14ac:dyDescent="0.3">
      <c r="A11" s="759" t="s">
        <v>2229</v>
      </c>
    </row>
    <row r="12" spans="1:19" ht="14.4" customHeight="1" x14ac:dyDescent="0.3">
      <c r="A12" s="758" t="s">
        <v>2230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1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2389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33195.509999999995</v>
      </c>
      <c r="F3" s="215">
        <f t="shared" si="0"/>
        <v>8302419.1199999992</v>
      </c>
      <c r="G3" s="78"/>
      <c r="H3" s="78"/>
      <c r="I3" s="215">
        <f t="shared" si="0"/>
        <v>34128.019999999997</v>
      </c>
      <c r="J3" s="215">
        <f t="shared" si="0"/>
        <v>8076305.3099999987</v>
      </c>
      <c r="K3" s="78"/>
      <c r="L3" s="78"/>
      <c r="M3" s="215">
        <f t="shared" si="0"/>
        <v>37278.959999999999</v>
      </c>
      <c r="N3" s="215">
        <f t="shared" si="0"/>
        <v>8610721.4699999988</v>
      </c>
      <c r="O3" s="79">
        <f>IF(F3=0,0,N3/F3)</f>
        <v>1.0371340383500176</v>
      </c>
      <c r="P3" s="216">
        <f>IF(M3=0,0,N3/M3)</f>
        <v>230.9807320268591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0"/>
      <c r="B5" s="761"/>
      <c r="C5" s="762"/>
      <c r="D5" s="763"/>
      <c r="E5" s="764" t="s">
        <v>91</v>
      </c>
      <c r="F5" s="765" t="s">
        <v>14</v>
      </c>
      <c r="G5" s="766"/>
      <c r="H5" s="766"/>
      <c r="I5" s="764" t="s">
        <v>91</v>
      </c>
      <c r="J5" s="765" t="s">
        <v>14</v>
      </c>
      <c r="K5" s="766"/>
      <c r="L5" s="766"/>
      <c r="M5" s="764" t="s">
        <v>91</v>
      </c>
      <c r="N5" s="765" t="s">
        <v>14</v>
      </c>
      <c r="O5" s="767"/>
      <c r="P5" s="768"/>
    </row>
    <row r="6" spans="1:16" ht="14.4" customHeight="1" x14ac:dyDescent="0.3">
      <c r="A6" s="623" t="s">
        <v>2232</v>
      </c>
      <c r="B6" s="624" t="s">
        <v>2233</v>
      </c>
      <c r="C6" s="624" t="s">
        <v>2234</v>
      </c>
      <c r="D6" s="624" t="s">
        <v>2235</v>
      </c>
      <c r="E6" s="627">
        <v>20</v>
      </c>
      <c r="F6" s="627">
        <v>6555.56</v>
      </c>
      <c r="G6" s="624">
        <v>1</v>
      </c>
      <c r="H6" s="624">
        <v>327.77800000000002</v>
      </c>
      <c r="I6" s="627"/>
      <c r="J6" s="627"/>
      <c r="K6" s="624"/>
      <c r="L6" s="624"/>
      <c r="M6" s="627"/>
      <c r="N6" s="627"/>
      <c r="O6" s="645"/>
      <c r="P6" s="628"/>
    </row>
    <row r="7" spans="1:16" ht="14.4" customHeight="1" x14ac:dyDescent="0.3">
      <c r="A7" s="694" t="s">
        <v>2236</v>
      </c>
      <c r="B7" s="695" t="s">
        <v>2237</v>
      </c>
      <c r="C7" s="695" t="s">
        <v>2238</v>
      </c>
      <c r="D7" s="695" t="s">
        <v>2228</v>
      </c>
      <c r="E7" s="710">
        <v>1</v>
      </c>
      <c r="F7" s="710">
        <v>1008</v>
      </c>
      <c r="G7" s="695">
        <v>1</v>
      </c>
      <c r="H7" s="695">
        <v>1008</v>
      </c>
      <c r="I7" s="710">
        <v>4</v>
      </c>
      <c r="J7" s="710">
        <v>4032</v>
      </c>
      <c r="K7" s="695">
        <v>4</v>
      </c>
      <c r="L7" s="695">
        <v>1008</v>
      </c>
      <c r="M7" s="710"/>
      <c r="N7" s="710"/>
      <c r="O7" s="700"/>
      <c r="P7" s="711"/>
    </row>
    <row r="8" spans="1:16" ht="14.4" customHeight="1" x14ac:dyDescent="0.3">
      <c r="A8" s="694" t="s">
        <v>2236</v>
      </c>
      <c r="B8" s="695" t="s">
        <v>2237</v>
      </c>
      <c r="C8" s="695" t="s">
        <v>2239</v>
      </c>
      <c r="D8" s="695" t="s">
        <v>2228</v>
      </c>
      <c r="E8" s="710">
        <v>6</v>
      </c>
      <c r="F8" s="710">
        <v>3576</v>
      </c>
      <c r="G8" s="695">
        <v>1</v>
      </c>
      <c r="H8" s="695">
        <v>596</v>
      </c>
      <c r="I8" s="710">
        <v>16</v>
      </c>
      <c r="J8" s="710">
        <v>9536</v>
      </c>
      <c r="K8" s="695">
        <v>2.6666666666666665</v>
      </c>
      <c r="L8" s="695">
        <v>596</v>
      </c>
      <c r="M8" s="710">
        <v>2</v>
      </c>
      <c r="N8" s="710">
        <v>1192</v>
      </c>
      <c r="O8" s="700">
        <v>0.33333333333333331</v>
      </c>
      <c r="P8" s="711">
        <v>596</v>
      </c>
    </row>
    <row r="9" spans="1:16" ht="14.4" customHeight="1" x14ac:dyDescent="0.3">
      <c r="A9" s="694" t="s">
        <v>2236</v>
      </c>
      <c r="B9" s="695" t="s">
        <v>2237</v>
      </c>
      <c r="C9" s="695" t="s">
        <v>2240</v>
      </c>
      <c r="D9" s="695" t="s">
        <v>2228</v>
      </c>
      <c r="E9" s="710">
        <v>4</v>
      </c>
      <c r="F9" s="710">
        <v>2664</v>
      </c>
      <c r="G9" s="695">
        <v>1</v>
      </c>
      <c r="H9" s="695">
        <v>666</v>
      </c>
      <c r="I9" s="710">
        <v>2</v>
      </c>
      <c r="J9" s="710">
        <v>1332</v>
      </c>
      <c r="K9" s="695">
        <v>0.5</v>
      </c>
      <c r="L9" s="695">
        <v>666</v>
      </c>
      <c r="M9" s="710">
        <v>1</v>
      </c>
      <c r="N9" s="710">
        <v>666</v>
      </c>
      <c r="O9" s="700">
        <v>0.25</v>
      </c>
      <c r="P9" s="711">
        <v>666</v>
      </c>
    </row>
    <row r="10" spans="1:16" ht="14.4" customHeight="1" x14ac:dyDescent="0.3">
      <c r="A10" s="694" t="s">
        <v>2236</v>
      </c>
      <c r="B10" s="695" t="s">
        <v>2237</v>
      </c>
      <c r="C10" s="695" t="s">
        <v>2241</v>
      </c>
      <c r="D10" s="695" t="s">
        <v>2228</v>
      </c>
      <c r="E10" s="710">
        <v>7</v>
      </c>
      <c r="F10" s="710">
        <v>4144</v>
      </c>
      <c r="G10" s="695">
        <v>1</v>
      </c>
      <c r="H10" s="695">
        <v>592</v>
      </c>
      <c r="I10" s="710"/>
      <c r="J10" s="710"/>
      <c r="K10" s="695"/>
      <c r="L10" s="695"/>
      <c r="M10" s="710"/>
      <c r="N10" s="710"/>
      <c r="O10" s="700"/>
      <c r="P10" s="711"/>
    </row>
    <row r="11" spans="1:16" ht="14.4" customHeight="1" x14ac:dyDescent="0.3">
      <c r="A11" s="694" t="s">
        <v>2236</v>
      </c>
      <c r="B11" s="695" t="s">
        <v>2237</v>
      </c>
      <c r="C11" s="695" t="s">
        <v>2242</v>
      </c>
      <c r="D11" s="695" t="s">
        <v>2228</v>
      </c>
      <c r="E11" s="710">
        <v>20</v>
      </c>
      <c r="F11" s="710">
        <v>11220</v>
      </c>
      <c r="G11" s="695">
        <v>1</v>
      </c>
      <c r="H11" s="695">
        <v>561</v>
      </c>
      <c r="I11" s="710">
        <v>21</v>
      </c>
      <c r="J11" s="710">
        <v>11781</v>
      </c>
      <c r="K11" s="695">
        <v>1.05</v>
      </c>
      <c r="L11" s="695">
        <v>561</v>
      </c>
      <c r="M11" s="710">
        <v>15</v>
      </c>
      <c r="N11" s="710">
        <v>8415</v>
      </c>
      <c r="O11" s="700">
        <v>0.75</v>
      </c>
      <c r="P11" s="711">
        <v>561</v>
      </c>
    </row>
    <row r="12" spans="1:16" ht="14.4" customHeight="1" x14ac:dyDescent="0.3">
      <c r="A12" s="694" t="s">
        <v>2236</v>
      </c>
      <c r="B12" s="695" t="s">
        <v>2237</v>
      </c>
      <c r="C12" s="695" t="s">
        <v>2243</v>
      </c>
      <c r="D12" s="695" t="s">
        <v>2228</v>
      </c>
      <c r="E12" s="710">
        <v>29</v>
      </c>
      <c r="F12" s="710">
        <v>15051</v>
      </c>
      <c r="G12" s="695">
        <v>1</v>
      </c>
      <c r="H12" s="695">
        <v>519</v>
      </c>
      <c r="I12" s="710">
        <v>13</v>
      </c>
      <c r="J12" s="710">
        <v>6747</v>
      </c>
      <c r="K12" s="695">
        <v>0.44827586206896552</v>
      </c>
      <c r="L12" s="695">
        <v>519</v>
      </c>
      <c r="M12" s="710">
        <v>18</v>
      </c>
      <c r="N12" s="710">
        <v>9342</v>
      </c>
      <c r="O12" s="700">
        <v>0.62068965517241381</v>
      </c>
      <c r="P12" s="711">
        <v>519</v>
      </c>
    </row>
    <row r="13" spans="1:16" ht="14.4" customHeight="1" x14ac:dyDescent="0.3">
      <c r="A13" s="694" t="s">
        <v>2236</v>
      </c>
      <c r="B13" s="695" t="s">
        <v>2237</v>
      </c>
      <c r="C13" s="695" t="s">
        <v>2244</v>
      </c>
      <c r="D13" s="695" t="s">
        <v>2228</v>
      </c>
      <c r="E13" s="710">
        <v>10</v>
      </c>
      <c r="F13" s="710">
        <v>3210</v>
      </c>
      <c r="G13" s="695">
        <v>1</v>
      </c>
      <c r="H13" s="695">
        <v>321</v>
      </c>
      <c r="I13" s="710">
        <v>10</v>
      </c>
      <c r="J13" s="710">
        <v>3210</v>
      </c>
      <c r="K13" s="695">
        <v>1</v>
      </c>
      <c r="L13" s="695">
        <v>321</v>
      </c>
      <c r="M13" s="710">
        <v>13</v>
      </c>
      <c r="N13" s="710">
        <v>4173</v>
      </c>
      <c r="O13" s="700">
        <v>1.3</v>
      </c>
      <c r="P13" s="711">
        <v>321</v>
      </c>
    </row>
    <row r="14" spans="1:16" ht="14.4" customHeight="1" x14ac:dyDescent="0.3">
      <c r="A14" s="694" t="s">
        <v>2236</v>
      </c>
      <c r="B14" s="695" t="s">
        <v>2237</v>
      </c>
      <c r="C14" s="695" t="s">
        <v>2245</v>
      </c>
      <c r="D14" s="695" t="s">
        <v>2228</v>
      </c>
      <c r="E14" s="710">
        <v>6</v>
      </c>
      <c r="F14" s="710">
        <v>1692</v>
      </c>
      <c r="G14" s="695">
        <v>1</v>
      </c>
      <c r="H14" s="695">
        <v>282</v>
      </c>
      <c r="I14" s="710">
        <v>3</v>
      </c>
      <c r="J14" s="710">
        <v>846</v>
      </c>
      <c r="K14" s="695">
        <v>0.5</v>
      </c>
      <c r="L14" s="695">
        <v>282</v>
      </c>
      <c r="M14" s="710">
        <v>2</v>
      </c>
      <c r="N14" s="710">
        <v>564</v>
      </c>
      <c r="O14" s="700">
        <v>0.33333333333333331</v>
      </c>
      <c r="P14" s="711">
        <v>282</v>
      </c>
    </row>
    <row r="15" spans="1:16" ht="14.4" customHeight="1" x14ac:dyDescent="0.3">
      <c r="A15" s="694" t="s">
        <v>2236</v>
      </c>
      <c r="B15" s="695" t="s">
        <v>2237</v>
      </c>
      <c r="C15" s="695" t="s">
        <v>2246</v>
      </c>
      <c r="D15" s="695" t="s">
        <v>2228</v>
      </c>
      <c r="E15" s="710">
        <v>1</v>
      </c>
      <c r="F15" s="710">
        <v>679</v>
      </c>
      <c r="G15" s="695">
        <v>1</v>
      </c>
      <c r="H15" s="695">
        <v>679</v>
      </c>
      <c r="I15" s="710">
        <v>3</v>
      </c>
      <c r="J15" s="710">
        <v>2037</v>
      </c>
      <c r="K15" s="695">
        <v>3</v>
      </c>
      <c r="L15" s="695">
        <v>679</v>
      </c>
      <c r="M15" s="710">
        <v>2</v>
      </c>
      <c r="N15" s="710">
        <v>1358</v>
      </c>
      <c r="O15" s="700">
        <v>2</v>
      </c>
      <c r="P15" s="711">
        <v>679</v>
      </c>
    </row>
    <row r="16" spans="1:16" ht="14.4" customHeight="1" x14ac:dyDescent="0.3">
      <c r="A16" s="694" t="s">
        <v>2236</v>
      </c>
      <c r="B16" s="695" t="s">
        <v>2237</v>
      </c>
      <c r="C16" s="695" t="s">
        <v>2247</v>
      </c>
      <c r="D16" s="695" t="s">
        <v>2228</v>
      </c>
      <c r="E16" s="710">
        <v>1</v>
      </c>
      <c r="F16" s="710">
        <v>929</v>
      </c>
      <c r="G16" s="695">
        <v>1</v>
      </c>
      <c r="H16" s="695">
        <v>929</v>
      </c>
      <c r="I16" s="710">
        <v>3</v>
      </c>
      <c r="J16" s="710">
        <v>2787</v>
      </c>
      <c r="K16" s="695">
        <v>3</v>
      </c>
      <c r="L16" s="695">
        <v>929</v>
      </c>
      <c r="M16" s="710"/>
      <c r="N16" s="710"/>
      <c r="O16" s="700"/>
      <c r="P16" s="711"/>
    </row>
    <row r="17" spans="1:16" ht="14.4" customHeight="1" x14ac:dyDescent="0.3">
      <c r="A17" s="694" t="s">
        <v>2236</v>
      </c>
      <c r="B17" s="695" t="s">
        <v>2237</v>
      </c>
      <c r="C17" s="695" t="s">
        <v>2248</v>
      </c>
      <c r="D17" s="695" t="s">
        <v>2228</v>
      </c>
      <c r="E17" s="710">
        <v>1</v>
      </c>
      <c r="F17" s="710">
        <v>1740</v>
      </c>
      <c r="G17" s="695">
        <v>1</v>
      </c>
      <c r="H17" s="695">
        <v>1740</v>
      </c>
      <c r="I17" s="710"/>
      <c r="J17" s="710"/>
      <c r="K17" s="695"/>
      <c r="L17" s="695"/>
      <c r="M17" s="710"/>
      <c r="N17" s="710"/>
      <c r="O17" s="700"/>
      <c r="P17" s="711"/>
    </row>
    <row r="18" spans="1:16" ht="14.4" customHeight="1" x14ac:dyDescent="0.3">
      <c r="A18" s="694" t="s">
        <v>2236</v>
      </c>
      <c r="B18" s="695" t="s">
        <v>2237</v>
      </c>
      <c r="C18" s="695" t="s">
        <v>2249</v>
      </c>
      <c r="D18" s="695" t="s">
        <v>2228</v>
      </c>
      <c r="E18" s="710">
        <v>1</v>
      </c>
      <c r="F18" s="710">
        <v>2024</v>
      </c>
      <c r="G18" s="695">
        <v>1</v>
      </c>
      <c r="H18" s="695">
        <v>2024</v>
      </c>
      <c r="I18" s="710"/>
      <c r="J18" s="710"/>
      <c r="K18" s="695"/>
      <c r="L18" s="695"/>
      <c r="M18" s="710"/>
      <c r="N18" s="710"/>
      <c r="O18" s="700"/>
      <c r="P18" s="711"/>
    </row>
    <row r="19" spans="1:16" ht="14.4" customHeight="1" x14ac:dyDescent="0.3">
      <c r="A19" s="694" t="s">
        <v>2236</v>
      </c>
      <c r="B19" s="695" t="s">
        <v>2237</v>
      </c>
      <c r="C19" s="695" t="s">
        <v>2250</v>
      </c>
      <c r="D19" s="695" t="s">
        <v>2228</v>
      </c>
      <c r="E19" s="710">
        <v>4</v>
      </c>
      <c r="F19" s="710">
        <v>14216</v>
      </c>
      <c r="G19" s="695">
        <v>1</v>
      </c>
      <c r="H19" s="695">
        <v>3554</v>
      </c>
      <c r="I19" s="710">
        <v>3</v>
      </c>
      <c r="J19" s="710">
        <v>10662</v>
      </c>
      <c r="K19" s="695">
        <v>0.75</v>
      </c>
      <c r="L19" s="695">
        <v>3554</v>
      </c>
      <c r="M19" s="710">
        <v>2</v>
      </c>
      <c r="N19" s="710">
        <v>7108</v>
      </c>
      <c r="O19" s="700">
        <v>0.5</v>
      </c>
      <c r="P19" s="711">
        <v>3554</v>
      </c>
    </row>
    <row r="20" spans="1:16" ht="14.4" customHeight="1" x14ac:dyDescent="0.3">
      <c r="A20" s="694" t="s">
        <v>2236</v>
      </c>
      <c r="B20" s="695" t="s">
        <v>2237</v>
      </c>
      <c r="C20" s="695" t="s">
        <v>2251</v>
      </c>
      <c r="D20" s="695" t="s">
        <v>2228</v>
      </c>
      <c r="E20" s="710">
        <v>2</v>
      </c>
      <c r="F20" s="710">
        <v>7234</v>
      </c>
      <c r="G20" s="695">
        <v>1</v>
      </c>
      <c r="H20" s="695">
        <v>3617</v>
      </c>
      <c r="I20" s="710">
        <v>3</v>
      </c>
      <c r="J20" s="710">
        <v>10851</v>
      </c>
      <c r="K20" s="695">
        <v>1.5</v>
      </c>
      <c r="L20" s="695">
        <v>3617</v>
      </c>
      <c r="M20" s="710"/>
      <c r="N20" s="710"/>
      <c r="O20" s="700"/>
      <c r="P20" s="711"/>
    </row>
    <row r="21" spans="1:16" ht="14.4" customHeight="1" x14ac:dyDescent="0.3">
      <c r="A21" s="694" t="s">
        <v>2236</v>
      </c>
      <c r="B21" s="695" t="s">
        <v>2237</v>
      </c>
      <c r="C21" s="695" t="s">
        <v>2252</v>
      </c>
      <c r="D21" s="695" t="s">
        <v>2228</v>
      </c>
      <c r="E21" s="710">
        <v>1</v>
      </c>
      <c r="F21" s="710">
        <v>1351</v>
      </c>
      <c r="G21" s="695">
        <v>1</v>
      </c>
      <c r="H21" s="695">
        <v>1351</v>
      </c>
      <c r="I21" s="710"/>
      <c r="J21" s="710"/>
      <c r="K21" s="695"/>
      <c r="L21" s="695"/>
      <c r="M21" s="710">
        <v>3</v>
      </c>
      <c r="N21" s="710">
        <v>4053</v>
      </c>
      <c r="O21" s="700">
        <v>3</v>
      </c>
      <c r="P21" s="711">
        <v>1351</v>
      </c>
    </row>
    <row r="22" spans="1:16" ht="14.4" customHeight="1" x14ac:dyDescent="0.3">
      <c r="A22" s="694" t="s">
        <v>2236</v>
      </c>
      <c r="B22" s="695" t="s">
        <v>2237</v>
      </c>
      <c r="C22" s="695" t="s">
        <v>2253</v>
      </c>
      <c r="D22" s="695" t="s">
        <v>2228</v>
      </c>
      <c r="E22" s="710">
        <v>1</v>
      </c>
      <c r="F22" s="710">
        <v>164</v>
      </c>
      <c r="G22" s="695">
        <v>1</v>
      </c>
      <c r="H22" s="695">
        <v>164</v>
      </c>
      <c r="I22" s="710"/>
      <c r="J22" s="710"/>
      <c r="K22" s="695"/>
      <c r="L22" s="695"/>
      <c r="M22" s="710">
        <v>2</v>
      </c>
      <c r="N22" s="710">
        <v>328</v>
      </c>
      <c r="O22" s="700">
        <v>2</v>
      </c>
      <c r="P22" s="711">
        <v>164</v>
      </c>
    </row>
    <row r="23" spans="1:16" ht="14.4" customHeight="1" x14ac:dyDescent="0.3">
      <c r="A23" s="694" t="s">
        <v>2236</v>
      </c>
      <c r="B23" s="695" t="s">
        <v>2237</v>
      </c>
      <c r="C23" s="695" t="s">
        <v>2254</v>
      </c>
      <c r="D23" s="695" t="s">
        <v>2228</v>
      </c>
      <c r="E23" s="710">
        <v>1</v>
      </c>
      <c r="F23" s="710">
        <v>225</v>
      </c>
      <c r="G23" s="695">
        <v>1</v>
      </c>
      <c r="H23" s="695">
        <v>225</v>
      </c>
      <c r="I23" s="710">
        <v>3</v>
      </c>
      <c r="J23" s="710">
        <v>675</v>
      </c>
      <c r="K23" s="695">
        <v>3</v>
      </c>
      <c r="L23" s="695">
        <v>225</v>
      </c>
      <c r="M23" s="710"/>
      <c r="N23" s="710"/>
      <c r="O23" s="700"/>
      <c r="P23" s="711"/>
    </row>
    <row r="24" spans="1:16" ht="14.4" customHeight="1" x14ac:dyDescent="0.3">
      <c r="A24" s="694" t="s">
        <v>2236</v>
      </c>
      <c r="B24" s="695" t="s">
        <v>2237</v>
      </c>
      <c r="C24" s="695" t="s">
        <v>2255</v>
      </c>
      <c r="D24" s="695" t="s">
        <v>2228</v>
      </c>
      <c r="E24" s="710">
        <v>1</v>
      </c>
      <c r="F24" s="710">
        <v>587</v>
      </c>
      <c r="G24" s="695">
        <v>1</v>
      </c>
      <c r="H24" s="695">
        <v>587</v>
      </c>
      <c r="I24" s="710">
        <v>1</v>
      </c>
      <c r="J24" s="710">
        <v>587</v>
      </c>
      <c r="K24" s="695">
        <v>1</v>
      </c>
      <c r="L24" s="695">
        <v>587</v>
      </c>
      <c r="M24" s="710">
        <v>0</v>
      </c>
      <c r="N24" s="710">
        <v>0</v>
      </c>
      <c r="O24" s="700">
        <v>0</v>
      </c>
      <c r="P24" s="711"/>
    </row>
    <row r="25" spans="1:16" ht="14.4" customHeight="1" x14ac:dyDescent="0.3">
      <c r="A25" s="694" t="s">
        <v>2236</v>
      </c>
      <c r="B25" s="695" t="s">
        <v>2237</v>
      </c>
      <c r="C25" s="695" t="s">
        <v>2256</v>
      </c>
      <c r="D25" s="695" t="s">
        <v>2228</v>
      </c>
      <c r="E25" s="710">
        <v>1</v>
      </c>
      <c r="F25" s="710">
        <v>4359</v>
      </c>
      <c r="G25" s="695">
        <v>1</v>
      </c>
      <c r="H25" s="695">
        <v>4359</v>
      </c>
      <c r="I25" s="710">
        <v>1</v>
      </c>
      <c r="J25" s="710">
        <v>4359</v>
      </c>
      <c r="K25" s="695">
        <v>1</v>
      </c>
      <c r="L25" s="695">
        <v>4359</v>
      </c>
      <c r="M25" s="710"/>
      <c r="N25" s="710"/>
      <c r="O25" s="700"/>
      <c r="P25" s="711"/>
    </row>
    <row r="26" spans="1:16" ht="14.4" customHeight="1" x14ac:dyDescent="0.3">
      <c r="A26" s="694" t="s">
        <v>2236</v>
      </c>
      <c r="B26" s="695" t="s">
        <v>2237</v>
      </c>
      <c r="C26" s="695" t="s">
        <v>2257</v>
      </c>
      <c r="D26" s="695" t="s">
        <v>2228</v>
      </c>
      <c r="E26" s="710">
        <v>1</v>
      </c>
      <c r="F26" s="710">
        <v>1107</v>
      </c>
      <c r="G26" s="695">
        <v>1</v>
      </c>
      <c r="H26" s="695">
        <v>1107</v>
      </c>
      <c r="I26" s="710"/>
      <c r="J26" s="710"/>
      <c r="K26" s="695"/>
      <c r="L26" s="695"/>
      <c r="M26" s="710"/>
      <c r="N26" s="710"/>
      <c r="O26" s="700"/>
      <c r="P26" s="711"/>
    </row>
    <row r="27" spans="1:16" ht="14.4" customHeight="1" x14ac:dyDescent="0.3">
      <c r="A27" s="694" t="s">
        <v>2236</v>
      </c>
      <c r="B27" s="695" t="s">
        <v>2237</v>
      </c>
      <c r="C27" s="695" t="s">
        <v>2258</v>
      </c>
      <c r="D27" s="695" t="s">
        <v>2228</v>
      </c>
      <c r="E27" s="710">
        <v>49</v>
      </c>
      <c r="F27" s="710">
        <v>49392</v>
      </c>
      <c r="G27" s="695">
        <v>1</v>
      </c>
      <c r="H27" s="695">
        <v>1008</v>
      </c>
      <c r="I27" s="710">
        <v>62</v>
      </c>
      <c r="J27" s="710">
        <v>62496</v>
      </c>
      <c r="K27" s="695">
        <v>1.2653061224489797</v>
      </c>
      <c r="L27" s="695">
        <v>1008</v>
      </c>
      <c r="M27" s="710">
        <v>68</v>
      </c>
      <c r="N27" s="710">
        <v>68544</v>
      </c>
      <c r="O27" s="700">
        <v>1.3877551020408163</v>
      </c>
      <c r="P27" s="711">
        <v>1008</v>
      </c>
    </row>
    <row r="28" spans="1:16" ht="14.4" customHeight="1" x14ac:dyDescent="0.3">
      <c r="A28" s="694" t="s">
        <v>2236</v>
      </c>
      <c r="B28" s="695" t="s">
        <v>2237</v>
      </c>
      <c r="C28" s="695" t="s">
        <v>2259</v>
      </c>
      <c r="D28" s="695" t="s">
        <v>2228</v>
      </c>
      <c r="E28" s="710"/>
      <c r="F28" s="710"/>
      <c r="G28" s="695"/>
      <c r="H28" s="695"/>
      <c r="I28" s="710">
        <v>1</v>
      </c>
      <c r="J28" s="710">
        <v>519</v>
      </c>
      <c r="K28" s="695"/>
      <c r="L28" s="695">
        <v>519</v>
      </c>
      <c r="M28" s="710">
        <v>1</v>
      </c>
      <c r="N28" s="710">
        <v>519</v>
      </c>
      <c r="O28" s="700"/>
      <c r="P28" s="711">
        <v>519</v>
      </c>
    </row>
    <row r="29" spans="1:16" ht="14.4" customHeight="1" x14ac:dyDescent="0.3">
      <c r="A29" s="694" t="s">
        <v>2236</v>
      </c>
      <c r="B29" s="695" t="s">
        <v>2233</v>
      </c>
      <c r="C29" s="695" t="s">
        <v>2260</v>
      </c>
      <c r="D29" s="695" t="s">
        <v>2261</v>
      </c>
      <c r="E29" s="710">
        <v>210</v>
      </c>
      <c r="F29" s="710">
        <v>16333.33</v>
      </c>
      <c r="G29" s="695">
        <v>1</v>
      </c>
      <c r="H29" s="695">
        <v>77.777761904761903</v>
      </c>
      <c r="I29" s="710">
        <v>219</v>
      </c>
      <c r="J29" s="710">
        <v>17033.339999999997</v>
      </c>
      <c r="K29" s="695">
        <v>1.042857763848523</v>
      </c>
      <c r="L29" s="695">
        <v>77.77780821917807</v>
      </c>
      <c r="M29" s="710">
        <v>179</v>
      </c>
      <c r="N29" s="710">
        <v>13922.23</v>
      </c>
      <c r="O29" s="700">
        <v>0.85238160252685768</v>
      </c>
      <c r="P29" s="711">
        <v>77.777821229050275</v>
      </c>
    </row>
    <row r="30" spans="1:16" ht="14.4" customHeight="1" x14ac:dyDescent="0.3">
      <c r="A30" s="694" t="s">
        <v>2236</v>
      </c>
      <c r="B30" s="695" t="s">
        <v>2233</v>
      </c>
      <c r="C30" s="695" t="s">
        <v>2262</v>
      </c>
      <c r="D30" s="695" t="s">
        <v>2263</v>
      </c>
      <c r="E30" s="710">
        <v>18</v>
      </c>
      <c r="F30" s="710">
        <v>4500</v>
      </c>
      <c r="G30" s="695">
        <v>1</v>
      </c>
      <c r="H30" s="695">
        <v>250</v>
      </c>
      <c r="I30" s="710">
        <v>25</v>
      </c>
      <c r="J30" s="710">
        <v>6250</v>
      </c>
      <c r="K30" s="695">
        <v>1.3888888888888888</v>
      </c>
      <c r="L30" s="695">
        <v>250</v>
      </c>
      <c r="M30" s="710">
        <v>33</v>
      </c>
      <c r="N30" s="710">
        <v>8250</v>
      </c>
      <c r="O30" s="700">
        <v>1.8333333333333333</v>
      </c>
      <c r="P30" s="711">
        <v>250</v>
      </c>
    </row>
    <row r="31" spans="1:16" ht="14.4" customHeight="1" x14ac:dyDescent="0.3">
      <c r="A31" s="694" t="s">
        <v>2236</v>
      </c>
      <c r="B31" s="695" t="s">
        <v>2233</v>
      </c>
      <c r="C31" s="695" t="s">
        <v>2264</v>
      </c>
      <c r="D31" s="695" t="s">
        <v>2265</v>
      </c>
      <c r="E31" s="710">
        <v>1524</v>
      </c>
      <c r="F31" s="710">
        <v>169333.32</v>
      </c>
      <c r="G31" s="695">
        <v>1</v>
      </c>
      <c r="H31" s="695">
        <v>111.11110236220473</v>
      </c>
      <c r="I31" s="710">
        <v>1680</v>
      </c>
      <c r="J31" s="710">
        <v>186666.66999999998</v>
      </c>
      <c r="K31" s="695">
        <v>1.1023623112096306</v>
      </c>
      <c r="L31" s="695">
        <v>111.11111309523808</v>
      </c>
      <c r="M31" s="710">
        <v>2097</v>
      </c>
      <c r="N31" s="710">
        <v>233000.00999999998</v>
      </c>
      <c r="O31" s="700">
        <v>1.3759844193688517</v>
      </c>
      <c r="P31" s="711">
        <v>111.11111587982832</v>
      </c>
    </row>
    <row r="32" spans="1:16" ht="14.4" customHeight="1" x14ac:dyDescent="0.3">
      <c r="A32" s="694" t="s">
        <v>2236</v>
      </c>
      <c r="B32" s="695" t="s">
        <v>2233</v>
      </c>
      <c r="C32" s="695" t="s">
        <v>2266</v>
      </c>
      <c r="D32" s="695" t="s">
        <v>2267</v>
      </c>
      <c r="E32" s="710">
        <v>3</v>
      </c>
      <c r="F32" s="710">
        <v>1050</v>
      </c>
      <c r="G32" s="695">
        <v>1</v>
      </c>
      <c r="H32" s="695">
        <v>350</v>
      </c>
      <c r="I32" s="710">
        <v>6</v>
      </c>
      <c r="J32" s="710">
        <v>2100</v>
      </c>
      <c r="K32" s="695">
        <v>2</v>
      </c>
      <c r="L32" s="695">
        <v>350</v>
      </c>
      <c r="M32" s="710">
        <v>3</v>
      </c>
      <c r="N32" s="710">
        <v>1050</v>
      </c>
      <c r="O32" s="700">
        <v>1</v>
      </c>
      <c r="P32" s="711">
        <v>350</v>
      </c>
    </row>
    <row r="33" spans="1:16" ht="14.4" customHeight="1" x14ac:dyDescent="0.3">
      <c r="A33" s="694" t="s">
        <v>2236</v>
      </c>
      <c r="B33" s="695" t="s">
        <v>2233</v>
      </c>
      <c r="C33" s="695" t="s">
        <v>2268</v>
      </c>
      <c r="D33" s="695" t="s">
        <v>2269</v>
      </c>
      <c r="E33" s="710">
        <v>85</v>
      </c>
      <c r="F33" s="710">
        <v>20777.769999999997</v>
      </c>
      <c r="G33" s="695">
        <v>1</v>
      </c>
      <c r="H33" s="695">
        <v>244.44435294117642</v>
      </c>
      <c r="I33" s="710">
        <v>58</v>
      </c>
      <c r="J33" s="710">
        <v>14177.78</v>
      </c>
      <c r="K33" s="695">
        <v>0.68235330355471269</v>
      </c>
      <c r="L33" s="695">
        <v>244.44448275862069</v>
      </c>
      <c r="M33" s="710">
        <v>20</v>
      </c>
      <c r="N33" s="710">
        <v>4962.22</v>
      </c>
      <c r="O33" s="700">
        <v>0.23882351185906867</v>
      </c>
      <c r="P33" s="711">
        <v>248.11100000000002</v>
      </c>
    </row>
    <row r="34" spans="1:16" ht="14.4" customHeight="1" x14ac:dyDescent="0.3">
      <c r="A34" s="694" t="s">
        <v>2236</v>
      </c>
      <c r="B34" s="695" t="s">
        <v>2233</v>
      </c>
      <c r="C34" s="695" t="s">
        <v>2270</v>
      </c>
      <c r="D34" s="695" t="s">
        <v>2271</v>
      </c>
      <c r="E34" s="710">
        <v>6</v>
      </c>
      <c r="F34" s="710">
        <v>1766.67</v>
      </c>
      <c r="G34" s="695">
        <v>1</v>
      </c>
      <c r="H34" s="695">
        <v>294.44499999999999</v>
      </c>
      <c r="I34" s="710">
        <v>5</v>
      </c>
      <c r="J34" s="710">
        <v>1472.22</v>
      </c>
      <c r="K34" s="695">
        <v>0.83333050314999402</v>
      </c>
      <c r="L34" s="695">
        <v>294.44400000000002</v>
      </c>
      <c r="M34" s="710">
        <v>2</v>
      </c>
      <c r="N34" s="710">
        <v>588.89</v>
      </c>
      <c r="O34" s="700">
        <v>0.33333333333333331</v>
      </c>
      <c r="P34" s="711">
        <v>294.44499999999999</v>
      </c>
    </row>
    <row r="35" spans="1:16" ht="14.4" customHeight="1" x14ac:dyDescent="0.3">
      <c r="A35" s="694" t="s">
        <v>2236</v>
      </c>
      <c r="B35" s="695" t="s">
        <v>2233</v>
      </c>
      <c r="C35" s="695" t="s">
        <v>2272</v>
      </c>
      <c r="D35" s="695" t="s">
        <v>2273</v>
      </c>
      <c r="E35" s="710">
        <v>905</v>
      </c>
      <c r="F35" s="710">
        <v>168933.33000000002</v>
      </c>
      <c r="G35" s="695">
        <v>1</v>
      </c>
      <c r="H35" s="695">
        <v>186.66666298342543</v>
      </c>
      <c r="I35" s="710">
        <v>837</v>
      </c>
      <c r="J35" s="710">
        <v>156240</v>
      </c>
      <c r="K35" s="695">
        <v>0.9248618967020894</v>
      </c>
      <c r="L35" s="695">
        <v>186.66666666666666</v>
      </c>
      <c r="M35" s="710">
        <v>1073</v>
      </c>
      <c r="N35" s="710">
        <v>200293.35</v>
      </c>
      <c r="O35" s="700">
        <v>1.1856354811688137</v>
      </c>
      <c r="P35" s="711">
        <v>186.66668219944083</v>
      </c>
    </row>
    <row r="36" spans="1:16" ht="14.4" customHeight="1" x14ac:dyDescent="0.3">
      <c r="A36" s="694" t="s">
        <v>2236</v>
      </c>
      <c r="B36" s="695" t="s">
        <v>2233</v>
      </c>
      <c r="C36" s="695" t="s">
        <v>2274</v>
      </c>
      <c r="D36" s="695" t="s">
        <v>2275</v>
      </c>
      <c r="E36" s="710">
        <v>1000</v>
      </c>
      <c r="F36" s="710">
        <v>583333.34</v>
      </c>
      <c r="G36" s="695">
        <v>1</v>
      </c>
      <c r="H36" s="695">
        <v>583.33334000000002</v>
      </c>
      <c r="I36" s="710">
        <v>1189</v>
      </c>
      <c r="J36" s="710">
        <v>693583.33</v>
      </c>
      <c r="K36" s="695">
        <v>1.188999980697143</v>
      </c>
      <c r="L36" s="695">
        <v>583.33333052985699</v>
      </c>
      <c r="M36" s="710">
        <v>1380</v>
      </c>
      <c r="N36" s="710">
        <v>804999.99</v>
      </c>
      <c r="O36" s="700">
        <v>1.3799999670857148</v>
      </c>
      <c r="P36" s="711">
        <v>583.3333260869565</v>
      </c>
    </row>
    <row r="37" spans="1:16" ht="14.4" customHeight="1" x14ac:dyDescent="0.3">
      <c r="A37" s="694" t="s">
        <v>2236</v>
      </c>
      <c r="B37" s="695" t="s">
        <v>2233</v>
      </c>
      <c r="C37" s="695" t="s">
        <v>2276</v>
      </c>
      <c r="D37" s="695" t="s">
        <v>2277</v>
      </c>
      <c r="E37" s="710">
        <v>162</v>
      </c>
      <c r="F37" s="710">
        <v>75599.990000000005</v>
      </c>
      <c r="G37" s="695">
        <v>1</v>
      </c>
      <c r="H37" s="695">
        <v>466.66660493827163</v>
      </c>
      <c r="I37" s="710">
        <v>183</v>
      </c>
      <c r="J37" s="710">
        <v>85399.99</v>
      </c>
      <c r="K37" s="695">
        <v>1.1296296467764082</v>
      </c>
      <c r="L37" s="695">
        <v>466.66661202185793</v>
      </c>
      <c r="M37" s="710">
        <v>192</v>
      </c>
      <c r="N37" s="710">
        <v>89600</v>
      </c>
      <c r="O37" s="700">
        <v>1.185185341955733</v>
      </c>
      <c r="P37" s="711">
        <v>466.66666666666669</v>
      </c>
    </row>
    <row r="38" spans="1:16" ht="14.4" customHeight="1" x14ac:dyDescent="0.3">
      <c r="A38" s="694" t="s">
        <v>2236</v>
      </c>
      <c r="B38" s="695" t="s">
        <v>2233</v>
      </c>
      <c r="C38" s="695" t="s">
        <v>2278</v>
      </c>
      <c r="D38" s="695" t="s">
        <v>2277</v>
      </c>
      <c r="E38" s="710">
        <v>17</v>
      </c>
      <c r="F38" s="710">
        <v>17000</v>
      </c>
      <c r="G38" s="695">
        <v>1</v>
      </c>
      <c r="H38" s="695">
        <v>1000</v>
      </c>
      <c r="I38" s="710">
        <v>40</v>
      </c>
      <c r="J38" s="710">
        <v>40000</v>
      </c>
      <c r="K38" s="695">
        <v>2.3529411764705883</v>
      </c>
      <c r="L38" s="695">
        <v>1000</v>
      </c>
      <c r="M38" s="710">
        <v>21</v>
      </c>
      <c r="N38" s="710">
        <v>21000</v>
      </c>
      <c r="O38" s="700">
        <v>1.2352941176470589</v>
      </c>
      <c r="P38" s="711">
        <v>1000</v>
      </c>
    </row>
    <row r="39" spans="1:16" ht="14.4" customHeight="1" x14ac:dyDescent="0.3">
      <c r="A39" s="694" t="s">
        <v>2236</v>
      </c>
      <c r="B39" s="695" t="s">
        <v>2233</v>
      </c>
      <c r="C39" s="695" t="s">
        <v>2279</v>
      </c>
      <c r="D39" s="695" t="s">
        <v>2280</v>
      </c>
      <c r="E39" s="710">
        <v>8</v>
      </c>
      <c r="F39" s="710">
        <v>5333.34</v>
      </c>
      <c r="G39" s="695">
        <v>1</v>
      </c>
      <c r="H39" s="695">
        <v>666.66750000000002</v>
      </c>
      <c r="I39" s="710">
        <v>9</v>
      </c>
      <c r="J39" s="710">
        <v>6000</v>
      </c>
      <c r="K39" s="695">
        <v>1.1249985937517577</v>
      </c>
      <c r="L39" s="695">
        <v>666.66666666666663</v>
      </c>
      <c r="M39" s="710">
        <v>5</v>
      </c>
      <c r="N39" s="710">
        <v>3333.33</v>
      </c>
      <c r="O39" s="700">
        <v>0.62499859375175781</v>
      </c>
      <c r="P39" s="711">
        <v>666.66599999999994</v>
      </c>
    </row>
    <row r="40" spans="1:16" ht="14.4" customHeight="1" x14ac:dyDescent="0.3">
      <c r="A40" s="694" t="s">
        <v>2236</v>
      </c>
      <c r="B40" s="695" t="s">
        <v>2233</v>
      </c>
      <c r="C40" s="695" t="s">
        <v>2281</v>
      </c>
      <c r="D40" s="695" t="s">
        <v>2282</v>
      </c>
      <c r="E40" s="710">
        <v>1751</v>
      </c>
      <c r="F40" s="710">
        <v>87550</v>
      </c>
      <c r="G40" s="695">
        <v>1</v>
      </c>
      <c r="H40" s="695">
        <v>50</v>
      </c>
      <c r="I40" s="710">
        <v>1736</v>
      </c>
      <c r="J40" s="710">
        <v>86800</v>
      </c>
      <c r="K40" s="695">
        <v>0.99143346659051967</v>
      </c>
      <c r="L40" s="695">
        <v>50</v>
      </c>
      <c r="M40" s="710">
        <v>1671</v>
      </c>
      <c r="N40" s="710">
        <v>83550</v>
      </c>
      <c r="O40" s="700">
        <v>0.95431182181610508</v>
      </c>
      <c r="P40" s="711">
        <v>50</v>
      </c>
    </row>
    <row r="41" spans="1:16" ht="14.4" customHeight="1" x14ac:dyDescent="0.3">
      <c r="A41" s="694" t="s">
        <v>2236</v>
      </c>
      <c r="B41" s="695" t="s">
        <v>2233</v>
      </c>
      <c r="C41" s="695" t="s">
        <v>2283</v>
      </c>
      <c r="D41" s="695" t="s">
        <v>2284</v>
      </c>
      <c r="E41" s="710"/>
      <c r="F41" s="710"/>
      <c r="G41" s="695"/>
      <c r="H41" s="695"/>
      <c r="I41" s="710"/>
      <c r="J41" s="710"/>
      <c r="K41" s="695"/>
      <c r="L41" s="695"/>
      <c r="M41" s="710">
        <v>2</v>
      </c>
      <c r="N41" s="710">
        <v>11.120000000000001</v>
      </c>
      <c r="O41" s="700"/>
      <c r="P41" s="711">
        <v>5.5600000000000005</v>
      </c>
    </row>
    <row r="42" spans="1:16" ht="14.4" customHeight="1" x14ac:dyDescent="0.3">
      <c r="A42" s="694" t="s">
        <v>2236</v>
      </c>
      <c r="B42" s="695" t="s">
        <v>2233</v>
      </c>
      <c r="C42" s="695" t="s">
        <v>2285</v>
      </c>
      <c r="D42" s="695" t="s">
        <v>2286</v>
      </c>
      <c r="E42" s="710">
        <v>51</v>
      </c>
      <c r="F42" s="710">
        <v>5156.6699999999992</v>
      </c>
      <c r="G42" s="695">
        <v>1</v>
      </c>
      <c r="H42" s="695">
        <v>101.11117647058822</v>
      </c>
      <c r="I42" s="710">
        <v>40</v>
      </c>
      <c r="J42" s="710">
        <v>4044.44</v>
      </c>
      <c r="K42" s="695">
        <v>0.7843123566177399</v>
      </c>
      <c r="L42" s="695">
        <v>101.111</v>
      </c>
      <c r="M42" s="710">
        <v>91</v>
      </c>
      <c r="N42" s="710">
        <v>9201.0999999999985</v>
      </c>
      <c r="O42" s="700">
        <v>1.7843104173817599</v>
      </c>
      <c r="P42" s="711">
        <v>101.110989010989</v>
      </c>
    </row>
    <row r="43" spans="1:16" ht="14.4" customHeight="1" x14ac:dyDescent="0.3">
      <c r="A43" s="694" t="s">
        <v>2236</v>
      </c>
      <c r="B43" s="695" t="s">
        <v>2233</v>
      </c>
      <c r="C43" s="695" t="s">
        <v>2287</v>
      </c>
      <c r="D43" s="695" t="s">
        <v>2288</v>
      </c>
      <c r="E43" s="710">
        <v>9</v>
      </c>
      <c r="F43" s="710">
        <v>690</v>
      </c>
      <c r="G43" s="695">
        <v>1</v>
      </c>
      <c r="H43" s="695">
        <v>76.666666666666671</v>
      </c>
      <c r="I43" s="710"/>
      <c r="J43" s="710"/>
      <c r="K43" s="695"/>
      <c r="L43" s="695"/>
      <c r="M43" s="710">
        <v>1</v>
      </c>
      <c r="N43" s="710">
        <v>76.67</v>
      </c>
      <c r="O43" s="700">
        <v>0.1111159420289855</v>
      </c>
      <c r="P43" s="711">
        <v>76.67</v>
      </c>
    </row>
    <row r="44" spans="1:16" ht="14.4" customHeight="1" x14ac:dyDescent="0.3">
      <c r="A44" s="694" t="s">
        <v>2236</v>
      </c>
      <c r="B44" s="695" t="s">
        <v>2233</v>
      </c>
      <c r="C44" s="695" t="s">
        <v>2289</v>
      </c>
      <c r="D44" s="695" t="s">
        <v>2290</v>
      </c>
      <c r="E44" s="710">
        <v>26</v>
      </c>
      <c r="F44" s="710">
        <v>0</v>
      </c>
      <c r="G44" s="695"/>
      <c r="H44" s="695">
        <v>0</v>
      </c>
      <c r="I44" s="710">
        <v>55</v>
      </c>
      <c r="J44" s="710">
        <v>0</v>
      </c>
      <c r="K44" s="695"/>
      <c r="L44" s="695">
        <v>0</v>
      </c>
      <c r="M44" s="710">
        <v>45</v>
      </c>
      <c r="N44" s="710">
        <v>0</v>
      </c>
      <c r="O44" s="700"/>
      <c r="P44" s="711">
        <v>0</v>
      </c>
    </row>
    <row r="45" spans="1:16" ht="14.4" customHeight="1" x14ac:dyDescent="0.3">
      <c r="A45" s="694" t="s">
        <v>2236</v>
      </c>
      <c r="B45" s="695" t="s">
        <v>2233</v>
      </c>
      <c r="C45" s="695" t="s">
        <v>2291</v>
      </c>
      <c r="D45" s="695" t="s">
        <v>2292</v>
      </c>
      <c r="E45" s="710">
        <v>91</v>
      </c>
      <c r="F45" s="710">
        <v>0</v>
      </c>
      <c r="G45" s="695"/>
      <c r="H45" s="695">
        <v>0</v>
      </c>
      <c r="I45" s="710">
        <v>106</v>
      </c>
      <c r="J45" s="710">
        <v>0</v>
      </c>
      <c r="K45" s="695"/>
      <c r="L45" s="695">
        <v>0</v>
      </c>
      <c r="M45" s="710">
        <v>99</v>
      </c>
      <c r="N45" s="710">
        <v>0</v>
      </c>
      <c r="O45" s="700"/>
      <c r="P45" s="711">
        <v>0</v>
      </c>
    </row>
    <row r="46" spans="1:16" ht="14.4" customHeight="1" x14ac:dyDescent="0.3">
      <c r="A46" s="694" t="s">
        <v>2236</v>
      </c>
      <c r="B46" s="695" t="s">
        <v>2233</v>
      </c>
      <c r="C46" s="695" t="s">
        <v>2293</v>
      </c>
      <c r="D46" s="695" t="s">
        <v>2294</v>
      </c>
      <c r="E46" s="710">
        <v>1135</v>
      </c>
      <c r="F46" s="710">
        <v>346805.57</v>
      </c>
      <c r="G46" s="695">
        <v>1</v>
      </c>
      <c r="H46" s="695">
        <v>305.55556828193835</v>
      </c>
      <c r="I46" s="710">
        <v>1087</v>
      </c>
      <c r="J46" s="710">
        <v>332138.89</v>
      </c>
      <c r="K46" s="695">
        <v>0.95770921441659662</v>
      </c>
      <c r="L46" s="695">
        <v>305.55555657773692</v>
      </c>
      <c r="M46" s="710">
        <v>1040</v>
      </c>
      <c r="N46" s="710">
        <v>317777.77999999997</v>
      </c>
      <c r="O46" s="700">
        <v>0.91629952771519774</v>
      </c>
      <c r="P46" s="711">
        <v>305.55555769230767</v>
      </c>
    </row>
    <row r="47" spans="1:16" ht="14.4" customHeight="1" x14ac:dyDescent="0.3">
      <c r="A47" s="694" t="s">
        <v>2236</v>
      </c>
      <c r="B47" s="695" t="s">
        <v>2233</v>
      </c>
      <c r="C47" s="695" t="s">
        <v>2295</v>
      </c>
      <c r="D47" s="695" t="s">
        <v>2296</v>
      </c>
      <c r="E47" s="710">
        <v>2840</v>
      </c>
      <c r="F47" s="710">
        <v>0</v>
      </c>
      <c r="G47" s="695"/>
      <c r="H47" s="695">
        <v>0</v>
      </c>
      <c r="I47" s="710">
        <v>3651</v>
      </c>
      <c r="J47" s="710">
        <v>0</v>
      </c>
      <c r="K47" s="695"/>
      <c r="L47" s="695">
        <v>0</v>
      </c>
      <c r="M47" s="710">
        <v>3863</v>
      </c>
      <c r="N47" s="710">
        <v>0</v>
      </c>
      <c r="O47" s="700"/>
      <c r="P47" s="711">
        <v>0</v>
      </c>
    </row>
    <row r="48" spans="1:16" ht="14.4" customHeight="1" x14ac:dyDescent="0.3">
      <c r="A48" s="694" t="s">
        <v>2236</v>
      </c>
      <c r="B48" s="695" t="s">
        <v>2233</v>
      </c>
      <c r="C48" s="695" t="s">
        <v>2297</v>
      </c>
      <c r="D48" s="695" t="s">
        <v>2298</v>
      </c>
      <c r="E48" s="710">
        <v>4186</v>
      </c>
      <c r="F48" s="710">
        <v>1906955.56</v>
      </c>
      <c r="G48" s="695">
        <v>1</v>
      </c>
      <c r="H48" s="695">
        <v>455.55555661729574</v>
      </c>
      <c r="I48" s="710">
        <v>3991</v>
      </c>
      <c r="J48" s="710">
        <v>1818122.23</v>
      </c>
      <c r="K48" s="695">
        <v>0.95341615092488041</v>
      </c>
      <c r="L48" s="695">
        <v>455.55555750438486</v>
      </c>
      <c r="M48" s="710">
        <v>4211</v>
      </c>
      <c r="N48" s="710">
        <v>1918344.4499999997</v>
      </c>
      <c r="O48" s="700">
        <v>1.0059722891497271</v>
      </c>
      <c r="P48" s="711">
        <v>455.5555568748515</v>
      </c>
    </row>
    <row r="49" spans="1:16" ht="14.4" customHeight="1" x14ac:dyDescent="0.3">
      <c r="A49" s="694" t="s">
        <v>2236</v>
      </c>
      <c r="B49" s="695" t="s">
        <v>2233</v>
      </c>
      <c r="C49" s="695" t="s">
        <v>2299</v>
      </c>
      <c r="D49" s="695" t="s">
        <v>2300</v>
      </c>
      <c r="E49" s="710">
        <v>3</v>
      </c>
      <c r="F49" s="710">
        <v>0</v>
      </c>
      <c r="G49" s="695"/>
      <c r="H49" s="695">
        <v>0</v>
      </c>
      <c r="I49" s="710">
        <v>1</v>
      </c>
      <c r="J49" s="710">
        <v>0</v>
      </c>
      <c r="K49" s="695"/>
      <c r="L49" s="695">
        <v>0</v>
      </c>
      <c r="M49" s="710"/>
      <c r="N49" s="710"/>
      <c r="O49" s="700"/>
      <c r="P49" s="711"/>
    </row>
    <row r="50" spans="1:16" ht="14.4" customHeight="1" x14ac:dyDescent="0.3">
      <c r="A50" s="694" t="s">
        <v>2236</v>
      </c>
      <c r="B50" s="695" t="s">
        <v>2233</v>
      </c>
      <c r="C50" s="695" t="s">
        <v>2301</v>
      </c>
      <c r="D50" s="695" t="s">
        <v>2302</v>
      </c>
      <c r="E50" s="710">
        <v>73</v>
      </c>
      <c r="F50" s="710">
        <v>4298.8900000000003</v>
      </c>
      <c r="G50" s="695">
        <v>1</v>
      </c>
      <c r="H50" s="695">
        <v>58.888904109589049</v>
      </c>
      <c r="I50" s="710">
        <v>27</v>
      </c>
      <c r="J50" s="710">
        <v>1590</v>
      </c>
      <c r="K50" s="695">
        <v>0.36986291810211469</v>
      </c>
      <c r="L50" s="695">
        <v>58.888888888888886</v>
      </c>
      <c r="M50" s="710">
        <v>37</v>
      </c>
      <c r="N50" s="710">
        <v>2178.9</v>
      </c>
      <c r="O50" s="700">
        <v>0.50685176871238857</v>
      </c>
      <c r="P50" s="711">
        <v>58.889189189189189</v>
      </c>
    </row>
    <row r="51" spans="1:16" ht="14.4" customHeight="1" x14ac:dyDescent="0.3">
      <c r="A51" s="694" t="s">
        <v>2236</v>
      </c>
      <c r="B51" s="695" t="s">
        <v>2233</v>
      </c>
      <c r="C51" s="695" t="s">
        <v>2303</v>
      </c>
      <c r="D51" s="695" t="s">
        <v>2304</v>
      </c>
      <c r="E51" s="710">
        <v>1694</v>
      </c>
      <c r="F51" s="710">
        <v>131755.56</v>
      </c>
      <c r="G51" s="695">
        <v>1</v>
      </c>
      <c r="H51" s="695">
        <v>77.777780401416763</v>
      </c>
      <c r="I51" s="710">
        <v>1700</v>
      </c>
      <c r="J51" s="710">
        <v>132222.22</v>
      </c>
      <c r="K51" s="695">
        <v>1.0035418619145939</v>
      </c>
      <c r="L51" s="695">
        <v>77.777776470588236</v>
      </c>
      <c r="M51" s="710">
        <v>1800</v>
      </c>
      <c r="N51" s="710">
        <v>140000</v>
      </c>
      <c r="O51" s="700">
        <v>1.0625737540032467</v>
      </c>
      <c r="P51" s="711">
        <v>77.777777777777771</v>
      </c>
    </row>
    <row r="52" spans="1:16" ht="14.4" customHeight="1" x14ac:dyDescent="0.3">
      <c r="A52" s="694" t="s">
        <v>2236</v>
      </c>
      <c r="B52" s="695" t="s">
        <v>2233</v>
      </c>
      <c r="C52" s="695" t="s">
        <v>2305</v>
      </c>
      <c r="D52" s="695" t="s">
        <v>2306</v>
      </c>
      <c r="E52" s="710">
        <v>0</v>
      </c>
      <c r="F52" s="710">
        <v>0</v>
      </c>
      <c r="G52" s="695"/>
      <c r="H52" s="695"/>
      <c r="I52" s="710">
        <v>0</v>
      </c>
      <c r="J52" s="710">
        <v>0</v>
      </c>
      <c r="K52" s="695"/>
      <c r="L52" s="695"/>
      <c r="M52" s="710"/>
      <c r="N52" s="710"/>
      <c r="O52" s="700"/>
      <c r="P52" s="711"/>
    </row>
    <row r="53" spans="1:16" ht="14.4" customHeight="1" x14ac:dyDescent="0.3">
      <c r="A53" s="694" t="s">
        <v>2236</v>
      </c>
      <c r="B53" s="695" t="s">
        <v>2233</v>
      </c>
      <c r="C53" s="695" t="s">
        <v>2307</v>
      </c>
      <c r="D53" s="695" t="s">
        <v>2308</v>
      </c>
      <c r="E53" s="710">
        <v>1553</v>
      </c>
      <c r="F53" s="710">
        <v>138044.45000000001</v>
      </c>
      <c r="G53" s="695">
        <v>1</v>
      </c>
      <c r="H53" s="695">
        <v>88.888892466194463</v>
      </c>
      <c r="I53" s="710">
        <v>1508</v>
      </c>
      <c r="J53" s="710">
        <v>134044.44</v>
      </c>
      <c r="K53" s="695">
        <v>0.97102375358082116</v>
      </c>
      <c r="L53" s="695">
        <v>88.88888594164456</v>
      </c>
      <c r="M53" s="710">
        <v>1321</v>
      </c>
      <c r="N53" s="710">
        <v>117422.22</v>
      </c>
      <c r="O53" s="700">
        <v>0.85061166892258244</v>
      </c>
      <c r="P53" s="711">
        <v>88.888887206661622</v>
      </c>
    </row>
    <row r="54" spans="1:16" ht="14.4" customHeight="1" x14ac:dyDescent="0.3">
      <c r="A54" s="694" t="s">
        <v>2236</v>
      </c>
      <c r="B54" s="695" t="s">
        <v>2233</v>
      </c>
      <c r="C54" s="695" t="s">
        <v>2309</v>
      </c>
      <c r="D54" s="695" t="s">
        <v>2310</v>
      </c>
      <c r="E54" s="710">
        <v>10</v>
      </c>
      <c r="F54" s="710">
        <v>433.33</v>
      </c>
      <c r="G54" s="695">
        <v>1</v>
      </c>
      <c r="H54" s="695">
        <v>43.332999999999998</v>
      </c>
      <c r="I54" s="710">
        <v>5</v>
      </c>
      <c r="J54" s="710">
        <v>216.67000000000002</v>
      </c>
      <c r="K54" s="695">
        <v>0.50001153855029656</v>
      </c>
      <c r="L54" s="695">
        <v>43.334000000000003</v>
      </c>
      <c r="M54" s="710">
        <v>3</v>
      </c>
      <c r="N54" s="710">
        <v>130</v>
      </c>
      <c r="O54" s="700">
        <v>0.30000230771005931</v>
      </c>
      <c r="P54" s="711">
        <v>43.333333333333336</v>
      </c>
    </row>
    <row r="55" spans="1:16" ht="14.4" customHeight="1" x14ac:dyDescent="0.3">
      <c r="A55" s="694" t="s">
        <v>2236</v>
      </c>
      <c r="B55" s="695" t="s">
        <v>2233</v>
      </c>
      <c r="C55" s="695" t="s">
        <v>2311</v>
      </c>
      <c r="D55" s="695" t="s">
        <v>2312</v>
      </c>
      <c r="E55" s="710">
        <v>54</v>
      </c>
      <c r="F55" s="710">
        <v>5220.01</v>
      </c>
      <c r="G55" s="695">
        <v>1</v>
      </c>
      <c r="H55" s="695">
        <v>96.66685185185186</v>
      </c>
      <c r="I55" s="710">
        <v>47</v>
      </c>
      <c r="J55" s="710">
        <v>4543.32</v>
      </c>
      <c r="K55" s="695">
        <v>0.87036614872385287</v>
      </c>
      <c r="L55" s="695">
        <v>96.666382978723405</v>
      </c>
      <c r="M55" s="710">
        <v>92</v>
      </c>
      <c r="N55" s="710">
        <v>8893.33</v>
      </c>
      <c r="O55" s="700">
        <v>1.7036998013413767</v>
      </c>
      <c r="P55" s="711">
        <v>96.666630434782604</v>
      </c>
    </row>
    <row r="56" spans="1:16" ht="14.4" customHeight="1" x14ac:dyDescent="0.3">
      <c r="A56" s="694" t="s">
        <v>2236</v>
      </c>
      <c r="B56" s="695" t="s">
        <v>2233</v>
      </c>
      <c r="C56" s="695" t="s">
        <v>2313</v>
      </c>
      <c r="D56" s="695" t="s">
        <v>2314</v>
      </c>
      <c r="E56" s="710">
        <v>259</v>
      </c>
      <c r="F56" s="710">
        <v>86333.349999999991</v>
      </c>
      <c r="G56" s="695">
        <v>1</v>
      </c>
      <c r="H56" s="695">
        <v>333.33339768339766</v>
      </c>
      <c r="I56" s="710">
        <v>352</v>
      </c>
      <c r="J56" s="710">
        <v>117333.33</v>
      </c>
      <c r="K56" s="695">
        <v>1.3590730580940045</v>
      </c>
      <c r="L56" s="695">
        <v>333.33332386363639</v>
      </c>
      <c r="M56" s="710">
        <v>465</v>
      </c>
      <c r="N56" s="710">
        <v>155000</v>
      </c>
      <c r="O56" s="700">
        <v>1.795366448770956</v>
      </c>
      <c r="P56" s="711">
        <v>333.33333333333331</v>
      </c>
    </row>
    <row r="57" spans="1:16" ht="14.4" customHeight="1" x14ac:dyDescent="0.3">
      <c r="A57" s="694" t="s">
        <v>2236</v>
      </c>
      <c r="B57" s="695" t="s">
        <v>2233</v>
      </c>
      <c r="C57" s="695" t="s">
        <v>2315</v>
      </c>
      <c r="D57" s="695" t="s">
        <v>2316</v>
      </c>
      <c r="E57" s="710"/>
      <c r="F57" s="710"/>
      <c r="G57" s="695"/>
      <c r="H57" s="695"/>
      <c r="I57" s="710"/>
      <c r="J57" s="710"/>
      <c r="K57" s="695"/>
      <c r="L57" s="695"/>
      <c r="M57" s="710">
        <v>1</v>
      </c>
      <c r="N57" s="710">
        <v>140</v>
      </c>
      <c r="O57" s="700"/>
      <c r="P57" s="711">
        <v>140</v>
      </c>
    </row>
    <row r="58" spans="1:16" ht="14.4" customHeight="1" x14ac:dyDescent="0.3">
      <c r="A58" s="694" t="s">
        <v>2236</v>
      </c>
      <c r="B58" s="695" t="s">
        <v>2233</v>
      </c>
      <c r="C58" s="695" t="s">
        <v>2317</v>
      </c>
      <c r="D58" s="695" t="s">
        <v>2318</v>
      </c>
      <c r="E58" s="710"/>
      <c r="F58" s="710"/>
      <c r="G58" s="695"/>
      <c r="H58" s="695"/>
      <c r="I58" s="710">
        <v>1</v>
      </c>
      <c r="J58" s="710">
        <v>75.56</v>
      </c>
      <c r="K58" s="695"/>
      <c r="L58" s="695">
        <v>75.56</v>
      </c>
      <c r="M58" s="710"/>
      <c r="N58" s="710"/>
      <c r="O58" s="700"/>
      <c r="P58" s="711"/>
    </row>
    <row r="59" spans="1:16" ht="14.4" customHeight="1" x14ac:dyDescent="0.3">
      <c r="A59" s="694" t="s">
        <v>2236</v>
      </c>
      <c r="B59" s="695" t="s">
        <v>2233</v>
      </c>
      <c r="C59" s="695" t="s">
        <v>2319</v>
      </c>
      <c r="D59" s="695" t="s">
        <v>2320</v>
      </c>
      <c r="E59" s="710">
        <v>1754</v>
      </c>
      <c r="F59" s="710">
        <v>2250966.66</v>
      </c>
      <c r="G59" s="695">
        <v>1</v>
      </c>
      <c r="H59" s="695">
        <v>1283.3333295324971</v>
      </c>
      <c r="I59" s="710">
        <v>1469</v>
      </c>
      <c r="J59" s="710">
        <v>1885216.67</v>
      </c>
      <c r="K59" s="695">
        <v>0.83751425709699312</v>
      </c>
      <c r="L59" s="695">
        <v>1283.3333356024507</v>
      </c>
      <c r="M59" s="710">
        <v>1476</v>
      </c>
      <c r="N59" s="710">
        <v>1894200</v>
      </c>
      <c r="O59" s="700">
        <v>0.84150513362112611</v>
      </c>
      <c r="P59" s="711">
        <v>1283.3333333333333</v>
      </c>
    </row>
    <row r="60" spans="1:16" ht="14.4" customHeight="1" x14ac:dyDescent="0.3">
      <c r="A60" s="694" t="s">
        <v>2236</v>
      </c>
      <c r="B60" s="695" t="s">
        <v>2233</v>
      </c>
      <c r="C60" s="695" t="s">
        <v>2321</v>
      </c>
      <c r="D60" s="695" t="s">
        <v>2322</v>
      </c>
      <c r="E60" s="710">
        <v>4</v>
      </c>
      <c r="F60" s="710">
        <v>1866.67</v>
      </c>
      <c r="G60" s="695">
        <v>1</v>
      </c>
      <c r="H60" s="695">
        <v>466.66750000000002</v>
      </c>
      <c r="I60" s="710">
        <v>7</v>
      </c>
      <c r="J60" s="710">
        <v>3266.67</v>
      </c>
      <c r="K60" s="695">
        <v>1.7499986607166773</v>
      </c>
      <c r="L60" s="695">
        <v>466.66714285714289</v>
      </c>
      <c r="M60" s="710"/>
      <c r="N60" s="710"/>
      <c r="O60" s="700"/>
      <c r="P60" s="711"/>
    </row>
    <row r="61" spans="1:16" ht="14.4" customHeight="1" x14ac:dyDescent="0.3">
      <c r="A61" s="694" t="s">
        <v>2236</v>
      </c>
      <c r="B61" s="695" t="s">
        <v>2233</v>
      </c>
      <c r="C61" s="695" t="s">
        <v>2323</v>
      </c>
      <c r="D61" s="695" t="s">
        <v>2324</v>
      </c>
      <c r="E61" s="710">
        <v>64</v>
      </c>
      <c r="F61" s="710">
        <v>7466.66</v>
      </c>
      <c r="G61" s="695">
        <v>1</v>
      </c>
      <c r="H61" s="695">
        <v>116.6665625</v>
      </c>
      <c r="I61" s="710">
        <v>81</v>
      </c>
      <c r="J61" s="710">
        <v>9450</v>
      </c>
      <c r="K61" s="695">
        <v>1.2656261300233305</v>
      </c>
      <c r="L61" s="695">
        <v>116.66666666666667</v>
      </c>
      <c r="M61" s="710">
        <v>90</v>
      </c>
      <c r="N61" s="710">
        <v>10500.01</v>
      </c>
      <c r="O61" s="700">
        <v>1.4062525948683884</v>
      </c>
      <c r="P61" s="711">
        <v>116.66677777777778</v>
      </c>
    </row>
    <row r="62" spans="1:16" ht="14.4" customHeight="1" x14ac:dyDescent="0.3">
      <c r="A62" s="694" t="s">
        <v>2236</v>
      </c>
      <c r="B62" s="695" t="s">
        <v>2233</v>
      </c>
      <c r="C62" s="695" t="s">
        <v>2325</v>
      </c>
      <c r="D62" s="695" t="s">
        <v>2326</v>
      </c>
      <c r="E62" s="710">
        <v>37</v>
      </c>
      <c r="F62" s="710">
        <v>17266.66</v>
      </c>
      <c r="G62" s="695">
        <v>1</v>
      </c>
      <c r="H62" s="695">
        <v>466.66648648648646</v>
      </c>
      <c r="I62" s="710">
        <v>32</v>
      </c>
      <c r="J62" s="710">
        <v>14933.33</v>
      </c>
      <c r="K62" s="695">
        <v>0.86486500573938441</v>
      </c>
      <c r="L62" s="695">
        <v>466.6665625</v>
      </c>
      <c r="M62" s="710">
        <v>22</v>
      </c>
      <c r="N62" s="710">
        <v>10266.66</v>
      </c>
      <c r="O62" s="700">
        <v>0.59459443806735057</v>
      </c>
      <c r="P62" s="711">
        <v>466.66636363636366</v>
      </c>
    </row>
    <row r="63" spans="1:16" ht="14.4" customHeight="1" x14ac:dyDescent="0.3">
      <c r="A63" s="694" t="s">
        <v>2236</v>
      </c>
      <c r="B63" s="695" t="s">
        <v>2233</v>
      </c>
      <c r="C63" s="695" t="s">
        <v>2234</v>
      </c>
      <c r="D63" s="695" t="s">
        <v>2235</v>
      </c>
      <c r="E63" s="710">
        <v>3</v>
      </c>
      <c r="F63" s="710">
        <v>983.33999999999992</v>
      </c>
      <c r="G63" s="695">
        <v>1</v>
      </c>
      <c r="H63" s="695">
        <v>327.78</v>
      </c>
      <c r="I63" s="710">
        <v>2</v>
      </c>
      <c r="J63" s="710">
        <v>655.56</v>
      </c>
      <c r="K63" s="695">
        <v>0.66666666666666663</v>
      </c>
      <c r="L63" s="695">
        <v>327.78</v>
      </c>
      <c r="M63" s="710"/>
      <c r="N63" s="710"/>
      <c r="O63" s="700"/>
      <c r="P63" s="711"/>
    </row>
    <row r="64" spans="1:16" ht="14.4" customHeight="1" x14ac:dyDescent="0.3">
      <c r="A64" s="694" t="s">
        <v>2236</v>
      </c>
      <c r="B64" s="695" t="s">
        <v>2233</v>
      </c>
      <c r="C64" s="695" t="s">
        <v>2327</v>
      </c>
      <c r="D64" s="695" t="s">
        <v>2328</v>
      </c>
      <c r="E64" s="710">
        <v>9</v>
      </c>
      <c r="F64" s="710">
        <v>7500</v>
      </c>
      <c r="G64" s="695">
        <v>1</v>
      </c>
      <c r="H64" s="695">
        <v>833.33333333333337</v>
      </c>
      <c r="I64" s="710">
        <v>14</v>
      </c>
      <c r="J64" s="710">
        <v>11666.68</v>
      </c>
      <c r="K64" s="695">
        <v>1.5555573333333335</v>
      </c>
      <c r="L64" s="695">
        <v>833.33428571428578</v>
      </c>
      <c r="M64" s="710">
        <v>8</v>
      </c>
      <c r="N64" s="710">
        <v>6666.67</v>
      </c>
      <c r="O64" s="700">
        <v>0.88888933333333331</v>
      </c>
      <c r="P64" s="711">
        <v>833.33375000000001</v>
      </c>
    </row>
    <row r="65" spans="1:16" ht="14.4" customHeight="1" x14ac:dyDescent="0.3">
      <c r="A65" s="694" t="s">
        <v>2236</v>
      </c>
      <c r="B65" s="695" t="s">
        <v>2233</v>
      </c>
      <c r="C65" s="695" t="s">
        <v>2329</v>
      </c>
      <c r="D65" s="695" t="s">
        <v>2330</v>
      </c>
      <c r="E65" s="710"/>
      <c r="F65" s="710"/>
      <c r="G65" s="695"/>
      <c r="H65" s="695"/>
      <c r="I65" s="710"/>
      <c r="J65" s="710"/>
      <c r="K65" s="695"/>
      <c r="L65" s="695"/>
      <c r="M65" s="710">
        <v>2</v>
      </c>
      <c r="N65" s="710">
        <v>584.44000000000005</v>
      </c>
      <c r="O65" s="700"/>
      <c r="P65" s="711">
        <v>292.22000000000003</v>
      </c>
    </row>
    <row r="66" spans="1:16" ht="14.4" customHeight="1" x14ac:dyDescent="0.3">
      <c r="A66" s="694" t="s">
        <v>2236</v>
      </c>
      <c r="B66" s="695" t="s">
        <v>2233</v>
      </c>
      <c r="C66" s="695" t="s">
        <v>2331</v>
      </c>
      <c r="D66" s="695" t="s">
        <v>2332</v>
      </c>
      <c r="E66" s="710">
        <v>6</v>
      </c>
      <c r="F66" s="710">
        <v>33.350000000000009</v>
      </c>
      <c r="G66" s="695">
        <v>1</v>
      </c>
      <c r="H66" s="695">
        <v>5.5583333333333345</v>
      </c>
      <c r="I66" s="710">
        <v>5</v>
      </c>
      <c r="J66" s="710">
        <v>27.78</v>
      </c>
      <c r="K66" s="695">
        <v>0.83298350824587686</v>
      </c>
      <c r="L66" s="695">
        <v>5.556</v>
      </c>
      <c r="M66" s="710">
        <v>8</v>
      </c>
      <c r="N66" s="710">
        <v>44.45</v>
      </c>
      <c r="O66" s="700">
        <v>1.3328335832083955</v>
      </c>
      <c r="P66" s="711">
        <v>5.5562500000000004</v>
      </c>
    </row>
    <row r="67" spans="1:16" ht="14.4" customHeight="1" x14ac:dyDescent="0.3">
      <c r="A67" s="694" t="s">
        <v>2236</v>
      </c>
      <c r="B67" s="695" t="s">
        <v>2233</v>
      </c>
      <c r="C67" s="695" t="s">
        <v>2333</v>
      </c>
      <c r="D67" s="695" t="s">
        <v>2334</v>
      </c>
      <c r="E67" s="710"/>
      <c r="F67" s="710"/>
      <c r="G67" s="695"/>
      <c r="H67" s="695"/>
      <c r="I67" s="710">
        <v>1</v>
      </c>
      <c r="J67" s="710">
        <v>645.55999999999995</v>
      </c>
      <c r="K67" s="695"/>
      <c r="L67" s="695">
        <v>645.55999999999995</v>
      </c>
      <c r="M67" s="710"/>
      <c r="N67" s="710"/>
      <c r="O67" s="700"/>
      <c r="P67" s="711"/>
    </row>
    <row r="68" spans="1:16" ht="14.4" customHeight="1" x14ac:dyDescent="0.3">
      <c r="A68" s="694" t="s">
        <v>2236</v>
      </c>
      <c r="B68" s="695" t="s">
        <v>2233</v>
      </c>
      <c r="C68" s="695" t="s">
        <v>2335</v>
      </c>
      <c r="D68" s="695" t="s">
        <v>2336</v>
      </c>
      <c r="E68" s="710">
        <v>1</v>
      </c>
      <c r="F68" s="710">
        <v>222.22</v>
      </c>
      <c r="G68" s="695">
        <v>1</v>
      </c>
      <c r="H68" s="695">
        <v>222.22</v>
      </c>
      <c r="I68" s="710">
        <v>1</v>
      </c>
      <c r="J68" s="710">
        <v>222.22</v>
      </c>
      <c r="K68" s="695">
        <v>1</v>
      </c>
      <c r="L68" s="695">
        <v>222.22</v>
      </c>
      <c r="M68" s="710"/>
      <c r="N68" s="710"/>
      <c r="O68" s="700"/>
      <c r="P68" s="711"/>
    </row>
    <row r="69" spans="1:16" ht="14.4" customHeight="1" x14ac:dyDescent="0.3">
      <c r="A69" s="694" t="s">
        <v>2337</v>
      </c>
      <c r="B69" s="695" t="s">
        <v>2233</v>
      </c>
      <c r="C69" s="695" t="s">
        <v>2260</v>
      </c>
      <c r="D69" s="695" t="s">
        <v>2261</v>
      </c>
      <c r="E69" s="710">
        <v>352</v>
      </c>
      <c r="F69" s="710">
        <v>27377.77</v>
      </c>
      <c r="G69" s="695">
        <v>1</v>
      </c>
      <c r="H69" s="695">
        <v>77.777755681818178</v>
      </c>
      <c r="I69" s="710">
        <v>283</v>
      </c>
      <c r="J69" s="710">
        <v>22011.11</v>
      </c>
      <c r="K69" s="695">
        <v>0.80397746054554475</v>
      </c>
      <c r="L69" s="695">
        <v>77.777773851590112</v>
      </c>
      <c r="M69" s="710">
        <v>362</v>
      </c>
      <c r="N69" s="710">
        <v>28155.55</v>
      </c>
      <c r="O69" s="700">
        <v>1.0284091801487119</v>
      </c>
      <c r="P69" s="711">
        <v>77.777762430939219</v>
      </c>
    </row>
    <row r="70" spans="1:16" ht="14.4" customHeight="1" x14ac:dyDescent="0.3">
      <c r="A70" s="694" t="s">
        <v>2337</v>
      </c>
      <c r="B70" s="695" t="s">
        <v>2233</v>
      </c>
      <c r="C70" s="695" t="s">
        <v>2262</v>
      </c>
      <c r="D70" s="695" t="s">
        <v>2263</v>
      </c>
      <c r="E70" s="710">
        <v>1</v>
      </c>
      <c r="F70" s="710">
        <v>250</v>
      </c>
      <c r="G70" s="695">
        <v>1</v>
      </c>
      <c r="H70" s="695">
        <v>250</v>
      </c>
      <c r="I70" s="710"/>
      <c r="J70" s="710"/>
      <c r="K70" s="695"/>
      <c r="L70" s="695"/>
      <c r="M70" s="710"/>
      <c r="N70" s="710"/>
      <c r="O70" s="700"/>
      <c r="P70" s="711"/>
    </row>
    <row r="71" spans="1:16" ht="14.4" customHeight="1" x14ac:dyDescent="0.3">
      <c r="A71" s="694" t="s">
        <v>2337</v>
      </c>
      <c r="B71" s="695" t="s">
        <v>2233</v>
      </c>
      <c r="C71" s="695" t="s">
        <v>2264</v>
      </c>
      <c r="D71" s="695" t="s">
        <v>2265</v>
      </c>
      <c r="E71" s="710">
        <v>1024</v>
      </c>
      <c r="F71" s="710">
        <v>113777.79000000001</v>
      </c>
      <c r="G71" s="695">
        <v>1</v>
      </c>
      <c r="H71" s="695">
        <v>111.11112304687501</v>
      </c>
      <c r="I71" s="710">
        <v>1104</v>
      </c>
      <c r="J71" s="710">
        <v>122666.66</v>
      </c>
      <c r="K71" s="695">
        <v>1.0781248255920597</v>
      </c>
      <c r="L71" s="695">
        <v>111.11110507246377</v>
      </c>
      <c r="M71" s="710">
        <v>1305</v>
      </c>
      <c r="N71" s="710">
        <v>145000.01</v>
      </c>
      <c r="O71" s="700">
        <v>1.2744140134906821</v>
      </c>
      <c r="P71" s="711">
        <v>111.11111877394637</v>
      </c>
    </row>
    <row r="72" spans="1:16" ht="14.4" customHeight="1" x14ac:dyDescent="0.3">
      <c r="A72" s="694" t="s">
        <v>2337</v>
      </c>
      <c r="B72" s="695" t="s">
        <v>2233</v>
      </c>
      <c r="C72" s="695" t="s">
        <v>2338</v>
      </c>
      <c r="D72" s="695" t="s">
        <v>2339</v>
      </c>
      <c r="E72" s="710">
        <v>2</v>
      </c>
      <c r="F72" s="710">
        <v>186.67</v>
      </c>
      <c r="G72" s="695">
        <v>1</v>
      </c>
      <c r="H72" s="695">
        <v>93.334999999999994</v>
      </c>
      <c r="I72" s="710"/>
      <c r="J72" s="710"/>
      <c r="K72" s="695"/>
      <c r="L72" s="695"/>
      <c r="M72" s="710"/>
      <c r="N72" s="710"/>
      <c r="O72" s="700"/>
      <c r="P72" s="711"/>
    </row>
    <row r="73" spans="1:16" ht="14.4" customHeight="1" x14ac:dyDescent="0.3">
      <c r="A73" s="694" t="s">
        <v>2337</v>
      </c>
      <c r="B73" s="695" t="s">
        <v>2233</v>
      </c>
      <c r="C73" s="695" t="s">
        <v>2272</v>
      </c>
      <c r="D73" s="695" t="s">
        <v>2273</v>
      </c>
      <c r="E73" s="710">
        <v>662</v>
      </c>
      <c r="F73" s="710">
        <v>123573.33</v>
      </c>
      <c r="G73" s="695">
        <v>1</v>
      </c>
      <c r="H73" s="695">
        <v>186.66666163141994</v>
      </c>
      <c r="I73" s="710">
        <v>654</v>
      </c>
      <c r="J73" s="710">
        <v>122080.01</v>
      </c>
      <c r="K73" s="695">
        <v>0.98791551542715561</v>
      </c>
      <c r="L73" s="695">
        <v>186.66668195718654</v>
      </c>
      <c r="M73" s="710">
        <v>784</v>
      </c>
      <c r="N73" s="710">
        <v>146346.66999999998</v>
      </c>
      <c r="O73" s="700">
        <v>1.1842900891316919</v>
      </c>
      <c r="P73" s="711">
        <v>186.66667091836732</v>
      </c>
    </row>
    <row r="74" spans="1:16" ht="14.4" customHeight="1" x14ac:dyDescent="0.3">
      <c r="A74" s="694" t="s">
        <v>2337</v>
      </c>
      <c r="B74" s="695" t="s">
        <v>2233</v>
      </c>
      <c r="C74" s="695" t="s">
        <v>2274</v>
      </c>
      <c r="D74" s="695" t="s">
        <v>2275</v>
      </c>
      <c r="E74" s="710">
        <v>407</v>
      </c>
      <c r="F74" s="710">
        <v>237416.65999999997</v>
      </c>
      <c r="G74" s="695">
        <v>1</v>
      </c>
      <c r="H74" s="695">
        <v>583.33331695331685</v>
      </c>
      <c r="I74" s="710">
        <v>354</v>
      </c>
      <c r="J74" s="710">
        <v>206500.00000000003</v>
      </c>
      <c r="K74" s="695">
        <v>0.86977889420228571</v>
      </c>
      <c r="L74" s="695">
        <v>583.33333333333337</v>
      </c>
      <c r="M74" s="710">
        <v>392</v>
      </c>
      <c r="N74" s="710">
        <v>228666.66</v>
      </c>
      <c r="O74" s="700">
        <v>0.96314496211007272</v>
      </c>
      <c r="P74" s="711">
        <v>583.33331632653062</v>
      </c>
    </row>
    <row r="75" spans="1:16" ht="14.4" customHeight="1" x14ac:dyDescent="0.3">
      <c r="A75" s="694" t="s">
        <v>2337</v>
      </c>
      <c r="B75" s="695" t="s">
        <v>2233</v>
      </c>
      <c r="C75" s="695" t="s">
        <v>2276</v>
      </c>
      <c r="D75" s="695" t="s">
        <v>2277</v>
      </c>
      <c r="E75" s="710">
        <v>79</v>
      </c>
      <c r="F75" s="710">
        <v>36866.67</v>
      </c>
      <c r="G75" s="695">
        <v>1</v>
      </c>
      <c r="H75" s="695">
        <v>466.66670886075946</v>
      </c>
      <c r="I75" s="710">
        <v>86</v>
      </c>
      <c r="J75" s="710">
        <v>40133.339999999997</v>
      </c>
      <c r="K75" s="695">
        <v>1.088607677341078</v>
      </c>
      <c r="L75" s="695">
        <v>466.66674418604646</v>
      </c>
      <c r="M75" s="710">
        <v>82</v>
      </c>
      <c r="N75" s="710">
        <v>38266.67</v>
      </c>
      <c r="O75" s="700">
        <v>1.0379746801107885</v>
      </c>
      <c r="P75" s="711">
        <v>466.66670731707313</v>
      </c>
    </row>
    <row r="76" spans="1:16" ht="14.4" customHeight="1" x14ac:dyDescent="0.3">
      <c r="A76" s="694" t="s">
        <v>2337</v>
      </c>
      <c r="B76" s="695" t="s">
        <v>2233</v>
      </c>
      <c r="C76" s="695" t="s">
        <v>2278</v>
      </c>
      <c r="D76" s="695" t="s">
        <v>2277</v>
      </c>
      <c r="E76" s="710">
        <v>4</v>
      </c>
      <c r="F76" s="710">
        <v>4000</v>
      </c>
      <c r="G76" s="695">
        <v>1</v>
      </c>
      <c r="H76" s="695">
        <v>1000</v>
      </c>
      <c r="I76" s="710">
        <v>8</v>
      </c>
      <c r="J76" s="710">
        <v>8000</v>
      </c>
      <c r="K76" s="695">
        <v>2</v>
      </c>
      <c r="L76" s="695">
        <v>1000</v>
      </c>
      <c r="M76" s="710">
        <v>5</v>
      </c>
      <c r="N76" s="710">
        <v>5000</v>
      </c>
      <c r="O76" s="700">
        <v>1.25</v>
      </c>
      <c r="P76" s="711">
        <v>1000</v>
      </c>
    </row>
    <row r="77" spans="1:16" ht="14.4" customHeight="1" x14ac:dyDescent="0.3">
      <c r="A77" s="694" t="s">
        <v>2337</v>
      </c>
      <c r="B77" s="695" t="s">
        <v>2233</v>
      </c>
      <c r="C77" s="695" t="s">
        <v>2279</v>
      </c>
      <c r="D77" s="695" t="s">
        <v>2280</v>
      </c>
      <c r="E77" s="710">
        <v>2</v>
      </c>
      <c r="F77" s="710">
        <v>1333.34</v>
      </c>
      <c r="G77" s="695">
        <v>1</v>
      </c>
      <c r="H77" s="695">
        <v>666.67</v>
      </c>
      <c r="I77" s="710">
        <v>2</v>
      </c>
      <c r="J77" s="710">
        <v>1333.33</v>
      </c>
      <c r="K77" s="695">
        <v>0.99999250003749984</v>
      </c>
      <c r="L77" s="695">
        <v>666.66499999999996</v>
      </c>
      <c r="M77" s="710"/>
      <c r="N77" s="710"/>
      <c r="O77" s="700"/>
      <c r="P77" s="711"/>
    </row>
    <row r="78" spans="1:16" ht="14.4" customHeight="1" x14ac:dyDescent="0.3">
      <c r="A78" s="694" t="s">
        <v>2337</v>
      </c>
      <c r="B78" s="695" t="s">
        <v>2233</v>
      </c>
      <c r="C78" s="695" t="s">
        <v>2281</v>
      </c>
      <c r="D78" s="695" t="s">
        <v>2282</v>
      </c>
      <c r="E78" s="710">
        <v>683</v>
      </c>
      <c r="F78" s="710">
        <v>34150</v>
      </c>
      <c r="G78" s="695">
        <v>1</v>
      </c>
      <c r="H78" s="695">
        <v>50</v>
      </c>
      <c r="I78" s="710">
        <v>863</v>
      </c>
      <c r="J78" s="710">
        <v>43150</v>
      </c>
      <c r="K78" s="695">
        <v>1.2635431918008784</v>
      </c>
      <c r="L78" s="695">
        <v>50</v>
      </c>
      <c r="M78" s="710">
        <v>845</v>
      </c>
      <c r="N78" s="710">
        <v>42250</v>
      </c>
      <c r="O78" s="700">
        <v>1.2371888726207907</v>
      </c>
      <c r="P78" s="711">
        <v>50</v>
      </c>
    </row>
    <row r="79" spans="1:16" ht="14.4" customHeight="1" x14ac:dyDescent="0.3">
      <c r="A79" s="694" t="s">
        <v>2337</v>
      </c>
      <c r="B79" s="695" t="s">
        <v>2233</v>
      </c>
      <c r="C79" s="695" t="s">
        <v>2285</v>
      </c>
      <c r="D79" s="695" t="s">
        <v>2286</v>
      </c>
      <c r="E79" s="710">
        <v>20</v>
      </c>
      <c r="F79" s="710">
        <v>2022.2199999999998</v>
      </c>
      <c r="G79" s="695">
        <v>1</v>
      </c>
      <c r="H79" s="695">
        <v>101.11099999999999</v>
      </c>
      <c r="I79" s="710">
        <v>8</v>
      </c>
      <c r="J79" s="710">
        <v>808.88</v>
      </c>
      <c r="K79" s="695">
        <v>0.39999604395169669</v>
      </c>
      <c r="L79" s="695">
        <v>101.11</v>
      </c>
      <c r="M79" s="710">
        <v>14</v>
      </c>
      <c r="N79" s="710">
        <v>1415.55</v>
      </c>
      <c r="O79" s="700">
        <v>0.69999802197584837</v>
      </c>
      <c r="P79" s="711">
        <v>101.11071428571428</v>
      </c>
    </row>
    <row r="80" spans="1:16" ht="14.4" customHeight="1" x14ac:dyDescent="0.3">
      <c r="A80" s="694" t="s">
        <v>2337</v>
      </c>
      <c r="B80" s="695" t="s">
        <v>2233</v>
      </c>
      <c r="C80" s="695" t="s">
        <v>2289</v>
      </c>
      <c r="D80" s="695" t="s">
        <v>2290</v>
      </c>
      <c r="E80" s="710">
        <v>87</v>
      </c>
      <c r="F80" s="710">
        <v>0</v>
      </c>
      <c r="G80" s="695"/>
      <c r="H80" s="695">
        <v>0</v>
      </c>
      <c r="I80" s="710">
        <v>104</v>
      </c>
      <c r="J80" s="710">
        <v>0</v>
      </c>
      <c r="K80" s="695"/>
      <c r="L80" s="695">
        <v>0</v>
      </c>
      <c r="M80" s="710">
        <v>101</v>
      </c>
      <c r="N80" s="710">
        <v>0</v>
      </c>
      <c r="O80" s="700"/>
      <c r="P80" s="711">
        <v>0</v>
      </c>
    </row>
    <row r="81" spans="1:16" ht="14.4" customHeight="1" x14ac:dyDescent="0.3">
      <c r="A81" s="694" t="s">
        <v>2337</v>
      </c>
      <c r="B81" s="695" t="s">
        <v>2233</v>
      </c>
      <c r="C81" s="695" t="s">
        <v>2295</v>
      </c>
      <c r="D81" s="695" t="s">
        <v>2296</v>
      </c>
      <c r="E81" s="710">
        <v>4</v>
      </c>
      <c r="F81" s="710">
        <v>0</v>
      </c>
      <c r="G81" s="695"/>
      <c r="H81" s="695">
        <v>0</v>
      </c>
      <c r="I81" s="710">
        <v>1</v>
      </c>
      <c r="J81" s="710">
        <v>0</v>
      </c>
      <c r="K81" s="695"/>
      <c r="L81" s="695">
        <v>0</v>
      </c>
      <c r="M81" s="710"/>
      <c r="N81" s="710"/>
      <c r="O81" s="700"/>
      <c r="P81" s="711"/>
    </row>
    <row r="82" spans="1:16" ht="14.4" customHeight="1" x14ac:dyDescent="0.3">
      <c r="A82" s="694" t="s">
        <v>2337</v>
      </c>
      <c r="B82" s="695" t="s">
        <v>2233</v>
      </c>
      <c r="C82" s="695" t="s">
        <v>2297</v>
      </c>
      <c r="D82" s="695" t="s">
        <v>2298</v>
      </c>
      <c r="E82" s="710">
        <v>1</v>
      </c>
      <c r="F82" s="710">
        <v>455.56</v>
      </c>
      <c r="G82" s="695">
        <v>1</v>
      </c>
      <c r="H82" s="695">
        <v>455.56</v>
      </c>
      <c r="I82" s="710"/>
      <c r="J82" s="710"/>
      <c r="K82" s="695"/>
      <c r="L82" s="695"/>
      <c r="M82" s="710"/>
      <c r="N82" s="710"/>
      <c r="O82" s="700"/>
      <c r="P82" s="711"/>
    </row>
    <row r="83" spans="1:16" ht="14.4" customHeight="1" x14ac:dyDescent="0.3">
      <c r="A83" s="694" t="s">
        <v>2337</v>
      </c>
      <c r="B83" s="695" t="s">
        <v>2233</v>
      </c>
      <c r="C83" s="695" t="s">
        <v>2299</v>
      </c>
      <c r="D83" s="695" t="s">
        <v>2300</v>
      </c>
      <c r="E83" s="710">
        <v>3678</v>
      </c>
      <c r="F83" s="710">
        <v>0</v>
      </c>
      <c r="G83" s="695"/>
      <c r="H83" s="695">
        <v>0</v>
      </c>
      <c r="I83" s="710">
        <v>3671</v>
      </c>
      <c r="J83" s="710">
        <v>0</v>
      </c>
      <c r="K83" s="695"/>
      <c r="L83" s="695">
        <v>0</v>
      </c>
      <c r="M83" s="710">
        <v>4286</v>
      </c>
      <c r="N83" s="710">
        <v>0</v>
      </c>
      <c r="O83" s="700"/>
      <c r="P83" s="711">
        <v>0</v>
      </c>
    </row>
    <row r="84" spans="1:16" ht="14.4" customHeight="1" x14ac:dyDescent="0.3">
      <c r="A84" s="694" t="s">
        <v>2337</v>
      </c>
      <c r="B84" s="695" t="s">
        <v>2233</v>
      </c>
      <c r="C84" s="695" t="s">
        <v>2301</v>
      </c>
      <c r="D84" s="695" t="s">
        <v>2302</v>
      </c>
      <c r="E84" s="710">
        <v>1</v>
      </c>
      <c r="F84" s="710">
        <v>58.89</v>
      </c>
      <c r="G84" s="695">
        <v>1</v>
      </c>
      <c r="H84" s="695">
        <v>58.89</v>
      </c>
      <c r="I84" s="710">
        <v>2</v>
      </c>
      <c r="J84" s="710">
        <v>117.78</v>
      </c>
      <c r="K84" s="695">
        <v>2</v>
      </c>
      <c r="L84" s="695">
        <v>58.89</v>
      </c>
      <c r="M84" s="710"/>
      <c r="N84" s="710"/>
      <c r="O84" s="700"/>
      <c r="P84" s="711"/>
    </row>
    <row r="85" spans="1:16" ht="14.4" customHeight="1" x14ac:dyDescent="0.3">
      <c r="A85" s="694" t="s">
        <v>2337</v>
      </c>
      <c r="B85" s="695" t="s">
        <v>2233</v>
      </c>
      <c r="C85" s="695" t="s">
        <v>2303</v>
      </c>
      <c r="D85" s="695" t="s">
        <v>2304</v>
      </c>
      <c r="E85" s="710">
        <v>3</v>
      </c>
      <c r="F85" s="710">
        <v>233.34</v>
      </c>
      <c r="G85" s="695">
        <v>1</v>
      </c>
      <c r="H85" s="695">
        <v>77.78</v>
      </c>
      <c r="I85" s="710">
        <v>5</v>
      </c>
      <c r="J85" s="710">
        <v>388.89</v>
      </c>
      <c r="K85" s="695">
        <v>1.6666238107482643</v>
      </c>
      <c r="L85" s="695">
        <v>77.777999999999992</v>
      </c>
      <c r="M85" s="710">
        <v>3</v>
      </c>
      <c r="N85" s="710">
        <v>233.34</v>
      </c>
      <c r="O85" s="700">
        <v>1</v>
      </c>
      <c r="P85" s="711">
        <v>77.78</v>
      </c>
    </row>
    <row r="86" spans="1:16" ht="14.4" customHeight="1" x14ac:dyDescent="0.3">
      <c r="A86" s="694" t="s">
        <v>2337</v>
      </c>
      <c r="B86" s="695" t="s">
        <v>2233</v>
      </c>
      <c r="C86" s="695" t="s">
        <v>2305</v>
      </c>
      <c r="D86" s="695" t="s">
        <v>2306</v>
      </c>
      <c r="E86" s="710"/>
      <c r="F86" s="710"/>
      <c r="G86" s="695"/>
      <c r="H86" s="695"/>
      <c r="I86" s="710">
        <v>1</v>
      </c>
      <c r="J86" s="710">
        <v>0</v>
      </c>
      <c r="K86" s="695"/>
      <c r="L86" s="695">
        <v>0</v>
      </c>
      <c r="M86" s="710"/>
      <c r="N86" s="710"/>
      <c r="O86" s="700"/>
      <c r="P86" s="711"/>
    </row>
    <row r="87" spans="1:16" ht="14.4" customHeight="1" x14ac:dyDescent="0.3">
      <c r="A87" s="694" t="s">
        <v>2337</v>
      </c>
      <c r="B87" s="695" t="s">
        <v>2233</v>
      </c>
      <c r="C87" s="695" t="s">
        <v>2307</v>
      </c>
      <c r="D87" s="695" t="s">
        <v>2308</v>
      </c>
      <c r="E87" s="710">
        <v>1325</v>
      </c>
      <c r="F87" s="710">
        <v>117777.78</v>
      </c>
      <c r="G87" s="695">
        <v>1</v>
      </c>
      <c r="H87" s="695">
        <v>88.88889056603773</v>
      </c>
      <c r="I87" s="710">
        <v>1274</v>
      </c>
      <c r="J87" s="710">
        <v>113244.44</v>
      </c>
      <c r="K87" s="695">
        <v>0.96150937808472869</v>
      </c>
      <c r="L87" s="695">
        <v>88.888885400313967</v>
      </c>
      <c r="M87" s="710">
        <v>1427</v>
      </c>
      <c r="N87" s="710">
        <v>126844.44</v>
      </c>
      <c r="O87" s="700">
        <v>1.0769810740192252</v>
      </c>
      <c r="P87" s="711">
        <v>88.888885774351792</v>
      </c>
    </row>
    <row r="88" spans="1:16" ht="14.4" customHeight="1" x14ac:dyDescent="0.3">
      <c r="A88" s="694" t="s">
        <v>2337</v>
      </c>
      <c r="B88" s="695" t="s">
        <v>2233</v>
      </c>
      <c r="C88" s="695" t="s">
        <v>2311</v>
      </c>
      <c r="D88" s="695" t="s">
        <v>2312</v>
      </c>
      <c r="E88" s="710">
        <v>241</v>
      </c>
      <c r="F88" s="710">
        <v>23296.66</v>
      </c>
      <c r="G88" s="695">
        <v>1</v>
      </c>
      <c r="H88" s="695">
        <v>96.666639004149374</v>
      </c>
      <c r="I88" s="710">
        <v>234</v>
      </c>
      <c r="J88" s="710">
        <v>22620</v>
      </c>
      <c r="K88" s="695">
        <v>0.97095463469870791</v>
      </c>
      <c r="L88" s="695">
        <v>96.666666666666671</v>
      </c>
      <c r="M88" s="710">
        <v>297</v>
      </c>
      <c r="N88" s="710">
        <v>28710.010000000002</v>
      </c>
      <c r="O88" s="700">
        <v>1.2323659271329024</v>
      </c>
      <c r="P88" s="711">
        <v>96.666700336700345</v>
      </c>
    </row>
    <row r="89" spans="1:16" ht="14.4" customHeight="1" x14ac:dyDescent="0.3">
      <c r="A89" s="694" t="s">
        <v>2337</v>
      </c>
      <c r="B89" s="695" t="s">
        <v>2233</v>
      </c>
      <c r="C89" s="695" t="s">
        <v>2313</v>
      </c>
      <c r="D89" s="695" t="s">
        <v>2314</v>
      </c>
      <c r="E89" s="710">
        <v>1</v>
      </c>
      <c r="F89" s="710">
        <v>333.33</v>
      </c>
      <c r="G89" s="695">
        <v>1</v>
      </c>
      <c r="H89" s="695">
        <v>333.33</v>
      </c>
      <c r="I89" s="710"/>
      <c r="J89" s="710"/>
      <c r="K89" s="695"/>
      <c r="L89" s="695"/>
      <c r="M89" s="710">
        <v>1</v>
      </c>
      <c r="N89" s="710">
        <v>333.33</v>
      </c>
      <c r="O89" s="700">
        <v>1</v>
      </c>
      <c r="P89" s="711">
        <v>333.33</v>
      </c>
    </row>
    <row r="90" spans="1:16" ht="14.4" customHeight="1" x14ac:dyDescent="0.3">
      <c r="A90" s="694" t="s">
        <v>2337</v>
      </c>
      <c r="B90" s="695" t="s">
        <v>2233</v>
      </c>
      <c r="C90" s="695" t="s">
        <v>2319</v>
      </c>
      <c r="D90" s="695" t="s">
        <v>2320</v>
      </c>
      <c r="E90" s="710">
        <v>8</v>
      </c>
      <c r="F90" s="710">
        <v>10266.66</v>
      </c>
      <c r="G90" s="695">
        <v>1</v>
      </c>
      <c r="H90" s="695">
        <v>1283.3325</v>
      </c>
      <c r="I90" s="710">
        <v>39</v>
      </c>
      <c r="J90" s="710">
        <v>50050</v>
      </c>
      <c r="K90" s="695">
        <v>4.8750031655864712</v>
      </c>
      <c r="L90" s="695">
        <v>1283.3333333333333</v>
      </c>
      <c r="M90" s="710">
        <v>12</v>
      </c>
      <c r="N90" s="710">
        <v>15400</v>
      </c>
      <c r="O90" s="700">
        <v>1.5000009740266065</v>
      </c>
      <c r="P90" s="711">
        <v>1283.3333333333333</v>
      </c>
    </row>
    <row r="91" spans="1:16" ht="14.4" customHeight="1" x14ac:dyDescent="0.3">
      <c r="A91" s="694" t="s">
        <v>2337</v>
      </c>
      <c r="B91" s="695" t="s">
        <v>2233</v>
      </c>
      <c r="C91" s="695" t="s">
        <v>2321</v>
      </c>
      <c r="D91" s="695" t="s">
        <v>2322</v>
      </c>
      <c r="E91" s="710">
        <v>7</v>
      </c>
      <c r="F91" s="710">
        <v>3266.67</v>
      </c>
      <c r="G91" s="695">
        <v>1</v>
      </c>
      <c r="H91" s="695">
        <v>466.66714285714289</v>
      </c>
      <c r="I91" s="710">
        <v>13</v>
      </c>
      <c r="J91" s="710">
        <v>6066.67</v>
      </c>
      <c r="K91" s="695">
        <v>1.8571419825081812</v>
      </c>
      <c r="L91" s="695">
        <v>466.66692307692307</v>
      </c>
      <c r="M91" s="710">
        <v>3</v>
      </c>
      <c r="N91" s="710">
        <v>1400</v>
      </c>
      <c r="O91" s="700">
        <v>0.42857099125409054</v>
      </c>
      <c r="P91" s="711">
        <v>466.66666666666669</v>
      </c>
    </row>
    <row r="92" spans="1:16" ht="14.4" customHeight="1" x14ac:dyDescent="0.3">
      <c r="A92" s="694" t="s">
        <v>2337</v>
      </c>
      <c r="B92" s="695" t="s">
        <v>2233</v>
      </c>
      <c r="C92" s="695" t="s">
        <v>2323</v>
      </c>
      <c r="D92" s="695" t="s">
        <v>2324</v>
      </c>
      <c r="E92" s="710">
        <v>290</v>
      </c>
      <c r="F92" s="710">
        <v>33833.33</v>
      </c>
      <c r="G92" s="695">
        <v>1</v>
      </c>
      <c r="H92" s="695">
        <v>116.6666551724138</v>
      </c>
      <c r="I92" s="710">
        <v>281</v>
      </c>
      <c r="J92" s="710">
        <v>32783.33</v>
      </c>
      <c r="K92" s="695">
        <v>0.96896551418379451</v>
      </c>
      <c r="L92" s="695">
        <v>116.66665480427046</v>
      </c>
      <c r="M92" s="710">
        <v>303</v>
      </c>
      <c r="N92" s="710">
        <v>35350</v>
      </c>
      <c r="O92" s="700">
        <v>1.044827689145585</v>
      </c>
      <c r="P92" s="711">
        <v>116.66666666666667</v>
      </c>
    </row>
    <row r="93" spans="1:16" ht="14.4" customHeight="1" x14ac:dyDescent="0.3">
      <c r="A93" s="694" t="s">
        <v>2337</v>
      </c>
      <c r="B93" s="695" t="s">
        <v>2233</v>
      </c>
      <c r="C93" s="695" t="s">
        <v>2234</v>
      </c>
      <c r="D93" s="695" t="s">
        <v>2235</v>
      </c>
      <c r="E93" s="710">
        <v>3798</v>
      </c>
      <c r="F93" s="710">
        <v>1244900.01</v>
      </c>
      <c r="G93" s="695">
        <v>1</v>
      </c>
      <c r="H93" s="695">
        <v>327.77778041074248</v>
      </c>
      <c r="I93" s="710">
        <v>3853</v>
      </c>
      <c r="J93" s="710">
        <v>1262927.79</v>
      </c>
      <c r="K93" s="695">
        <v>1.0144813076192361</v>
      </c>
      <c r="L93" s="695">
        <v>327.77778094990919</v>
      </c>
      <c r="M93" s="710">
        <v>4508</v>
      </c>
      <c r="N93" s="710">
        <v>1477622.23</v>
      </c>
      <c r="O93" s="700">
        <v>1.1869404917106554</v>
      </c>
      <c r="P93" s="711">
        <v>327.77777950310559</v>
      </c>
    </row>
    <row r="94" spans="1:16" ht="14.4" customHeight="1" x14ac:dyDescent="0.3">
      <c r="A94" s="694" t="s">
        <v>2337</v>
      </c>
      <c r="B94" s="695" t="s">
        <v>2233</v>
      </c>
      <c r="C94" s="695" t="s">
        <v>2327</v>
      </c>
      <c r="D94" s="695" t="s">
        <v>2328</v>
      </c>
      <c r="E94" s="710">
        <v>3</v>
      </c>
      <c r="F94" s="710">
        <v>2500</v>
      </c>
      <c r="G94" s="695">
        <v>1</v>
      </c>
      <c r="H94" s="695">
        <v>833.33333333333337</v>
      </c>
      <c r="I94" s="710">
        <v>6</v>
      </c>
      <c r="J94" s="710">
        <v>5000.01</v>
      </c>
      <c r="K94" s="695">
        <v>2.0000040000000001</v>
      </c>
      <c r="L94" s="695">
        <v>833.33500000000004</v>
      </c>
      <c r="M94" s="710">
        <v>4</v>
      </c>
      <c r="N94" s="710">
        <v>3333.34</v>
      </c>
      <c r="O94" s="700">
        <v>1.3333360000000001</v>
      </c>
      <c r="P94" s="711">
        <v>833.33500000000004</v>
      </c>
    </row>
    <row r="95" spans="1:16" ht="14.4" customHeight="1" x14ac:dyDescent="0.3">
      <c r="A95" s="694" t="s">
        <v>2340</v>
      </c>
      <c r="B95" s="695" t="s">
        <v>2341</v>
      </c>
      <c r="C95" s="695" t="s">
        <v>2342</v>
      </c>
      <c r="D95" s="695" t="s">
        <v>2343</v>
      </c>
      <c r="E95" s="710">
        <v>1.34</v>
      </c>
      <c r="F95" s="710">
        <v>331.22</v>
      </c>
      <c r="G95" s="695">
        <v>1</v>
      </c>
      <c r="H95" s="695">
        <v>247.17910447761196</v>
      </c>
      <c r="I95" s="710">
        <v>0.52</v>
      </c>
      <c r="J95" s="710">
        <v>137.80000000000001</v>
      </c>
      <c r="K95" s="695">
        <v>0.41603767888412535</v>
      </c>
      <c r="L95" s="695">
        <v>265</v>
      </c>
      <c r="M95" s="710">
        <v>0.06</v>
      </c>
      <c r="N95" s="710">
        <v>15.899999999999999</v>
      </c>
      <c r="O95" s="700">
        <v>4.8004347563552915E-2</v>
      </c>
      <c r="P95" s="711">
        <v>265</v>
      </c>
    </row>
    <row r="96" spans="1:16" ht="14.4" customHeight="1" x14ac:dyDescent="0.3">
      <c r="A96" s="694" t="s">
        <v>2340</v>
      </c>
      <c r="B96" s="695" t="s">
        <v>2341</v>
      </c>
      <c r="C96" s="695" t="s">
        <v>2344</v>
      </c>
      <c r="D96" s="695" t="s">
        <v>1302</v>
      </c>
      <c r="E96" s="710">
        <v>25</v>
      </c>
      <c r="F96" s="710">
        <v>437.25</v>
      </c>
      <c r="G96" s="695">
        <v>1</v>
      </c>
      <c r="H96" s="695">
        <v>17.489999999999998</v>
      </c>
      <c r="I96" s="710">
        <v>16</v>
      </c>
      <c r="J96" s="710">
        <v>282.24</v>
      </c>
      <c r="K96" s="695">
        <v>0.64548885077186968</v>
      </c>
      <c r="L96" s="695">
        <v>17.64</v>
      </c>
      <c r="M96" s="710">
        <v>18</v>
      </c>
      <c r="N96" s="710">
        <v>326.42</v>
      </c>
      <c r="O96" s="700">
        <v>0.74652944539736998</v>
      </c>
      <c r="P96" s="711">
        <v>18.134444444444444</v>
      </c>
    </row>
    <row r="97" spans="1:16" ht="14.4" customHeight="1" x14ac:dyDescent="0.3">
      <c r="A97" s="694" t="s">
        <v>2340</v>
      </c>
      <c r="B97" s="695" t="s">
        <v>2341</v>
      </c>
      <c r="C97" s="695" t="s">
        <v>2345</v>
      </c>
      <c r="D97" s="695" t="s">
        <v>788</v>
      </c>
      <c r="E97" s="710">
        <v>16.169999999999998</v>
      </c>
      <c r="F97" s="710">
        <v>1615.3700000000001</v>
      </c>
      <c r="G97" s="695">
        <v>1</v>
      </c>
      <c r="H97" s="695">
        <v>99.899196042053205</v>
      </c>
      <c r="I97" s="710">
        <v>7.5</v>
      </c>
      <c r="J97" s="710">
        <v>756.12999999999988</v>
      </c>
      <c r="K97" s="695">
        <v>0.46808471124262541</v>
      </c>
      <c r="L97" s="695">
        <v>100.81733333333332</v>
      </c>
      <c r="M97" s="710">
        <v>7.9</v>
      </c>
      <c r="N97" s="710">
        <v>890.53</v>
      </c>
      <c r="O97" s="700">
        <v>0.55128546401134104</v>
      </c>
      <c r="P97" s="711">
        <v>112.72531645569619</v>
      </c>
    </row>
    <row r="98" spans="1:16" ht="14.4" customHeight="1" x14ac:dyDescent="0.3">
      <c r="A98" s="694" t="s">
        <v>2340</v>
      </c>
      <c r="B98" s="695" t="s">
        <v>2233</v>
      </c>
      <c r="C98" s="695" t="s">
        <v>2346</v>
      </c>
      <c r="D98" s="695" t="s">
        <v>2347</v>
      </c>
      <c r="E98" s="710"/>
      <c r="F98" s="710"/>
      <c r="G98" s="695"/>
      <c r="H98" s="695"/>
      <c r="I98" s="710">
        <v>7</v>
      </c>
      <c r="J98" s="710">
        <v>630</v>
      </c>
      <c r="K98" s="695"/>
      <c r="L98" s="695">
        <v>90</v>
      </c>
      <c r="M98" s="710"/>
      <c r="N98" s="710"/>
      <c r="O98" s="700"/>
      <c r="P98" s="711"/>
    </row>
    <row r="99" spans="1:16" ht="14.4" customHeight="1" x14ac:dyDescent="0.3">
      <c r="A99" s="694" t="s">
        <v>2340</v>
      </c>
      <c r="B99" s="695" t="s">
        <v>2233</v>
      </c>
      <c r="C99" s="695" t="s">
        <v>2348</v>
      </c>
      <c r="D99" s="695" t="s">
        <v>2349</v>
      </c>
      <c r="E99" s="710"/>
      <c r="F99" s="710"/>
      <c r="G99" s="695"/>
      <c r="H99" s="695"/>
      <c r="I99" s="710"/>
      <c r="J99" s="710"/>
      <c r="K99" s="695"/>
      <c r="L99" s="695"/>
      <c r="M99" s="710">
        <v>1</v>
      </c>
      <c r="N99" s="710">
        <v>1359</v>
      </c>
      <c r="O99" s="700"/>
      <c r="P99" s="711">
        <v>1359</v>
      </c>
    </row>
    <row r="100" spans="1:16" ht="14.4" customHeight="1" x14ac:dyDescent="0.3">
      <c r="A100" s="694" t="s">
        <v>2340</v>
      </c>
      <c r="B100" s="695" t="s">
        <v>2233</v>
      </c>
      <c r="C100" s="695" t="s">
        <v>2350</v>
      </c>
      <c r="D100" s="695" t="s">
        <v>2324</v>
      </c>
      <c r="E100" s="710"/>
      <c r="F100" s="710"/>
      <c r="G100" s="695"/>
      <c r="H100" s="695"/>
      <c r="I100" s="710">
        <v>1</v>
      </c>
      <c r="J100" s="710">
        <v>198</v>
      </c>
      <c r="K100" s="695"/>
      <c r="L100" s="695">
        <v>198</v>
      </c>
      <c r="M100" s="710"/>
      <c r="N100" s="710"/>
      <c r="O100" s="700"/>
      <c r="P100" s="711"/>
    </row>
    <row r="101" spans="1:16" ht="14.4" customHeight="1" x14ac:dyDescent="0.3">
      <c r="A101" s="694" t="s">
        <v>2340</v>
      </c>
      <c r="B101" s="695" t="s">
        <v>2233</v>
      </c>
      <c r="C101" s="695" t="s">
        <v>2351</v>
      </c>
      <c r="D101" s="695" t="s">
        <v>2352</v>
      </c>
      <c r="E101" s="710">
        <v>3</v>
      </c>
      <c r="F101" s="710">
        <v>5271</v>
      </c>
      <c r="G101" s="695">
        <v>1</v>
      </c>
      <c r="H101" s="695">
        <v>1757</v>
      </c>
      <c r="I101" s="710"/>
      <c r="J101" s="710"/>
      <c r="K101" s="695"/>
      <c r="L101" s="695"/>
      <c r="M101" s="710"/>
      <c r="N101" s="710"/>
      <c r="O101" s="700"/>
      <c r="P101" s="711"/>
    </row>
    <row r="102" spans="1:16" ht="14.4" customHeight="1" x14ac:dyDescent="0.3">
      <c r="A102" s="694" t="s">
        <v>2340</v>
      </c>
      <c r="B102" s="695" t="s">
        <v>2233</v>
      </c>
      <c r="C102" s="695" t="s">
        <v>2353</v>
      </c>
      <c r="D102" s="695" t="s">
        <v>2354</v>
      </c>
      <c r="E102" s="710">
        <v>2</v>
      </c>
      <c r="F102" s="710">
        <v>698</v>
      </c>
      <c r="G102" s="695">
        <v>1</v>
      </c>
      <c r="H102" s="695">
        <v>349</v>
      </c>
      <c r="I102" s="710">
        <v>3</v>
      </c>
      <c r="J102" s="710">
        <v>1053</v>
      </c>
      <c r="K102" s="695">
        <v>1.5085959885386819</v>
      </c>
      <c r="L102" s="695">
        <v>351</v>
      </c>
      <c r="M102" s="710">
        <v>3</v>
      </c>
      <c r="N102" s="710">
        <v>1056</v>
      </c>
      <c r="O102" s="700">
        <v>1.512893982808023</v>
      </c>
      <c r="P102" s="711">
        <v>352</v>
      </c>
    </row>
    <row r="103" spans="1:16" ht="14.4" customHeight="1" x14ac:dyDescent="0.3">
      <c r="A103" s="694" t="s">
        <v>2340</v>
      </c>
      <c r="B103" s="695" t="s">
        <v>2233</v>
      </c>
      <c r="C103" s="695" t="s">
        <v>2355</v>
      </c>
      <c r="D103" s="695" t="s">
        <v>2356</v>
      </c>
      <c r="E103" s="710">
        <v>3</v>
      </c>
      <c r="F103" s="710">
        <v>450</v>
      </c>
      <c r="G103" s="695">
        <v>1</v>
      </c>
      <c r="H103" s="695">
        <v>150</v>
      </c>
      <c r="I103" s="710">
        <v>1</v>
      </c>
      <c r="J103" s="710">
        <v>152</v>
      </c>
      <c r="K103" s="695">
        <v>0.33777777777777779</v>
      </c>
      <c r="L103" s="695">
        <v>152</v>
      </c>
      <c r="M103" s="710">
        <v>2</v>
      </c>
      <c r="N103" s="710">
        <v>306</v>
      </c>
      <c r="O103" s="700">
        <v>0.68</v>
      </c>
      <c r="P103" s="711">
        <v>153</v>
      </c>
    </row>
    <row r="104" spans="1:16" ht="14.4" customHeight="1" x14ac:dyDescent="0.3">
      <c r="A104" s="694" t="s">
        <v>2340</v>
      </c>
      <c r="B104" s="695" t="s">
        <v>2233</v>
      </c>
      <c r="C104" s="695" t="s">
        <v>2357</v>
      </c>
      <c r="D104" s="695" t="s">
        <v>2358</v>
      </c>
      <c r="E104" s="710">
        <v>130</v>
      </c>
      <c r="F104" s="710">
        <v>11700</v>
      </c>
      <c r="G104" s="695">
        <v>1</v>
      </c>
      <c r="H104" s="695">
        <v>90</v>
      </c>
      <c r="I104" s="710">
        <v>158</v>
      </c>
      <c r="J104" s="710">
        <v>12640</v>
      </c>
      <c r="K104" s="695">
        <v>1.0803418803418803</v>
      </c>
      <c r="L104" s="695">
        <v>80</v>
      </c>
      <c r="M104" s="710">
        <v>146</v>
      </c>
      <c r="N104" s="710">
        <v>11735</v>
      </c>
      <c r="O104" s="700">
        <v>1.002991452991453</v>
      </c>
      <c r="P104" s="711">
        <v>80.376712328767127</v>
      </c>
    </row>
    <row r="105" spans="1:16" ht="14.4" customHeight="1" x14ac:dyDescent="0.3">
      <c r="A105" s="694" t="s">
        <v>2340</v>
      </c>
      <c r="B105" s="695" t="s">
        <v>2233</v>
      </c>
      <c r="C105" s="695" t="s">
        <v>2359</v>
      </c>
      <c r="D105" s="695" t="s">
        <v>2360</v>
      </c>
      <c r="E105" s="710">
        <v>87</v>
      </c>
      <c r="F105" s="710">
        <v>2958</v>
      </c>
      <c r="G105" s="695">
        <v>1</v>
      </c>
      <c r="H105" s="695">
        <v>34</v>
      </c>
      <c r="I105" s="710">
        <v>395</v>
      </c>
      <c r="J105" s="710">
        <v>13430</v>
      </c>
      <c r="K105" s="695">
        <v>4.5402298850574709</v>
      </c>
      <c r="L105" s="695">
        <v>34</v>
      </c>
      <c r="M105" s="710">
        <v>547</v>
      </c>
      <c r="N105" s="710">
        <v>18827</v>
      </c>
      <c r="O105" s="700">
        <v>6.3647734956051387</v>
      </c>
      <c r="P105" s="711">
        <v>34.418647166361971</v>
      </c>
    </row>
    <row r="106" spans="1:16" ht="14.4" customHeight="1" x14ac:dyDescent="0.3">
      <c r="A106" s="694" t="s">
        <v>2340</v>
      </c>
      <c r="B106" s="695" t="s">
        <v>2233</v>
      </c>
      <c r="C106" s="695" t="s">
        <v>2361</v>
      </c>
      <c r="D106" s="695" t="s">
        <v>2362</v>
      </c>
      <c r="E106" s="710">
        <v>1</v>
      </c>
      <c r="F106" s="710">
        <v>997</v>
      </c>
      <c r="G106" s="695">
        <v>1</v>
      </c>
      <c r="H106" s="695">
        <v>997</v>
      </c>
      <c r="I106" s="710">
        <v>53</v>
      </c>
      <c r="J106" s="710">
        <v>53053</v>
      </c>
      <c r="K106" s="695">
        <v>53.212637913741226</v>
      </c>
      <c r="L106" s="695">
        <v>1001</v>
      </c>
      <c r="M106" s="710">
        <v>59</v>
      </c>
      <c r="N106" s="710">
        <v>59219</v>
      </c>
      <c r="O106" s="700">
        <v>59.397191574724175</v>
      </c>
      <c r="P106" s="711">
        <v>1003.7118644067797</v>
      </c>
    </row>
    <row r="107" spans="1:16" ht="14.4" customHeight="1" x14ac:dyDescent="0.3">
      <c r="A107" s="694" t="s">
        <v>2340</v>
      </c>
      <c r="B107" s="695" t="s">
        <v>2233</v>
      </c>
      <c r="C107" s="695" t="s">
        <v>2363</v>
      </c>
      <c r="D107" s="695" t="s">
        <v>2364</v>
      </c>
      <c r="E107" s="710">
        <v>261</v>
      </c>
      <c r="F107" s="710">
        <v>30276</v>
      </c>
      <c r="G107" s="695">
        <v>1</v>
      </c>
      <c r="H107" s="695">
        <v>116</v>
      </c>
      <c r="I107" s="710">
        <v>160</v>
      </c>
      <c r="J107" s="710">
        <v>18560</v>
      </c>
      <c r="K107" s="695">
        <v>0.6130268199233716</v>
      </c>
      <c r="L107" s="695">
        <v>116</v>
      </c>
      <c r="M107" s="710">
        <v>147</v>
      </c>
      <c r="N107" s="710">
        <v>17172</v>
      </c>
      <c r="O107" s="700">
        <v>0.56718192627824016</v>
      </c>
      <c r="P107" s="711">
        <v>116.81632653061224</v>
      </c>
    </row>
    <row r="108" spans="1:16" ht="14.4" customHeight="1" x14ac:dyDescent="0.3">
      <c r="A108" s="694" t="s">
        <v>2340</v>
      </c>
      <c r="B108" s="695" t="s">
        <v>2233</v>
      </c>
      <c r="C108" s="695" t="s">
        <v>2365</v>
      </c>
      <c r="D108" s="695" t="s">
        <v>2366</v>
      </c>
      <c r="E108" s="710">
        <v>54</v>
      </c>
      <c r="F108" s="710">
        <v>8316</v>
      </c>
      <c r="G108" s="695">
        <v>1</v>
      </c>
      <c r="H108" s="695">
        <v>154</v>
      </c>
      <c r="I108" s="710"/>
      <c r="J108" s="710"/>
      <c r="K108" s="695"/>
      <c r="L108" s="695"/>
      <c r="M108" s="710"/>
      <c r="N108" s="710"/>
      <c r="O108" s="700"/>
      <c r="P108" s="711"/>
    </row>
    <row r="109" spans="1:16" ht="14.4" customHeight="1" x14ac:dyDescent="0.3">
      <c r="A109" s="694" t="s">
        <v>2340</v>
      </c>
      <c r="B109" s="695" t="s">
        <v>2233</v>
      </c>
      <c r="C109" s="695" t="s">
        <v>2367</v>
      </c>
      <c r="D109" s="695" t="s">
        <v>2368</v>
      </c>
      <c r="E109" s="710">
        <v>1</v>
      </c>
      <c r="F109" s="710">
        <v>409</v>
      </c>
      <c r="G109" s="695">
        <v>1</v>
      </c>
      <c r="H109" s="695">
        <v>409</v>
      </c>
      <c r="I109" s="710"/>
      <c r="J109" s="710"/>
      <c r="K109" s="695"/>
      <c r="L109" s="695"/>
      <c r="M109" s="710"/>
      <c r="N109" s="710"/>
      <c r="O109" s="700"/>
      <c r="P109" s="711"/>
    </row>
    <row r="110" spans="1:16" ht="14.4" customHeight="1" x14ac:dyDescent="0.3">
      <c r="A110" s="694" t="s">
        <v>2340</v>
      </c>
      <c r="B110" s="695" t="s">
        <v>2233</v>
      </c>
      <c r="C110" s="695" t="s">
        <v>2369</v>
      </c>
      <c r="D110" s="695" t="s">
        <v>2370</v>
      </c>
      <c r="E110" s="710">
        <v>23</v>
      </c>
      <c r="F110" s="710">
        <v>2070</v>
      </c>
      <c r="G110" s="695">
        <v>1</v>
      </c>
      <c r="H110" s="695">
        <v>90</v>
      </c>
      <c r="I110" s="710"/>
      <c r="J110" s="710"/>
      <c r="K110" s="695"/>
      <c r="L110" s="695"/>
      <c r="M110" s="710"/>
      <c r="N110" s="710"/>
      <c r="O110" s="700"/>
      <c r="P110" s="711"/>
    </row>
    <row r="111" spans="1:16" ht="14.4" customHeight="1" x14ac:dyDescent="0.3">
      <c r="A111" s="694" t="s">
        <v>2340</v>
      </c>
      <c r="B111" s="695" t="s">
        <v>2233</v>
      </c>
      <c r="C111" s="695" t="s">
        <v>2371</v>
      </c>
      <c r="D111" s="695" t="s">
        <v>2372</v>
      </c>
      <c r="E111" s="710">
        <v>14</v>
      </c>
      <c r="F111" s="710">
        <v>1288</v>
      </c>
      <c r="G111" s="695">
        <v>1</v>
      </c>
      <c r="H111" s="695">
        <v>92</v>
      </c>
      <c r="I111" s="710"/>
      <c r="J111" s="710"/>
      <c r="K111" s="695"/>
      <c r="L111" s="695"/>
      <c r="M111" s="710"/>
      <c r="N111" s="710"/>
      <c r="O111" s="700"/>
      <c r="P111" s="711"/>
    </row>
    <row r="112" spans="1:16" ht="14.4" customHeight="1" x14ac:dyDescent="0.3">
      <c r="A112" s="694" t="s">
        <v>2340</v>
      </c>
      <c r="B112" s="695" t="s">
        <v>2233</v>
      </c>
      <c r="C112" s="695" t="s">
        <v>2373</v>
      </c>
      <c r="D112" s="695" t="s">
        <v>2374</v>
      </c>
      <c r="E112" s="710">
        <v>17</v>
      </c>
      <c r="F112" s="710">
        <v>425</v>
      </c>
      <c r="G112" s="695">
        <v>1</v>
      </c>
      <c r="H112" s="695">
        <v>25</v>
      </c>
      <c r="I112" s="710">
        <v>9</v>
      </c>
      <c r="J112" s="710">
        <v>315</v>
      </c>
      <c r="K112" s="695">
        <v>0.74117647058823533</v>
      </c>
      <c r="L112" s="695">
        <v>35</v>
      </c>
      <c r="M112" s="710">
        <v>6</v>
      </c>
      <c r="N112" s="710">
        <v>213</v>
      </c>
      <c r="O112" s="700">
        <v>0.50117647058823533</v>
      </c>
      <c r="P112" s="711">
        <v>35.5</v>
      </c>
    </row>
    <row r="113" spans="1:16" ht="14.4" customHeight="1" x14ac:dyDescent="0.3">
      <c r="A113" s="694" t="s">
        <v>2340</v>
      </c>
      <c r="B113" s="695" t="s">
        <v>2233</v>
      </c>
      <c r="C113" s="695" t="s">
        <v>2375</v>
      </c>
      <c r="D113" s="695" t="s">
        <v>2376</v>
      </c>
      <c r="E113" s="710">
        <v>62</v>
      </c>
      <c r="F113" s="710">
        <v>4650</v>
      </c>
      <c r="G113" s="695">
        <v>1</v>
      </c>
      <c r="H113" s="695">
        <v>75</v>
      </c>
      <c r="I113" s="710">
        <v>66</v>
      </c>
      <c r="J113" s="710">
        <v>5346</v>
      </c>
      <c r="K113" s="695">
        <v>1.1496774193548387</v>
      </c>
      <c r="L113" s="695">
        <v>81</v>
      </c>
      <c r="M113" s="710">
        <v>58</v>
      </c>
      <c r="N113" s="710">
        <v>4720</v>
      </c>
      <c r="O113" s="700">
        <v>1.0150537634408603</v>
      </c>
      <c r="P113" s="711">
        <v>81.379310344827587</v>
      </c>
    </row>
    <row r="114" spans="1:16" ht="14.4" customHeight="1" x14ac:dyDescent="0.3">
      <c r="A114" s="694" t="s">
        <v>2340</v>
      </c>
      <c r="B114" s="695" t="s">
        <v>2233</v>
      </c>
      <c r="C114" s="695" t="s">
        <v>2377</v>
      </c>
      <c r="D114" s="695" t="s">
        <v>2378</v>
      </c>
      <c r="E114" s="710">
        <v>1</v>
      </c>
      <c r="F114" s="710">
        <v>19</v>
      </c>
      <c r="G114" s="695">
        <v>1</v>
      </c>
      <c r="H114" s="695">
        <v>19</v>
      </c>
      <c r="I114" s="710">
        <v>26</v>
      </c>
      <c r="J114" s="710">
        <v>780</v>
      </c>
      <c r="K114" s="695">
        <v>41.05263157894737</v>
      </c>
      <c r="L114" s="695">
        <v>30</v>
      </c>
      <c r="M114" s="710">
        <v>38</v>
      </c>
      <c r="N114" s="710">
        <v>1159</v>
      </c>
      <c r="O114" s="700">
        <v>61</v>
      </c>
      <c r="P114" s="711">
        <v>30.5</v>
      </c>
    </row>
    <row r="115" spans="1:16" ht="14.4" customHeight="1" x14ac:dyDescent="0.3">
      <c r="A115" s="694" t="s">
        <v>2340</v>
      </c>
      <c r="B115" s="695" t="s">
        <v>2233</v>
      </c>
      <c r="C115" s="695" t="s">
        <v>2379</v>
      </c>
      <c r="D115" s="695" t="s">
        <v>2380</v>
      </c>
      <c r="E115" s="710">
        <v>2</v>
      </c>
      <c r="F115" s="710">
        <v>294</v>
      </c>
      <c r="G115" s="695">
        <v>1</v>
      </c>
      <c r="H115" s="695">
        <v>147</v>
      </c>
      <c r="I115" s="710"/>
      <c r="J115" s="710"/>
      <c r="K115" s="695"/>
      <c r="L115" s="695"/>
      <c r="M115" s="710">
        <v>2</v>
      </c>
      <c r="N115" s="710">
        <v>238</v>
      </c>
      <c r="O115" s="700">
        <v>0.80952380952380953</v>
      </c>
      <c r="P115" s="711">
        <v>119</v>
      </c>
    </row>
    <row r="116" spans="1:16" ht="14.4" customHeight="1" x14ac:dyDescent="0.3">
      <c r="A116" s="694" t="s">
        <v>2340</v>
      </c>
      <c r="B116" s="695" t="s">
        <v>2233</v>
      </c>
      <c r="C116" s="695" t="s">
        <v>2381</v>
      </c>
      <c r="D116" s="695" t="s">
        <v>2382</v>
      </c>
      <c r="E116" s="710"/>
      <c r="F116" s="710"/>
      <c r="G116" s="695"/>
      <c r="H116" s="695"/>
      <c r="I116" s="710">
        <v>3</v>
      </c>
      <c r="J116" s="710">
        <v>168</v>
      </c>
      <c r="K116" s="695"/>
      <c r="L116" s="695">
        <v>56</v>
      </c>
      <c r="M116" s="710"/>
      <c r="N116" s="710"/>
      <c r="O116" s="700"/>
      <c r="P116" s="711"/>
    </row>
    <row r="117" spans="1:16" ht="14.4" customHeight="1" x14ac:dyDescent="0.3">
      <c r="A117" s="694" t="s">
        <v>2340</v>
      </c>
      <c r="B117" s="695" t="s">
        <v>2233</v>
      </c>
      <c r="C117" s="695" t="s">
        <v>2383</v>
      </c>
      <c r="D117" s="695" t="s">
        <v>2384</v>
      </c>
      <c r="E117" s="710">
        <v>59</v>
      </c>
      <c r="F117" s="710">
        <v>6136</v>
      </c>
      <c r="G117" s="695">
        <v>1</v>
      </c>
      <c r="H117" s="695">
        <v>104</v>
      </c>
      <c r="I117" s="710">
        <v>33</v>
      </c>
      <c r="J117" s="710">
        <v>2904</v>
      </c>
      <c r="K117" s="695">
        <v>0.47327249022164275</v>
      </c>
      <c r="L117" s="695">
        <v>88</v>
      </c>
      <c r="M117" s="710">
        <v>8</v>
      </c>
      <c r="N117" s="710">
        <v>709</v>
      </c>
      <c r="O117" s="700">
        <v>0.11554758800521513</v>
      </c>
      <c r="P117" s="711">
        <v>88.625</v>
      </c>
    </row>
    <row r="118" spans="1:16" ht="14.4" customHeight="1" x14ac:dyDescent="0.3">
      <c r="A118" s="694" t="s">
        <v>2340</v>
      </c>
      <c r="B118" s="695" t="s">
        <v>2233</v>
      </c>
      <c r="C118" s="695" t="s">
        <v>2385</v>
      </c>
      <c r="D118" s="695" t="s">
        <v>2386</v>
      </c>
      <c r="E118" s="710">
        <v>29</v>
      </c>
      <c r="F118" s="710">
        <v>8990</v>
      </c>
      <c r="G118" s="695">
        <v>1</v>
      </c>
      <c r="H118" s="695">
        <v>310</v>
      </c>
      <c r="I118" s="710">
        <v>21</v>
      </c>
      <c r="J118" s="710">
        <v>6552</v>
      </c>
      <c r="K118" s="695">
        <v>0.7288097886540601</v>
      </c>
      <c r="L118" s="695">
        <v>312</v>
      </c>
      <c r="M118" s="710">
        <v>16</v>
      </c>
      <c r="N118" s="710">
        <v>5028</v>
      </c>
      <c r="O118" s="700">
        <v>0.55928809788654055</v>
      </c>
      <c r="P118" s="711">
        <v>314.25</v>
      </c>
    </row>
    <row r="119" spans="1:16" ht="14.4" customHeight="1" thickBot="1" x14ac:dyDescent="0.35">
      <c r="A119" s="702" t="s">
        <v>2340</v>
      </c>
      <c r="B119" s="703" t="s">
        <v>2233</v>
      </c>
      <c r="C119" s="703" t="s">
        <v>2387</v>
      </c>
      <c r="D119" s="703" t="s">
        <v>2388</v>
      </c>
      <c r="E119" s="712">
        <v>2</v>
      </c>
      <c r="F119" s="712">
        <v>574</v>
      </c>
      <c r="G119" s="703">
        <v>1</v>
      </c>
      <c r="H119" s="703">
        <v>287</v>
      </c>
      <c r="I119" s="712">
        <v>3</v>
      </c>
      <c r="J119" s="712">
        <v>870</v>
      </c>
      <c r="K119" s="703">
        <v>1.5156794425087108</v>
      </c>
      <c r="L119" s="703">
        <v>290</v>
      </c>
      <c r="M119" s="712">
        <v>4</v>
      </c>
      <c r="N119" s="712">
        <v>1170</v>
      </c>
      <c r="O119" s="708">
        <v>2.0383275261324041</v>
      </c>
      <c r="P119" s="713">
        <v>292.5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3372756</v>
      </c>
      <c r="C3" s="355">
        <f t="shared" ref="C3:R3" si="0">SUBTOTAL(9,C6:C1048576)</f>
        <v>1</v>
      </c>
      <c r="D3" s="355">
        <f t="shared" si="0"/>
        <v>2463946</v>
      </c>
      <c r="E3" s="355">
        <f t="shared" si="0"/>
        <v>0.73054380453255441</v>
      </c>
      <c r="F3" s="355">
        <f t="shared" si="0"/>
        <v>2915871</v>
      </c>
      <c r="G3" s="358">
        <f>IF(B3&lt;&gt;0,F3/B3,"")</f>
        <v>0.86453659855619558</v>
      </c>
      <c r="H3" s="354">
        <f t="shared" si="0"/>
        <v>223816.28999999998</v>
      </c>
      <c r="I3" s="355">
        <f t="shared" si="0"/>
        <v>1</v>
      </c>
      <c r="J3" s="355">
        <f t="shared" si="0"/>
        <v>555211.39</v>
      </c>
      <c r="K3" s="355">
        <f t="shared" si="0"/>
        <v>2.4806567475495194</v>
      </c>
      <c r="L3" s="355">
        <f t="shared" si="0"/>
        <v>220248.59000000008</v>
      </c>
      <c r="M3" s="356">
        <f>IF(H3&lt;&gt;0,L3/H3,"")</f>
        <v>0.98405969467191201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0"/>
      <c r="B5" s="751">
        <v>2012</v>
      </c>
      <c r="C5" s="752"/>
      <c r="D5" s="752">
        <v>2013</v>
      </c>
      <c r="E5" s="752"/>
      <c r="F5" s="752">
        <v>2014</v>
      </c>
      <c r="G5" s="753" t="s">
        <v>2</v>
      </c>
      <c r="H5" s="751">
        <v>2012</v>
      </c>
      <c r="I5" s="752"/>
      <c r="J5" s="752">
        <v>2013</v>
      </c>
      <c r="K5" s="752"/>
      <c r="L5" s="752">
        <v>2014</v>
      </c>
      <c r="M5" s="753" t="s">
        <v>2</v>
      </c>
      <c r="N5" s="751">
        <v>2012</v>
      </c>
      <c r="O5" s="752"/>
      <c r="P5" s="752">
        <v>2013</v>
      </c>
      <c r="Q5" s="752"/>
      <c r="R5" s="752">
        <v>2014</v>
      </c>
      <c r="S5" s="753" t="s">
        <v>2</v>
      </c>
    </row>
    <row r="6" spans="1:19" ht="14.4" customHeight="1" thickBot="1" x14ac:dyDescent="0.35">
      <c r="A6" s="773" t="s">
        <v>2390</v>
      </c>
      <c r="B6" s="769">
        <v>3372756</v>
      </c>
      <c r="C6" s="770">
        <v>1</v>
      </c>
      <c r="D6" s="769">
        <v>2463946</v>
      </c>
      <c r="E6" s="770">
        <v>0.73054380453255441</v>
      </c>
      <c r="F6" s="769">
        <v>2915871</v>
      </c>
      <c r="G6" s="771">
        <v>0.86453659855619558</v>
      </c>
      <c r="H6" s="769">
        <v>223816.28999999998</v>
      </c>
      <c r="I6" s="770">
        <v>1</v>
      </c>
      <c r="J6" s="769">
        <v>555211.39</v>
      </c>
      <c r="K6" s="770">
        <v>2.4806567475495194</v>
      </c>
      <c r="L6" s="769">
        <v>220248.59000000008</v>
      </c>
      <c r="M6" s="771">
        <v>0.98405969467191201</v>
      </c>
      <c r="N6" s="769"/>
      <c r="O6" s="770"/>
      <c r="P6" s="769"/>
      <c r="Q6" s="770"/>
      <c r="R6" s="769"/>
      <c r="S6" s="7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2704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6739</v>
      </c>
      <c r="G3" s="215">
        <f t="shared" si="0"/>
        <v>3596572.29</v>
      </c>
      <c r="H3" s="215"/>
      <c r="I3" s="215"/>
      <c r="J3" s="215">
        <f t="shared" si="0"/>
        <v>5109.7</v>
      </c>
      <c r="K3" s="215">
        <f t="shared" si="0"/>
        <v>3019157.3899999997</v>
      </c>
      <c r="L3" s="215"/>
      <c r="M3" s="215"/>
      <c r="N3" s="215">
        <f t="shared" si="0"/>
        <v>4630.2</v>
      </c>
      <c r="O3" s="215">
        <f t="shared" si="0"/>
        <v>3136119.59</v>
      </c>
      <c r="P3" s="79">
        <f>IF(G3=0,0,O3/G3)</f>
        <v>0.87197457387962019</v>
      </c>
      <c r="Q3" s="216">
        <f>IF(N3=0,0,O3/N3)</f>
        <v>677.31838581486761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4" t="s">
        <v>91</v>
      </c>
      <c r="G5" s="775" t="s">
        <v>14</v>
      </c>
      <c r="H5" s="776"/>
      <c r="I5" s="776"/>
      <c r="J5" s="774" t="s">
        <v>91</v>
      </c>
      <c r="K5" s="775" t="s">
        <v>14</v>
      </c>
      <c r="L5" s="776"/>
      <c r="M5" s="776"/>
      <c r="N5" s="774" t="s">
        <v>91</v>
      </c>
      <c r="O5" s="775" t="s">
        <v>14</v>
      </c>
      <c r="P5" s="777"/>
      <c r="Q5" s="768"/>
    </row>
    <row r="6" spans="1:17" ht="14.4" customHeight="1" x14ac:dyDescent="0.3">
      <c r="A6" s="623" t="s">
        <v>538</v>
      </c>
      <c r="B6" s="624" t="s">
        <v>2340</v>
      </c>
      <c r="C6" s="624" t="s">
        <v>2233</v>
      </c>
      <c r="D6" s="624" t="s">
        <v>2391</v>
      </c>
      <c r="E6" s="624" t="s">
        <v>2294</v>
      </c>
      <c r="F6" s="627">
        <v>1</v>
      </c>
      <c r="G6" s="627">
        <v>275</v>
      </c>
      <c r="H6" s="627">
        <v>1</v>
      </c>
      <c r="I6" s="627">
        <v>275</v>
      </c>
      <c r="J6" s="627"/>
      <c r="K6" s="627"/>
      <c r="L6" s="627"/>
      <c r="M6" s="627"/>
      <c r="N6" s="627"/>
      <c r="O6" s="627"/>
      <c r="P6" s="645"/>
      <c r="Q6" s="628"/>
    </row>
    <row r="7" spans="1:17" ht="14.4" customHeight="1" x14ac:dyDescent="0.3">
      <c r="A7" s="694" t="s">
        <v>538</v>
      </c>
      <c r="B7" s="695" t="s">
        <v>2340</v>
      </c>
      <c r="C7" s="695" t="s">
        <v>2233</v>
      </c>
      <c r="D7" s="695" t="s">
        <v>2392</v>
      </c>
      <c r="E7" s="695" t="s">
        <v>2304</v>
      </c>
      <c r="F7" s="710">
        <v>1</v>
      </c>
      <c r="G7" s="710">
        <v>75</v>
      </c>
      <c r="H7" s="710">
        <v>1</v>
      </c>
      <c r="I7" s="710">
        <v>75</v>
      </c>
      <c r="J7" s="710"/>
      <c r="K7" s="710"/>
      <c r="L7" s="710"/>
      <c r="M7" s="710"/>
      <c r="N7" s="710"/>
      <c r="O7" s="710"/>
      <c r="P7" s="700"/>
      <c r="Q7" s="711"/>
    </row>
    <row r="8" spans="1:17" ht="14.4" customHeight="1" x14ac:dyDescent="0.3">
      <c r="A8" s="694" t="s">
        <v>538</v>
      </c>
      <c r="B8" s="695" t="s">
        <v>2340</v>
      </c>
      <c r="C8" s="695" t="s">
        <v>2233</v>
      </c>
      <c r="D8" s="695" t="s">
        <v>2361</v>
      </c>
      <c r="E8" s="695" t="s">
        <v>2362</v>
      </c>
      <c r="F8" s="710"/>
      <c r="G8" s="710"/>
      <c r="H8" s="710"/>
      <c r="I8" s="710"/>
      <c r="J8" s="710">
        <v>5</v>
      </c>
      <c r="K8" s="710">
        <v>5005</v>
      </c>
      <c r="L8" s="710"/>
      <c r="M8" s="710">
        <v>1001</v>
      </c>
      <c r="N8" s="710"/>
      <c r="O8" s="710"/>
      <c r="P8" s="700"/>
      <c r="Q8" s="711"/>
    </row>
    <row r="9" spans="1:17" ht="14.4" customHeight="1" x14ac:dyDescent="0.3">
      <c r="A9" s="694" t="s">
        <v>538</v>
      </c>
      <c r="B9" s="695" t="s">
        <v>2340</v>
      </c>
      <c r="C9" s="695" t="s">
        <v>2233</v>
      </c>
      <c r="D9" s="695" t="s">
        <v>2375</v>
      </c>
      <c r="E9" s="695" t="s">
        <v>2376</v>
      </c>
      <c r="F9" s="710"/>
      <c r="G9" s="710"/>
      <c r="H9" s="710"/>
      <c r="I9" s="710"/>
      <c r="J9" s="710">
        <v>2</v>
      </c>
      <c r="K9" s="710">
        <v>162</v>
      </c>
      <c r="L9" s="710"/>
      <c r="M9" s="710">
        <v>81</v>
      </c>
      <c r="N9" s="710"/>
      <c r="O9" s="710"/>
      <c r="P9" s="700"/>
      <c r="Q9" s="711"/>
    </row>
    <row r="10" spans="1:17" ht="14.4" customHeight="1" x14ac:dyDescent="0.3">
      <c r="A10" s="694" t="s">
        <v>538</v>
      </c>
      <c r="B10" s="695" t="s">
        <v>2393</v>
      </c>
      <c r="C10" s="695" t="s">
        <v>2233</v>
      </c>
      <c r="D10" s="695" t="s">
        <v>2394</v>
      </c>
      <c r="E10" s="695" t="s">
        <v>2395</v>
      </c>
      <c r="F10" s="710">
        <v>4</v>
      </c>
      <c r="G10" s="710">
        <v>684</v>
      </c>
      <c r="H10" s="710">
        <v>1</v>
      </c>
      <c r="I10" s="710">
        <v>171</v>
      </c>
      <c r="J10" s="710"/>
      <c r="K10" s="710"/>
      <c r="L10" s="710"/>
      <c r="M10" s="710"/>
      <c r="N10" s="710"/>
      <c r="O10" s="710"/>
      <c r="P10" s="700"/>
      <c r="Q10" s="711"/>
    </row>
    <row r="11" spans="1:17" ht="14.4" customHeight="1" x14ac:dyDescent="0.3">
      <c r="A11" s="694" t="s">
        <v>538</v>
      </c>
      <c r="B11" s="695" t="s">
        <v>2393</v>
      </c>
      <c r="C11" s="695" t="s">
        <v>2233</v>
      </c>
      <c r="D11" s="695" t="s">
        <v>2396</v>
      </c>
      <c r="E11" s="695" t="s">
        <v>2397</v>
      </c>
      <c r="F11" s="710">
        <v>1</v>
      </c>
      <c r="G11" s="710">
        <v>23732</v>
      </c>
      <c r="H11" s="710">
        <v>1</v>
      </c>
      <c r="I11" s="710">
        <v>23732</v>
      </c>
      <c r="J11" s="710"/>
      <c r="K11" s="710"/>
      <c r="L11" s="710"/>
      <c r="M11" s="710"/>
      <c r="N11" s="710"/>
      <c r="O11" s="710"/>
      <c r="P11" s="700"/>
      <c r="Q11" s="711"/>
    </row>
    <row r="12" spans="1:17" ht="14.4" customHeight="1" x14ac:dyDescent="0.3">
      <c r="A12" s="694" t="s">
        <v>538</v>
      </c>
      <c r="B12" s="695" t="s">
        <v>2393</v>
      </c>
      <c r="C12" s="695" t="s">
        <v>2233</v>
      </c>
      <c r="D12" s="695" t="s">
        <v>2398</v>
      </c>
      <c r="E12" s="695" t="s">
        <v>2399</v>
      </c>
      <c r="F12" s="710">
        <v>1</v>
      </c>
      <c r="G12" s="710">
        <v>1525</v>
      </c>
      <c r="H12" s="710">
        <v>1</v>
      </c>
      <c r="I12" s="710">
        <v>1525</v>
      </c>
      <c r="J12" s="710"/>
      <c r="K12" s="710"/>
      <c r="L12" s="710"/>
      <c r="M12" s="710"/>
      <c r="N12" s="710"/>
      <c r="O12" s="710"/>
      <c r="P12" s="700"/>
      <c r="Q12" s="711"/>
    </row>
    <row r="13" spans="1:17" ht="14.4" customHeight="1" x14ac:dyDescent="0.3">
      <c r="A13" s="694" t="s">
        <v>538</v>
      </c>
      <c r="B13" s="695" t="s">
        <v>2393</v>
      </c>
      <c r="C13" s="695" t="s">
        <v>2233</v>
      </c>
      <c r="D13" s="695" t="s">
        <v>2400</v>
      </c>
      <c r="E13" s="695" t="s">
        <v>2401</v>
      </c>
      <c r="F13" s="710">
        <v>1</v>
      </c>
      <c r="G13" s="710">
        <v>1647</v>
      </c>
      <c r="H13" s="710">
        <v>1</v>
      </c>
      <c r="I13" s="710">
        <v>1647</v>
      </c>
      <c r="J13" s="710"/>
      <c r="K13" s="710"/>
      <c r="L13" s="710"/>
      <c r="M13" s="710"/>
      <c r="N13" s="710"/>
      <c r="O13" s="710"/>
      <c r="P13" s="700"/>
      <c r="Q13" s="711"/>
    </row>
    <row r="14" spans="1:17" ht="14.4" customHeight="1" x14ac:dyDescent="0.3">
      <c r="A14" s="694" t="s">
        <v>538</v>
      </c>
      <c r="B14" s="695" t="s">
        <v>2393</v>
      </c>
      <c r="C14" s="695" t="s">
        <v>2233</v>
      </c>
      <c r="D14" s="695" t="s">
        <v>2402</v>
      </c>
      <c r="E14" s="695" t="s">
        <v>2403</v>
      </c>
      <c r="F14" s="710">
        <v>2</v>
      </c>
      <c r="G14" s="710">
        <v>3512</v>
      </c>
      <c r="H14" s="710">
        <v>1</v>
      </c>
      <c r="I14" s="710">
        <v>1756</v>
      </c>
      <c r="J14" s="710"/>
      <c r="K14" s="710"/>
      <c r="L14" s="710"/>
      <c r="M14" s="710"/>
      <c r="N14" s="710"/>
      <c r="O14" s="710"/>
      <c r="P14" s="700"/>
      <c r="Q14" s="711"/>
    </row>
    <row r="15" spans="1:17" ht="14.4" customHeight="1" x14ac:dyDescent="0.3">
      <c r="A15" s="694" t="s">
        <v>538</v>
      </c>
      <c r="B15" s="695" t="s">
        <v>2393</v>
      </c>
      <c r="C15" s="695" t="s">
        <v>2233</v>
      </c>
      <c r="D15" s="695" t="s">
        <v>2404</v>
      </c>
      <c r="E15" s="695" t="s">
        <v>2405</v>
      </c>
      <c r="F15" s="710">
        <v>1</v>
      </c>
      <c r="G15" s="710">
        <v>298</v>
      </c>
      <c r="H15" s="710">
        <v>1</v>
      </c>
      <c r="I15" s="710">
        <v>298</v>
      </c>
      <c r="J15" s="710"/>
      <c r="K15" s="710"/>
      <c r="L15" s="710"/>
      <c r="M15" s="710"/>
      <c r="N15" s="710"/>
      <c r="O15" s="710"/>
      <c r="P15" s="700"/>
      <c r="Q15" s="711"/>
    </row>
    <row r="16" spans="1:17" ht="14.4" customHeight="1" x14ac:dyDescent="0.3">
      <c r="A16" s="694" t="s">
        <v>538</v>
      </c>
      <c r="B16" s="695" t="s">
        <v>2406</v>
      </c>
      <c r="C16" s="695" t="s">
        <v>2341</v>
      </c>
      <c r="D16" s="695" t="s">
        <v>2407</v>
      </c>
      <c r="E16" s="695" t="s">
        <v>2408</v>
      </c>
      <c r="F16" s="710"/>
      <c r="G16" s="710"/>
      <c r="H16" s="710"/>
      <c r="I16" s="710"/>
      <c r="J16" s="710"/>
      <c r="K16" s="710"/>
      <c r="L16" s="710"/>
      <c r="M16" s="710"/>
      <c r="N16" s="710">
        <v>6</v>
      </c>
      <c r="O16" s="710">
        <v>499.8</v>
      </c>
      <c r="P16" s="700"/>
      <c r="Q16" s="711">
        <v>83.3</v>
      </c>
    </row>
    <row r="17" spans="1:17" ht="14.4" customHeight="1" x14ac:dyDescent="0.3">
      <c r="A17" s="694" t="s">
        <v>538</v>
      </c>
      <c r="B17" s="695" t="s">
        <v>2406</v>
      </c>
      <c r="C17" s="695" t="s">
        <v>2341</v>
      </c>
      <c r="D17" s="695" t="s">
        <v>2409</v>
      </c>
      <c r="E17" s="695" t="s">
        <v>1281</v>
      </c>
      <c r="F17" s="710">
        <v>110</v>
      </c>
      <c r="G17" s="710">
        <v>15100.41</v>
      </c>
      <c r="H17" s="710">
        <v>1</v>
      </c>
      <c r="I17" s="710">
        <v>137.27645454545456</v>
      </c>
      <c r="J17" s="710">
        <v>87</v>
      </c>
      <c r="K17" s="710">
        <v>10772.91</v>
      </c>
      <c r="L17" s="710">
        <v>0.71341837738180613</v>
      </c>
      <c r="M17" s="710">
        <v>123.82655172413793</v>
      </c>
      <c r="N17" s="710">
        <v>114</v>
      </c>
      <c r="O17" s="710">
        <v>13447.439999999999</v>
      </c>
      <c r="P17" s="700">
        <v>0.890534760314455</v>
      </c>
      <c r="Q17" s="711">
        <v>117.96</v>
      </c>
    </row>
    <row r="18" spans="1:17" ht="14.4" customHeight="1" x14ac:dyDescent="0.3">
      <c r="A18" s="694" t="s">
        <v>538</v>
      </c>
      <c r="B18" s="695" t="s">
        <v>2406</v>
      </c>
      <c r="C18" s="695" t="s">
        <v>2341</v>
      </c>
      <c r="D18" s="695" t="s">
        <v>2410</v>
      </c>
      <c r="E18" s="695" t="s">
        <v>1281</v>
      </c>
      <c r="F18" s="710"/>
      <c r="G18" s="710"/>
      <c r="H18" s="710"/>
      <c r="I18" s="710"/>
      <c r="J18" s="710"/>
      <c r="K18" s="710"/>
      <c r="L18" s="710"/>
      <c r="M18" s="710"/>
      <c r="N18" s="710">
        <v>3</v>
      </c>
      <c r="O18" s="710">
        <v>238.77</v>
      </c>
      <c r="P18" s="700"/>
      <c r="Q18" s="711">
        <v>79.59</v>
      </c>
    </row>
    <row r="19" spans="1:17" ht="14.4" customHeight="1" x14ac:dyDescent="0.3">
      <c r="A19" s="694" t="s">
        <v>538</v>
      </c>
      <c r="B19" s="695" t="s">
        <v>2406</v>
      </c>
      <c r="C19" s="695" t="s">
        <v>2341</v>
      </c>
      <c r="D19" s="695" t="s">
        <v>2411</v>
      </c>
      <c r="E19" s="695" t="s">
        <v>2412</v>
      </c>
      <c r="F19" s="710">
        <v>5</v>
      </c>
      <c r="G19" s="710">
        <v>529.62</v>
      </c>
      <c r="H19" s="710">
        <v>1</v>
      </c>
      <c r="I19" s="710">
        <v>105.92400000000001</v>
      </c>
      <c r="J19" s="710"/>
      <c r="K19" s="710"/>
      <c r="L19" s="710"/>
      <c r="M19" s="710"/>
      <c r="N19" s="710"/>
      <c r="O19" s="710"/>
      <c r="P19" s="700"/>
      <c r="Q19" s="711"/>
    </row>
    <row r="20" spans="1:17" ht="14.4" customHeight="1" x14ac:dyDescent="0.3">
      <c r="A20" s="694" t="s">
        <v>538</v>
      </c>
      <c r="B20" s="695" t="s">
        <v>2406</v>
      </c>
      <c r="C20" s="695" t="s">
        <v>2341</v>
      </c>
      <c r="D20" s="695" t="s">
        <v>2413</v>
      </c>
      <c r="E20" s="695" t="s">
        <v>1080</v>
      </c>
      <c r="F20" s="710"/>
      <c r="G20" s="710"/>
      <c r="H20" s="710"/>
      <c r="I20" s="710"/>
      <c r="J20" s="710"/>
      <c r="K20" s="710"/>
      <c r="L20" s="710"/>
      <c r="M20" s="710"/>
      <c r="N20" s="710">
        <v>20</v>
      </c>
      <c r="O20" s="710">
        <v>14475.2</v>
      </c>
      <c r="P20" s="700"/>
      <c r="Q20" s="711">
        <v>723.76</v>
      </c>
    </row>
    <row r="21" spans="1:17" ht="14.4" customHeight="1" x14ac:dyDescent="0.3">
      <c r="A21" s="694" t="s">
        <v>538</v>
      </c>
      <c r="B21" s="695" t="s">
        <v>2406</v>
      </c>
      <c r="C21" s="695" t="s">
        <v>2341</v>
      </c>
      <c r="D21" s="695" t="s">
        <v>2414</v>
      </c>
      <c r="E21" s="695" t="s">
        <v>2415</v>
      </c>
      <c r="F21" s="710"/>
      <c r="G21" s="710"/>
      <c r="H21" s="710"/>
      <c r="I21" s="710"/>
      <c r="J21" s="710">
        <v>7</v>
      </c>
      <c r="K21" s="710">
        <v>8624.98</v>
      </c>
      <c r="L21" s="710"/>
      <c r="M21" s="710">
        <v>1232.1399999999999</v>
      </c>
      <c r="N21" s="710"/>
      <c r="O21" s="710"/>
      <c r="P21" s="700"/>
      <c r="Q21" s="711"/>
    </row>
    <row r="22" spans="1:17" ht="14.4" customHeight="1" x14ac:dyDescent="0.3">
      <c r="A22" s="694" t="s">
        <v>538</v>
      </c>
      <c r="B22" s="695" t="s">
        <v>2406</v>
      </c>
      <c r="C22" s="695" t="s">
        <v>2341</v>
      </c>
      <c r="D22" s="695" t="s">
        <v>2416</v>
      </c>
      <c r="E22" s="695" t="s">
        <v>2417</v>
      </c>
      <c r="F22" s="710"/>
      <c r="G22" s="710"/>
      <c r="H22" s="710"/>
      <c r="I22" s="710"/>
      <c r="J22" s="710">
        <v>36</v>
      </c>
      <c r="K22" s="710">
        <v>2070.36</v>
      </c>
      <c r="L22" s="710"/>
      <c r="M22" s="710">
        <v>57.510000000000005</v>
      </c>
      <c r="N22" s="710"/>
      <c r="O22" s="710"/>
      <c r="P22" s="700"/>
      <c r="Q22" s="711"/>
    </row>
    <row r="23" spans="1:17" ht="14.4" customHeight="1" x14ac:dyDescent="0.3">
      <c r="A23" s="694" t="s">
        <v>538</v>
      </c>
      <c r="B23" s="695" t="s">
        <v>2406</v>
      </c>
      <c r="C23" s="695" t="s">
        <v>2341</v>
      </c>
      <c r="D23" s="695" t="s">
        <v>2418</v>
      </c>
      <c r="E23" s="695" t="s">
        <v>1284</v>
      </c>
      <c r="F23" s="710"/>
      <c r="G23" s="710"/>
      <c r="H23" s="710"/>
      <c r="I23" s="710"/>
      <c r="J23" s="710"/>
      <c r="K23" s="710"/>
      <c r="L23" s="710"/>
      <c r="M23" s="710"/>
      <c r="N23" s="710">
        <v>20</v>
      </c>
      <c r="O23" s="710">
        <v>950</v>
      </c>
      <c r="P23" s="700"/>
      <c r="Q23" s="711">
        <v>47.5</v>
      </c>
    </row>
    <row r="24" spans="1:17" ht="14.4" customHeight="1" x14ac:dyDescent="0.3">
      <c r="A24" s="694" t="s">
        <v>538</v>
      </c>
      <c r="B24" s="695" t="s">
        <v>2406</v>
      </c>
      <c r="C24" s="695" t="s">
        <v>2341</v>
      </c>
      <c r="D24" s="695" t="s">
        <v>2419</v>
      </c>
      <c r="E24" s="695" t="s">
        <v>1276</v>
      </c>
      <c r="F24" s="710">
        <v>46</v>
      </c>
      <c r="G24" s="710">
        <v>27931.8</v>
      </c>
      <c r="H24" s="710">
        <v>1</v>
      </c>
      <c r="I24" s="710">
        <v>607.21304347826083</v>
      </c>
      <c r="J24" s="710">
        <v>63.2</v>
      </c>
      <c r="K24" s="710">
        <v>23951.359999999997</v>
      </c>
      <c r="L24" s="710">
        <v>0.85749432546416615</v>
      </c>
      <c r="M24" s="710">
        <v>378.97721518987333</v>
      </c>
      <c r="N24" s="710">
        <v>85</v>
      </c>
      <c r="O24" s="710">
        <v>32278.75</v>
      </c>
      <c r="P24" s="700">
        <v>1.1556272778696683</v>
      </c>
      <c r="Q24" s="711">
        <v>379.75</v>
      </c>
    </row>
    <row r="25" spans="1:17" ht="14.4" customHeight="1" x14ac:dyDescent="0.3">
      <c r="A25" s="694" t="s">
        <v>538</v>
      </c>
      <c r="B25" s="695" t="s">
        <v>2406</v>
      </c>
      <c r="C25" s="695" t="s">
        <v>2341</v>
      </c>
      <c r="D25" s="695" t="s">
        <v>2420</v>
      </c>
      <c r="E25" s="695" t="s">
        <v>2421</v>
      </c>
      <c r="F25" s="710">
        <v>6</v>
      </c>
      <c r="G25" s="710">
        <v>8670</v>
      </c>
      <c r="H25" s="710">
        <v>1</v>
      </c>
      <c r="I25" s="710">
        <v>1445</v>
      </c>
      <c r="J25" s="710"/>
      <c r="K25" s="710"/>
      <c r="L25" s="710"/>
      <c r="M25" s="710"/>
      <c r="N25" s="710"/>
      <c r="O25" s="710"/>
      <c r="P25" s="700"/>
      <c r="Q25" s="711"/>
    </row>
    <row r="26" spans="1:17" ht="14.4" customHeight="1" x14ac:dyDescent="0.3">
      <c r="A26" s="694" t="s">
        <v>538</v>
      </c>
      <c r="B26" s="695" t="s">
        <v>2406</v>
      </c>
      <c r="C26" s="695" t="s">
        <v>2341</v>
      </c>
      <c r="D26" s="695" t="s">
        <v>2422</v>
      </c>
      <c r="E26" s="695" t="s">
        <v>2423</v>
      </c>
      <c r="F26" s="710">
        <v>8</v>
      </c>
      <c r="G26" s="710">
        <v>327.60000000000002</v>
      </c>
      <c r="H26" s="710">
        <v>1</v>
      </c>
      <c r="I26" s="710">
        <v>40.950000000000003</v>
      </c>
      <c r="J26" s="710">
        <v>3</v>
      </c>
      <c r="K26" s="710">
        <v>122.85</v>
      </c>
      <c r="L26" s="710">
        <v>0.37499999999999994</v>
      </c>
      <c r="M26" s="710">
        <v>40.949999999999996</v>
      </c>
      <c r="N26" s="710">
        <v>3</v>
      </c>
      <c r="O26" s="710">
        <v>122.85</v>
      </c>
      <c r="P26" s="700">
        <v>0.37499999999999994</v>
      </c>
      <c r="Q26" s="711">
        <v>40.949999999999996</v>
      </c>
    </row>
    <row r="27" spans="1:17" ht="14.4" customHeight="1" x14ac:dyDescent="0.3">
      <c r="A27" s="694" t="s">
        <v>538</v>
      </c>
      <c r="B27" s="695" t="s">
        <v>2406</v>
      </c>
      <c r="C27" s="695" t="s">
        <v>2341</v>
      </c>
      <c r="D27" s="695" t="s">
        <v>2424</v>
      </c>
      <c r="E27" s="695" t="s">
        <v>2425</v>
      </c>
      <c r="F27" s="710"/>
      <c r="G27" s="710"/>
      <c r="H27" s="710"/>
      <c r="I27" s="710"/>
      <c r="J27" s="710">
        <v>2</v>
      </c>
      <c r="K27" s="710">
        <v>10893.4</v>
      </c>
      <c r="L27" s="710"/>
      <c r="M27" s="710">
        <v>5446.7</v>
      </c>
      <c r="N27" s="710">
        <v>3</v>
      </c>
      <c r="O27" s="710">
        <v>13337.99</v>
      </c>
      <c r="P27" s="700"/>
      <c r="Q27" s="711">
        <v>4445.9966666666669</v>
      </c>
    </row>
    <row r="28" spans="1:17" ht="14.4" customHeight="1" x14ac:dyDescent="0.3">
      <c r="A28" s="694" t="s">
        <v>538</v>
      </c>
      <c r="B28" s="695" t="s">
        <v>2406</v>
      </c>
      <c r="C28" s="695" t="s">
        <v>2341</v>
      </c>
      <c r="D28" s="695" t="s">
        <v>2426</v>
      </c>
      <c r="E28" s="695" t="s">
        <v>2427</v>
      </c>
      <c r="F28" s="710"/>
      <c r="G28" s="710"/>
      <c r="H28" s="710"/>
      <c r="I28" s="710"/>
      <c r="J28" s="710">
        <v>1</v>
      </c>
      <c r="K28" s="710">
        <v>10893.4</v>
      </c>
      <c r="L28" s="710"/>
      <c r="M28" s="710">
        <v>10893.4</v>
      </c>
      <c r="N28" s="710"/>
      <c r="O28" s="710"/>
      <c r="P28" s="700"/>
      <c r="Q28" s="711"/>
    </row>
    <row r="29" spans="1:17" ht="14.4" customHeight="1" x14ac:dyDescent="0.3">
      <c r="A29" s="694" t="s">
        <v>538</v>
      </c>
      <c r="B29" s="695" t="s">
        <v>2406</v>
      </c>
      <c r="C29" s="695" t="s">
        <v>2341</v>
      </c>
      <c r="D29" s="695" t="s">
        <v>2428</v>
      </c>
      <c r="E29" s="695" t="s">
        <v>2429</v>
      </c>
      <c r="F29" s="710"/>
      <c r="G29" s="710"/>
      <c r="H29" s="710"/>
      <c r="I29" s="710"/>
      <c r="J29" s="710">
        <v>3</v>
      </c>
      <c r="K29" s="710">
        <v>16340.1</v>
      </c>
      <c r="L29" s="710"/>
      <c r="M29" s="710">
        <v>5446.7</v>
      </c>
      <c r="N29" s="710"/>
      <c r="O29" s="710"/>
      <c r="P29" s="700"/>
      <c r="Q29" s="711"/>
    </row>
    <row r="30" spans="1:17" ht="14.4" customHeight="1" x14ac:dyDescent="0.3">
      <c r="A30" s="694" t="s">
        <v>538</v>
      </c>
      <c r="B30" s="695" t="s">
        <v>2406</v>
      </c>
      <c r="C30" s="695" t="s">
        <v>2341</v>
      </c>
      <c r="D30" s="695" t="s">
        <v>2430</v>
      </c>
      <c r="E30" s="695" t="s">
        <v>2431</v>
      </c>
      <c r="F30" s="710"/>
      <c r="G30" s="710"/>
      <c r="H30" s="710"/>
      <c r="I30" s="710"/>
      <c r="J30" s="710">
        <v>13</v>
      </c>
      <c r="K30" s="710">
        <v>141614.20000000001</v>
      </c>
      <c r="L30" s="710"/>
      <c r="M30" s="710">
        <v>10893.400000000001</v>
      </c>
      <c r="N30" s="710"/>
      <c r="O30" s="710"/>
      <c r="P30" s="700"/>
      <c r="Q30" s="711"/>
    </row>
    <row r="31" spans="1:17" ht="14.4" customHeight="1" x14ac:dyDescent="0.3">
      <c r="A31" s="694" t="s">
        <v>538</v>
      </c>
      <c r="B31" s="695" t="s">
        <v>2406</v>
      </c>
      <c r="C31" s="695" t="s">
        <v>2341</v>
      </c>
      <c r="D31" s="695" t="s">
        <v>2432</v>
      </c>
      <c r="E31" s="695" t="s">
        <v>1057</v>
      </c>
      <c r="F31" s="710"/>
      <c r="G31" s="710"/>
      <c r="H31" s="710"/>
      <c r="I31" s="710"/>
      <c r="J31" s="710"/>
      <c r="K31" s="710"/>
      <c r="L31" s="710"/>
      <c r="M31" s="710"/>
      <c r="N31" s="710">
        <v>3</v>
      </c>
      <c r="O31" s="710">
        <v>290.89999999999998</v>
      </c>
      <c r="P31" s="700"/>
      <c r="Q31" s="711">
        <v>96.966666666666654</v>
      </c>
    </row>
    <row r="32" spans="1:17" ht="14.4" customHeight="1" x14ac:dyDescent="0.3">
      <c r="A32" s="694" t="s">
        <v>538</v>
      </c>
      <c r="B32" s="695" t="s">
        <v>2406</v>
      </c>
      <c r="C32" s="695" t="s">
        <v>2341</v>
      </c>
      <c r="D32" s="695" t="s">
        <v>2433</v>
      </c>
      <c r="E32" s="695" t="s">
        <v>2434</v>
      </c>
      <c r="F32" s="710"/>
      <c r="G32" s="710"/>
      <c r="H32" s="710"/>
      <c r="I32" s="710"/>
      <c r="J32" s="710"/>
      <c r="K32" s="710"/>
      <c r="L32" s="710"/>
      <c r="M32" s="710"/>
      <c r="N32" s="710">
        <v>44</v>
      </c>
      <c r="O32" s="710">
        <v>2816</v>
      </c>
      <c r="P32" s="700"/>
      <c r="Q32" s="711">
        <v>64</v>
      </c>
    </row>
    <row r="33" spans="1:17" ht="14.4" customHeight="1" x14ac:dyDescent="0.3">
      <c r="A33" s="694" t="s">
        <v>538</v>
      </c>
      <c r="B33" s="695" t="s">
        <v>2406</v>
      </c>
      <c r="C33" s="695" t="s">
        <v>2341</v>
      </c>
      <c r="D33" s="695" t="s">
        <v>2435</v>
      </c>
      <c r="E33" s="695" t="s">
        <v>2436</v>
      </c>
      <c r="F33" s="710"/>
      <c r="G33" s="710"/>
      <c r="H33" s="710"/>
      <c r="I33" s="710"/>
      <c r="J33" s="710">
        <v>36</v>
      </c>
      <c r="K33" s="710">
        <v>243068.04</v>
      </c>
      <c r="L33" s="710"/>
      <c r="M33" s="710">
        <v>6751.89</v>
      </c>
      <c r="N33" s="710"/>
      <c r="O33" s="710"/>
      <c r="P33" s="700"/>
      <c r="Q33" s="711"/>
    </row>
    <row r="34" spans="1:17" ht="14.4" customHeight="1" x14ac:dyDescent="0.3">
      <c r="A34" s="694" t="s">
        <v>538</v>
      </c>
      <c r="B34" s="695" t="s">
        <v>2406</v>
      </c>
      <c r="C34" s="695" t="s">
        <v>2341</v>
      </c>
      <c r="D34" s="695" t="s">
        <v>2437</v>
      </c>
      <c r="E34" s="695" t="s">
        <v>2438</v>
      </c>
      <c r="F34" s="710"/>
      <c r="G34" s="710"/>
      <c r="H34" s="710"/>
      <c r="I34" s="710"/>
      <c r="J34" s="710">
        <v>1.3</v>
      </c>
      <c r="K34" s="710">
        <v>1048.8399999999999</v>
      </c>
      <c r="L34" s="710"/>
      <c r="M34" s="710">
        <v>806.8</v>
      </c>
      <c r="N34" s="710"/>
      <c r="O34" s="710"/>
      <c r="P34" s="700"/>
      <c r="Q34" s="711"/>
    </row>
    <row r="35" spans="1:17" ht="14.4" customHeight="1" x14ac:dyDescent="0.3">
      <c r="A35" s="694" t="s">
        <v>538</v>
      </c>
      <c r="B35" s="695" t="s">
        <v>2406</v>
      </c>
      <c r="C35" s="695" t="s">
        <v>2341</v>
      </c>
      <c r="D35" s="695" t="s">
        <v>2439</v>
      </c>
      <c r="E35" s="695" t="s">
        <v>2440</v>
      </c>
      <c r="F35" s="710"/>
      <c r="G35" s="710"/>
      <c r="H35" s="710"/>
      <c r="I35" s="710"/>
      <c r="J35" s="710">
        <v>1.2</v>
      </c>
      <c r="K35" s="710">
        <v>1379.94</v>
      </c>
      <c r="L35" s="710"/>
      <c r="M35" s="710">
        <v>1149.95</v>
      </c>
      <c r="N35" s="710"/>
      <c r="O35" s="710"/>
      <c r="P35" s="700"/>
      <c r="Q35" s="711"/>
    </row>
    <row r="36" spans="1:17" ht="14.4" customHeight="1" x14ac:dyDescent="0.3">
      <c r="A36" s="694" t="s">
        <v>538</v>
      </c>
      <c r="B36" s="695" t="s">
        <v>2406</v>
      </c>
      <c r="C36" s="695" t="s">
        <v>2341</v>
      </c>
      <c r="D36" s="695" t="s">
        <v>2441</v>
      </c>
      <c r="E36" s="695" t="s">
        <v>2442</v>
      </c>
      <c r="F36" s="710"/>
      <c r="G36" s="710"/>
      <c r="H36" s="710"/>
      <c r="I36" s="710"/>
      <c r="J36" s="710"/>
      <c r="K36" s="710"/>
      <c r="L36" s="710"/>
      <c r="M36" s="710"/>
      <c r="N36" s="710">
        <v>8.2000000000000011</v>
      </c>
      <c r="O36" s="710">
        <v>29749.87</v>
      </c>
      <c r="P36" s="700"/>
      <c r="Q36" s="711">
        <v>3628.0329268292676</v>
      </c>
    </row>
    <row r="37" spans="1:17" ht="14.4" customHeight="1" x14ac:dyDescent="0.3">
      <c r="A37" s="694" t="s">
        <v>538</v>
      </c>
      <c r="B37" s="695" t="s">
        <v>2406</v>
      </c>
      <c r="C37" s="695" t="s">
        <v>2443</v>
      </c>
      <c r="D37" s="695" t="s">
        <v>2444</v>
      </c>
      <c r="E37" s="695" t="s">
        <v>2228</v>
      </c>
      <c r="F37" s="710">
        <v>8</v>
      </c>
      <c r="G37" s="710">
        <v>14256</v>
      </c>
      <c r="H37" s="710">
        <v>1</v>
      </c>
      <c r="I37" s="710">
        <v>1782</v>
      </c>
      <c r="J37" s="710">
        <v>8</v>
      </c>
      <c r="K37" s="710">
        <v>12880</v>
      </c>
      <c r="L37" s="710">
        <v>0.90347923681257014</v>
      </c>
      <c r="M37" s="710">
        <v>1610</v>
      </c>
      <c r="N37" s="710">
        <v>2</v>
      </c>
      <c r="O37" s="710">
        <v>3626</v>
      </c>
      <c r="P37" s="700">
        <v>0.25434904601571268</v>
      </c>
      <c r="Q37" s="711">
        <v>1813</v>
      </c>
    </row>
    <row r="38" spans="1:17" ht="14.4" customHeight="1" x14ac:dyDescent="0.3">
      <c r="A38" s="694" t="s">
        <v>538</v>
      </c>
      <c r="B38" s="695" t="s">
        <v>2406</v>
      </c>
      <c r="C38" s="695" t="s">
        <v>2443</v>
      </c>
      <c r="D38" s="695" t="s">
        <v>2445</v>
      </c>
      <c r="E38" s="695" t="s">
        <v>2228</v>
      </c>
      <c r="F38" s="710">
        <v>1</v>
      </c>
      <c r="G38" s="710">
        <v>9039.01</v>
      </c>
      <c r="H38" s="710">
        <v>1</v>
      </c>
      <c r="I38" s="710">
        <v>9039.01</v>
      </c>
      <c r="J38" s="710">
        <v>1</v>
      </c>
      <c r="K38" s="710">
        <v>9254</v>
      </c>
      <c r="L38" s="710">
        <v>1.0237846843846836</v>
      </c>
      <c r="M38" s="710">
        <v>9254</v>
      </c>
      <c r="N38" s="710"/>
      <c r="O38" s="710"/>
      <c r="P38" s="700"/>
      <c r="Q38" s="711"/>
    </row>
    <row r="39" spans="1:17" ht="14.4" customHeight="1" x14ac:dyDescent="0.3">
      <c r="A39" s="694" t="s">
        <v>538</v>
      </c>
      <c r="B39" s="695" t="s">
        <v>2406</v>
      </c>
      <c r="C39" s="695" t="s">
        <v>2443</v>
      </c>
      <c r="D39" s="695" t="s">
        <v>2446</v>
      </c>
      <c r="E39" s="695" t="s">
        <v>2228</v>
      </c>
      <c r="F39" s="710">
        <v>7</v>
      </c>
      <c r="G39" s="710">
        <v>5937.01</v>
      </c>
      <c r="H39" s="710">
        <v>1</v>
      </c>
      <c r="I39" s="710">
        <v>848.14428571428573</v>
      </c>
      <c r="J39" s="710">
        <v>4</v>
      </c>
      <c r="K39" s="710">
        <v>2544</v>
      </c>
      <c r="L39" s="710">
        <v>0.42849852029893831</v>
      </c>
      <c r="M39" s="710">
        <v>636</v>
      </c>
      <c r="N39" s="710">
        <v>2</v>
      </c>
      <c r="O39" s="710">
        <v>1851.14</v>
      </c>
      <c r="P39" s="700">
        <v>0.31179667879959777</v>
      </c>
      <c r="Q39" s="711">
        <v>925.57</v>
      </c>
    </row>
    <row r="40" spans="1:17" ht="14.4" customHeight="1" x14ac:dyDescent="0.3">
      <c r="A40" s="694" t="s">
        <v>538</v>
      </c>
      <c r="B40" s="695" t="s">
        <v>2406</v>
      </c>
      <c r="C40" s="695" t="s">
        <v>2447</v>
      </c>
      <c r="D40" s="695" t="s">
        <v>2448</v>
      </c>
      <c r="E40" s="695" t="s">
        <v>2449</v>
      </c>
      <c r="F40" s="710">
        <v>1</v>
      </c>
      <c r="G40" s="710">
        <v>1532.39</v>
      </c>
      <c r="H40" s="710">
        <v>1</v>
      </c>
      <c r="I40" s="710">
        <v>1532.39</v>
      </c>
      <c r="J40" s="710"/>
      <c r="K40" s="710"/>
      <c r="L40" s="710"/>
      <c r="M40" s="710"/>
      <c r="N40" s="710"/>
      <c r="O40" s="710"/>
      <c r="P40" s="700"/>
      <c r="Q40" s="711"/>
    </row>
    <row r="41" spans="1:17" ht="14.4" customHeight="1" x14ac:dyDescent="0.3">
      <c r="A41" s="694" t="s">
        <v>538</v>
      </c>
      <c r="B41" s="695" t="s">
        <v>2406</v>
      </c>
      <c r="C41" s="695" t="s">
        <v>2447</v>
      </c>
      <c r="D41" s="695" t="s">
        <v>2450</v>
      </c>
      <c r="E41" s="695" t="s">
        <v>2449</v>
      </c>
      <c r="F41" s="710">
        <v>1</v>
      </c>
      <c r="G41" s="710">
        <v>1554.96</v>
      </c>
      <c r="H41" s="710">
        <v>1</v>
      </c>
      <c r="I41" s="710">
        <v>1554.96</v>
      </c>
      <c r="J41" s="710"/>
      <c r="K41" s="710"/>
      <c r="L41" s="710"/>
      <c r="M41" s="710"/>
      <c r="N41" s="710"/>
      <c r="O41" s="710"/>
      <c r="P41" s="700"/>
      <c r="Q41" s="711"/>
    </row>
    <row r="42" spans="1:17" ht="14.4" customHeight="1" x14ac:dyDescent="0.3">
      <c r="A42" s="694" t="s">
        <v>538</v>
      </c>
      <c r="B42" s="695" t="s">
        <v>2406</v>
      </c>
      <c r="C42" s="695" t="s">
        <v>2447</v>
      </c>
      <c r="D42" s="695" t="s">
        <v>2451</v>
      </c>
      <c r="E42" s="695" t="s">
        <v>2452</v>
      </c>
      <c r="F42" s="710">
        <v>7</v>
      </c>
      <c r="G42" s="710">
        <v>3396.61</v>
      </c>
      <c r="H42" s="710">
        <v>1</v>
      </c>
      <c r="I42" s="710">
        <v>485.23</v>
      </c>
      <c r="J42" s="710"/>
      <c r="K42" s="710"/>
      <c r="L42" s="710"/>
      <c r="M42" s="710"/>
      <c r="N42" s="710"/>
      <c r="O42" s="710"/>
      <c r="P42" s="700"/>
      <c r="Q42" s="711"/>
    </row>
    <row r="43" spans="1:17" ht="14.4" customHeight="1" x14ac:dyDescent="0.3">
      <c r="A43" s="694" t="s">
        <v>538</v>
      </c>
      <c r="B43" s="695" t="s">
        <v>2406</v>
      </c>
      <c r="C43" s="695" t="s">
        <v>2447</v>
      </c>
      <c r="D43" s="695" t="s">
        <v>2453</v>
      </c>
      <c r="E43" s="695" t="s">
        <v>2454</v>
      </c>
      <c r="F43" s="710">
        <v>2</v>
      </c>
      <c r="G43" s="710">
        <v>9236</v>
      </c>
      <c r="H43" s="710">
        <v>1</v>
      </c>
      <c r="I43" s="710">
        <v>4618</v>
      </c>
      <c r="J43" s="710">
        <v>5</v>
      </c>
      <c r="K43" s="710">
        <v>23090</v>
      </c>
      <c r="L43" s="710">
        <v>2.5</v>
      </c>
      <c r="M43" s="710">
        <v>4618</v>
      </c>
      <c r="N43" s="710">
        <v>6</v>
      </c>
      <c r="O43" s="710">
        <v>27708</v>
      </c>
      <c r="P43" s="700">
        <v>3</v>
      </c>
      <c r="Q43" s="711">
        <v>4618</v>
      </c>
    </row>
    <row r="44" spans="1:17" ht="14.4" customHeight="1" x14ac:dyDescent="0.3">
      <c r="A44" s="694" t="s">
        <v>538</v>
      </c>
      <c r="B44" s="695" t="s">
        <v>2406</v>
      </c>
      <c r="C44" s="695" t="s">
        <v>2447</v>
      </c>
      <c r="D44" s="695" t="s">
        <v>2455</v>
      </c>
      <c r="E44" s="695" t="s">
        <v>2456</v>
      </c>
      <c r="F44" s="710"/>
      <c r="G44" s="710"/>
      <c r="H44" s="710"/>
      <c r="I44" s="710"/>
      <c r="J44" s="710"/>
      <c r="K44" s="710"/>
      <c r="L44" s="710"/>
      <c r="M44" s="710"/>
      <c r="N44" s="710">
        <v>2</v>
      </c>
      <c r="O44" s="710">
        <v>1113</v>
      </c>
      <c r="P44" s="700"/>
      <c r="Q44" s="711">
        <v>556.5</v>
      </c>
    </row>
    <row r="45" spans="1:17" ht="14.4" customHeight="1" x14ac:dyDescent="0.3">
      <c r="A45" s="694" t="s">
        <v>538</v>
      </c>
      <c r="B45" s="695" t="s">
        <v>2406</v>
      </c>
      <c r="C45" s="695" t="s">
        <v>2447</v>
      </c>
      <c r="D45" s="695" t="s">
        <v>2457</v>
      </c>
      <c r="E45" s="695" t="s">
        <v>2458</v>
      </c>
      <c r="F45" s="710">
        <v>2</v>
      </c>
      <c r="G45" s="710">
        <v>271.38</v>
      </c>
      <c r="H45" s="710">
        <v>1</v>
      </c>
      <c r="I45" s="710">
        <v>135.69</v>
      </c>
      <c r="J45" s="710">
        <v>5</v>
      </c>
      <c r="K45" s="710">
        <v>678.45</v>
      </c>
      <c r="L45" s="710">
        <v>2.5</v>
      </c>
      <c r="M45" s="710">
        <v>135.69</v>
      </c>
      <c r="N45" s="710">
        <v>5</v>
      </c>
      <c r="O45" s="710">
        <v>678.45</v>
      </c>
      <c r="P45" s="700">
        <v>2.5</v>
      </c>
      <c r="Q45" s="711">
        <v>135.69</v>
      </c>
    </row>
    <row r="46" spans="1:17" ht="14.4" customHeight="1" x14ac:dyDescent="0.3">
      <c r="A46" s="694" t="s">
        <v>538</v>
      </c>
      <c r="B46" s="695" t="s">
        <v>2406</v>
      </c>
      <c r="C46" s="695" t="s">
        <v>2447</v>
      </c>
      <c r="D46" s="695" t="s">
        <v>2459</v>
      </c>
      <c r="E46" s="695" t="s">
        <v>2458</v>
      </c>
      <c r="F46" s="710">
        <v>7</v>
      </c>
      <c r="G46" s="710">
        <v>1192.0999999999999</v>
      </c>
      <c r="H46" s="710">
        <v>1</v>
      </c>
      <c r="I46" s="710">
        <v>170.29999999999998</v>
      </c>
      <c r="J46" s="710">
        <v>12</v>
      </c>
      <c r="K46" s="710">
        <v>2043.6</v>
      </c>
      <c r="L46" s="710">
        <v>1.7142857142857144</v>
      </c>
      <c r="M46" s="710">
        <v>170.29999999999998</v>
      </c>
      <c r="N46" s="710">
        <v>9</v>
      </c>
      <c r="O46" s="710">
        <v>1532.7</v>
      </c>
      <c r="P46" s="700">
        <v>1.2857142857142858</v>
      </c>
      <c r="Q46" s="711">
        <v>170.3</v>
      </c>
    </row>
    <row r="47" spans="1:17" ht="14.4" customHeight="1" x14ac:dyDescent="0.3">
      <c r="A47" s="694" t="s">
        <v>538</v>
      </c>
      <c r="B47" s="695" t="s">
        <v>2406</v>
      </c>
      <c r="C47" s="695" t="s">
        <v>2447</v>
      </c>
      <c r="D47" s="695" t="s">
        <v>2460</v>
      </c>
      <c r="E47" s="695" t="s">
        <v>2461</v>
      </c>
      <c r="F47" s="710">
        <v>1</v>
      </c>
      <c r="G47" s="710">
        <v>58.6</v>
      </c>
      <c r="H47" s="710">
        <v>1</v>
      </c>
      <c r="I47" s="710">
        <v>58.6</v>
      </c>
      <c r="J47" s="710"/>
      <c r="K47" s="710"/>
      <c r="L47" s="710"/>
      <c r="M47" s="710"/>
      <c r="N47" s="710"/>
      <c r="O47" s="710"/>
      <c r="P47" s="700"/>
      <c r="Q47" s="711"/>
    </row>
    <row r="48" spans="1:17" ht="14.4" customHeight="1" x14ac:dyDescent="0.3">
      <c r="A48" s="694" t="s">
        <v>538</v>
      </c>
      <c r="B48" s="695" t="s">
        <v>2406</v>
      </c>
      <c r="C48" s="695" t="s">
        <v>2447</v>
      </c>
      <c r="D48" s="695" t="s">
        <v>2462</v>
      </c>
      <c r="E48" s="695" t="s">
        <v>2463</v>
      </c>
      <c r="F48" s="710">
        <v>5</v>
      </c>
      <c r="G48" s="710">
        <v>755</v>
      </c>
      <c r="H48" s="710">
        <v>1</v>
      </c>
      <c r="I48" s="710">
        <v>151</v>
      </c>
      <c r="J48" s="710">
        <v>2</v>
      </c>
      <c r="K48" s="710">
        <v>312.98</v>
      </c>
      <c r="L48" s="710">
        <v>0.41454304635761591</v>
      </c>
      <c r="M48" s="710">
        <v>156.49</v>
      </c>
      <c r="N48" s="710"/>
      <c r="O48" s="710"/>
      <c r="P48" s="700"/>
      <c r="Q48" s="711"/>
    </row>
    <row r="49" spans="1:17" ht="14.4" customHeight="1" x14ac:dyDescent="0.3">
      <c r="A49" s="694" t="s">
        <v>538</v>
      </c>
      <c r="B49" s="695" t="s">
        <v>2406</v>
      </c>
      <c r="C49" s="695" t="s">
        <v>2447</v>
      </c>
      <c r="D49" s="695" t="s">
        <v>2464</v>
      </c>
      <c r="E49" s="695" t="s">
        <v>2463</v>
      </c>
      <c r="F49" s="710">
        <v>1</v>
      </c>
      <c r="G49" s="710">
        <v>335</v>
      </c>
      <c r="H49" s="710">
        <v>1</v>
      </c>
      <c r="I49" s="710">
        <v>335</v>
      </c>
      <c r="J49" s="710"/>
      <c r="K49" s="710"/>
      <c r="L49" s="710"/>
      <c r="M49" s="710"/>
      <c r="N49" s="710"/>
      <c r="O49" s="710"/>
      <c r="P49" s="700"/>
      <c r="Q49" s="711"/>
    </row>
    <row r="50" spans="1:17" ht="14.4" customHeight="1" x14ac:dyDescent="0.3">
      <c r="A50" s="694" t="s">
        <v>538</v>
      </c>
      <c r="B50" s="695" t="s">
        <v>2406</v>
      </c>
      <c r="C50" s="695" t="s">
        <v>2447</v>
      </c>
      <c r="D50" s="695" t="s">
        <v>2465</v>
      </c>
      <c r="E50" s="695" t="s">
        <v>2466</v>
      </c>
      <c r="F50" s="710">
        <v>155</v>
      </c>
      <c r="G50" s="710">
        <v>23679.5</v>
      </c>
      <c r="H50" s="710">
        <v>1</v>
      </c>
      <c r="I50" s="710">
        <v>152.77096774193549</v>
      </c>
      <c r="J50" s="710">
        <v>72</v>
      </c>
      <c r="K50" s="710">
        <v>11267.279999999999</v>
      </c>
      <c r="L50" s="710">
        <v>0.47582423615363495</v>
      </c>
      <c r="M50" s="710">
        <v>156.48999999999998</v>
      </c>
      <c r="N50" s="710">
        <v>53</v>
      </c>
      <c r="O50" s="710">
        <v>8293.9700000000012</v>
      </c>
      <c r="P50" s="700">
        <v>0.35025950716864801</v>
      </c>
      <c r="Q50" s="711">
        <v>156.49</v>
      </c>
    </row>
    <row r="51" spans="1:17" ht="14.4" customHeight="1" x14ac:dyDescent="0.3">
      <c r="A51" s="694" t="s">
        <v>538</v>
      </c>
      <c r="B51" s="695" t="s">
        <v>2406</v>
      </c>
      <c r="C51" s="695" t="s">
        <v>2447</v>
      </c>
      <c r="D51" s="695" t="s">
        <v>2467</v>
      </c>
      <c r="E51" s="695" t="s">
        <v>2466</v>
      </c>
      <c r="F51" s="710">
        <v>107</v>
      </c>
      <c r="G51" s="710">
        <v>17985.48</v>
      </c>
      <c r="H51" s="710">
        <v>1</v>
      </c>
      <c r="I51" s="710">
        <v>168.08859813084112</v>
      </c>
      <c r="J51" s="710">
        <v>55</v>
      </c>
      <c r="K51" s="710">
        <v>9462.1999999999989</v>
      </c>
      <c r="L51" s="710">
        <v>0.52610216685904398</v>
      </c>
      <c r="M51" s="710">
        <v>172.04</v>
      </c>
      <c r="N51" s="710">
        <v>82</v>
      </c>
      <c r="O51" s="710">
        <v>14107.279999999999</v>
      </c>
      <c r="P51" s="700">
        <v>0.78437050331712022</v>
      </c>
      <c r="Q51" s="711">
        <v>172.04</v>
      </c>
    </row>
    <row r="52" spans="1:17" ht="14.4" customHeight="1" x14ac:dyDescent="0.3">
      <c r="A52" s="694" t="s">
        <v>538</v>
      </c>
      <c r="B52" s="695" t="s">
        <v>2406</v>
      </c>
      <c r="C52" s="695" t="s">
        <v>2447</v>
      </c>
      <c r="D52" s="695" t="s">
        <v>2468</v>
      </c>
      <c r="E52" s="695" t="s">
        <v>2466</v>
      </c>
      <c r="F52" s="710">
        <v>2</v>
      </c>
      <c r="G52" s="710">
        <v>393.82</v>
      </c>
      <c r="H52" s="710">
        <v>1</v>
      </c>
      <c r="I52" s="710">
        <v>196.91</v>
      </c>
      <c r="J52" s="710">
        <v>2</v>
      </c>
      <c r="K52" s="710">
        <v>393.82</v>
      </c>
      <c r="L52" s="710">
        <v>1</v>
      </c>
      <c r="M52" s="710">
        <v>196.91</v>
      </c>
      <c r="N52" s="710">
        <v>14</v>
      </c>
      <c r="O52" s="710">
        <v>2756.7400000000002</v>
      </c>
      <c r="P52" s="700">
        <v>7.0000000000000009</v>
      </c>
      <c r="Q52" s="711">
        <v>196.91000000000003</v>
      </c>
    </row>
    <row r="53" spans="1:17" ht="14.4" customHeight="1" x14ac:dyDescent="0.3">
      <c r="A53" s="694" t="s">
        <v>538</v>
      </c>
      <c r="B53" s="695" t="s">
        <v>2406</v>
      </c>
      <c r="C53" s="695" t="s">
        <v>2447</v>
      </c>
      <c r="D53" s="695" t="s">
        <v>2469</v>
      </c>
      <c r="E53" s="695" t="s">
        <v>2466</v>
      </c>
      <c r="F53" s="710">
        <v>2</v>
      </c>
      <c r="G53" s="710">
        <v>604</v>
      </c>
      <c r="H53" s="710">
        <v>1</v>
      </c>
      <c r="I53" s="710">
        <v>302</v>
      </c>
      <c r="J53" s="710"/>
      <c r="K53" s="710"/>
      <c r="L53" s="710"/>
      <c r="M53" s="710"/>
      <c r="N53" s="710"/>
      <c r="O53" s="710"/>
      <c r="P53" s="700"/>
      <c r="Q53" s="711"/>
    </row>
    <row r="54" spans="1:17" ht="14.4" customHeight="1" x14ac:dyDescent="0.3">
      <c r="A54" s="694" t="s">
        <v>538</v>
      </c>
      <c r="B54" s="695" t="s">
        <v>2406</v>
      </c>
      <c r="C54" s="695" t="s">
        <v>2447</v>
      </c>
      <c r="D54" s="695" t="s">
        <v>2470</v>
      </c>
      <c r="E54" s="695" t="s">
        <v>2466</v>
      </c>
      <c r="F54" s="710">
        <v>5</v>
      </c>
      <c r="G54" s="710">
        <v>1520.98</v>
      </c>
      <c r="H54" s="710">
        <v>1</v>
      </c>
      <c r="I54" s="710">
        <v>304.19600000000003</v>
      </c>
      <c r="J54" s="710">
        <v>5</v>
      </c>
      <c r="K54" s="710">
        <v>1564.9</v>
      </c>
      <c r="L54" s="710">
        <v>1.0288761193441072</v>
      </c>
      <c r="M54" s="710">
        <v>312.98</v>
      </c>
      <c r="N54" s="710"/>
      <c r="O54" s="710"/>
      <c r="P54" s="700"/>
      <c r="Q54" s="711"/>
    </row>
    <row r="55" spans="1:17" ht="14.4" customHeight="1" x14ac:dyDescent="0.3">
      <c r="A55" s="694" t="s">
        <v>538</v>
      </c>
      <c r="B55" s="695" t="s">
        <v>2406</v>
      </c>
      <c r="C55" s="695" t="s">
        <v>2447</v>
      </c>
      <c r="D55" s="695" t="s">
        <v>2471</v>
      </c>
      <c r="E55" s="695" t="s">
        <v>2466</v>
      </c>
      <c r="F55" s="710">
        <v>34</v>
      </c>
      <c r="G55" s="710">
        <v>12492.24</v>
      </c>
      <c r="H55" s="710">
        <v>1</v>
      </c>
      <c r="I55" s="710">
        <v>367.41882352941178</v>
      </c>
      <c r="J55" s="710">
        <v>19</v>
      </c>
      <c r="K55" s="710">
        <v>7128.04</v>
      </c>
      <c r="L55" s="710">
        <v>0.57059742688260873</v>
      </c>
      <c r="M55" s="710">
        <v>375.16</v>
      </c>
      <c r="N55" s="710">
        <v>23</v>
      </c>
      <c r="O55" s="710">
        <v>8628.68</v>
      </c>
      <c r="P55" s="700">
        <v>0.69072320096315798</v>
      </c>
      <c r="Q55" s="711">
        <v>375.16</v>
      </c>
    </row>
    <row r="56" spans="1:17" ht="14.4" customHeight="1" x14ac:dyDescent="0.3">
      <c r="A56" s="694" t="s">
        <v>538</v>
      </c>
      <c r="B56" s="695" t="s">
        <v>2406</v>
      </c>
      <c r="C56" s="695" t="s">
        <v>2447</v>
      </c>
      <c r="D56" s="695" t="s">
        <v>2472</v>
      </c>
      <c r="E56" s="695" t="s">
        <v>2466</v>
      </c>
      <c r="F56" s="710">
        <v>8</v>
      </c>
      <c r="G56" s="710">
        <v>3261.38</v>
      </c>
      <c r="H56" s="710">
        <v>1</v>
      </c>
      <c r="I56" s="710">
        <v>407.67250000000001</v>
      </c>
      <c r="J56" s="710">
        <v>5</v>
      </c>
      <c r="K56" s="710">
        <v>2093.4499999999998</v>
      </c>
      <c r="L56" s="710">
        <v>0.64189085601800455</v>
      </c>
      <c r="M56" s="710">
        <v>418.68999999999994</v>
      </c>
      <c r="N56" s="710">
        <v>3</v>
      </c>
      <c r="O56" s="710">
        <v>1256.07</v>
      </c>
      <c r="P56" s="700">
        <v>0.38513451361080275</v>
      </c>
      <c r="Q56" s="711">
        <v>418.69</v>
      </c>
    </row>
    <row r="57" spans="1:17" ht="14.4" customHeight="1" x14ac:dyDescent="0.3">
      <c r="A57" s="694" t="s">
        <v>538</v>
      </c>
      <c r="B57" s="695" t="s">
        <v>2406</v>
      </c>
      <c r="C57" s="695" t="s">
        <v>2447</v>
      </c>
      <c r="D57" s="695" t="s">
        <v>2473</v>
      </c>
      <c r="E57" s="695" t="s">
        <v>2466</v>
      </c>
      <c r="F57" s="710">
        <v>6</v>
      </c>
      <c r="G57" s="710">
        <v>3126.84</v>
      </c>
      <c r="H57" s="710">
        <v>1</v>
      </c>
      <c r="I57" s="710">
        <v>521.14</v>
      </c>
      <c r="J57" s="710">
        <v>1</v>
      </c>
      <c r="K57" s="710">
        <v>536.84</v>
      </c>
      <c r="L57" s="710">
        <v>0.17168771027618937</v>
      </c>
      <c r="M57" s="710">
        <v>536.84</v>
      </c>
      <c r="N57" s="710"/>
      <c r="O57" s="710"/>
      <c r="P57" s="700"/>
      <c r="Q57" s="711"/>
    </row>
    <row r="58" spans="1:17" ht="14.4" customHeight="1" x14ac:dyDescent="0.3">
      <c r="A58" s="694" t="s">
        <v>538</v>
      </c>
      <c r="B58" s="695" t="s">
        <v>2406</v>
      </c>
      <c r="C58" s="695" t="s">
        <v>2447</v>
      </c>
      <c r="D58" s="695" t="s">
        <v>2474</v>
      </c>
      <c r="E58" s="695" t="s">
        <v>2466</v>
      </c>
      <c r="F58" s="710">
        <v>5</v>
      </c>
      <c r="G58" s="710">
        <v>2541.44</v>
      </c>
      <c r="H58" s="710">
        <v>1</v>
      </c>
      <c r="I58" s="710">
        <v>508.28800000000001</v>
      </c>
      <c r="J58" s="710">
        <v>1</v>
      </c>
      <c r="K58" s="710">
        <v>519.22</v>
      </c>
      <c r="L58" s="710">
        <v>0.20430149836313272</v>
      </c>
      <c r="M58" s="710">
        <v>519.22</v>
      </c>
      <c r="N58" s="710"/>
      <c r="O58" s="710"/>
      <c r="P58" s="700"/>
      <c r="Q58" s="711"/>
    </row>
    <row r="59" spans="1:17" ht="14.4" customHeight="1" x14ac:dyDescent="0.3">
      <c r="A59" s="694" t="s">
        <v>538</v>
      </c>
      <c r="B59" s="695" t="s">
        <v>2406</v>
      </c>
      <c r="C59" s="695" t="s">
        <v>2447</v>
      </c>
      <c r="D59" s="695" t="s">
        <v>2475</v>
      </c>
      <c r="E59" s="695" t="s">
        <v>2466</v>
      </c>
      <c r="F59" s="710">
        <v>1</v>
      </c>
      <c r="G59" s="710">
        <v>555.49</v>
      </c>
      <c r="H59" s="710">
        <v>1</v>
      </c>
      <c r="I59" s="710">
        <v>555.49</v>
      </c>
      <c r="J59" s="710"/>
      <c r="K59" s="710"/>
      <c r="L59" s="710"/>
      <c r="M59" s="710"/>
      <c r="N59" s="710"/>
      <c r="O59" s="710"/>
      <c r="P59" s="700"/>
      <c r="Q59" s="711"/>
    </row>
    <row r="60" spans="1:17" ht="14.4" customHeight="1" x14ac:dyDescent="0.3">
      <c r="A60" s="694" t="s">
        <v>538</v>
      </c>
      <c r="B60" s="695" t="s">
        <v>2406</v>
      </c>
      <c r="C60" s="695" t="s">
        <v>2447</v>
      </c>
      <c r="D60" s="695" t="s">
        <v>2476</v>
      </c>
      <c r="E60" s="695" t="s">
        <v>2477</v>
      </c>
      <c r="F60" s="710">
        <v>13</v>
      </c>
      <c r="G60" s="710">
        <v>2212.3599999999997</v>
      </c>
      <c r="H60" s="710">
        <v>1</v>
      </c>
      <c r="I60" s="710">
        <v>170.18153846153842</v>
      </c>
      <c r="J60" s="710"/>
      <c r="K60" s="710"/>
      <c r="L60" s="710"/>
      <c r="M60" s="710"/>
      <c r="N60" s="710">
        <v>12</v>
      </c>
      <c r="O60" s="710">
        <v>2064.48</v>
      </c>
      <c r="P60" s="700">
        <v>0.93315735232963903</v>
      </c>
      <c r="Q60" s="711">
        <v>172.04</v>
      </c>
    </row>
    <row r="61" spans="1:17" ht="14.4" customHeight="1" x14ac:dyDescent="0.3">
      <c r="A61" s="694" t="s">
        <v>538</v>
      </c>
      <c r="B61" s="695" t="s">
        <v>2406</v>
      </c>
      <c r="C61" s="695" t="s">
        <v>2447</v>
      </c>
      <c r="D61" s="695" t="s">
        <v>2478</v>
      </c>
      <c r="E61" s="695" t="s">
        <v>2477</v>
      </c>
      <c r="F61" s="710">
        <v>2</v>
      </c>
      <c r="G61" s="710">
        <v>380</v>
      </c>
      <c r="H61" s="710">
        <v>1</v>
      </c>
      <c r="I61" s="710">
        <v>190</v>
      </c>
      <c r="J61" s="710"/>
      <c r="K61" s="710"/>
      <c r="L61" s="710"/>
      <c r="M61" s="710"/>
      <c r="N61" s="710">
        <v>3</v>
      </c>
      <c r="O61" s="710">
        <v>590.73</v>
      </c>
      <c r="P61" s="700">
        <v>1.5545526315789475</v>
      </c>
      <c r="Q61" s="711">
        <v>196.91</v>
      </c>
    </row>
    <row r="62" spans="1:17" ht="14.4" customHeight="1" x14ac:dyDescent="0.3">
      <c r="A62" s="694" t="s">
        <v>538</v>
      </c>
      <c r="B62" s="695" t="s">
        <v>2406</v>
      </c>
      <c r="C62" s="695" t="s">
        <v>2447</v>
      </c>
      <c r="D62" s="695" t="s">
        <v>2479</v>
      </c>
      <c r="E62" s="695" t="s">
        <v>2477</v>
      </c>
      <c r="F62" s="710">
        <v>2</v>
      </c>
      <c r="G62" s="710">
        <v>4657.16</v>
      </c>
      <c r="H62" s="710">
        <v>1</v>
      </c>
      <c r="I62" s="710">
        <v>2328.58</v>
      </c>
      <c r="J62" s="710"/>
      <c r="K62" s="710"/>
      <c r="L62" s="710"/>
      <c r="M62" s="710"/>
      <c r="N62" s="710">
        <v>1</v>
      </c>
      <c r="O62" s="710">
        <v>2370.16</v>
      </c>
      <c r="P62" s="700">
        <v>0.50892818799439998</v>
      </c>
      <c r="Q62" s="711">
        <v>2370.16</v>
      </c>
    </row>
    <row r="63" spans="1:17" ht="14.4" customHeight="1" x14ac:dyDescent="0.3">
      <c r="A63" s="694" t="s">
        <v>538</v>
      </c>
      <c r="B63" s="695" t="s">
        <v>2406</v>
      </c>
      <c r="C63" s="695" t="s">
        <v>2447</v>
      </c>
      <c r="D63" s="695" t="s">
        <v>2480</v>
      </c>
      <c r="E63" s="695" t="s">
        <v>2481</v>
      </c>
      <c r="F63" s="710">
        <v>6</v>
      </c>
      <c r="G63" s="710">
        <v>10944</v>
      </c>
      <c r="H63" s="710">
        <v>1</v>
      </c>
      <c r="I63" s="710">
        <v>1824</v>
      </c>
      <c r="J63" s="710"/>
      <c r="K63" s="710"/>
      <c r="L63" s="710"/>
      <c r="M63" s="710"/>
      <c r="N63" s="710"/>
      <c r="O63" s="710"/>
      <c r="P63" s="700"/>
      <c r="Q63" s="711"/>
    </row>
    <row r="64" spans="1:17" ht="14.4" customHeight="1" x14ac:dyDescent="0.3">
      <c r="A64" s="694" t="s">
        <v>538</v>
      </c>
      <c r="B64" s="695" t="s">
        <v>2406</v>
      </c>
      <c r="C64" s="695" t="s">
        <v>2447</v>
      </c>
      <c r="D64" s="695" t="s">
        <v>2482</v>
      </c>
      <c r="E64" s="695" t="s">
        <v>2483</v>
      </c>
      <c r="F64" s="710">
        <v>1</v>
      </c>
      <c r="G64" s="710">
        <v>20554.2</v>
      </c>
      <c r="H64" s="710">
        <v>1</v>
      </c>
      <c r="I64" s="710">
        <v>20554.2</v>
      </c>
      <c r="J64" s="710"/>
      <c r="K64" s="710"/>
      <c r="L64" s="710"/>
      <c r="M64" s="710"/>
      <c r="N64" s="710"/>
      <c r="O64" s="710"/>
      <c r="P64" s="700"/>
      <c r="Q64" s="711"/>
    </row>
    <row r="65" spans="1:17" ht="14.4" customHeight="1" x14ac:dyDescent="0.3">
      <c r="A65" s="694" t="s">
        <v>538</v>
      </c>
      <c r="B65" s="695" t="s">
        <v>2406</v>
      </c>
      <c r="C65" s="695" t="s">
        <v>2447</v>
      </c>
      <c r="D65" s="695" t="s">
        <v>2484</v>
      </c>
      <c r="E65" s="695" t="s">
        <v>2485</v>
      </c>
      <c r="F65" s="710">
        <v>1</v>
      </c>
      <c r="G65" s="710">
        <v>9436.09</v>
      </c>
      <c r="H65" s="710">
        <v>1</v>
      </c>
      <c r="I65" s="710">
        <v>9436.09</v>
      </c>
      <c r="J65" s="710"/>
      <c r="K65" s="710"/>
      <c r="L65" s="710"/>
      <c r="M65" s="710"/>
      <c r="N65" s="710"/>
      <c r="O65" s="710"/>
      <c r="P65" s="700"/>
      <c r="Q65" s="711"/>
    </row>
    <row r="66" spans="1:17" ht="14.4" customHeight="1" x14ac:dyDescent="0.3">
      <c r="A66" s="694" t="s">
        <v>538</v>
      </c>
      <c r="B66" s="695" t="s">
        <v>2406</v>
      </c>
      <c r="C66" s="695" t="s">
        <v>2447</v>
      </c>
      <c r="D66" s="695" t="s">
        <v>2486</v>
      </c>
      <c r="E66" s="695" t="s">
        <v>2487</v>
      </c>
      <c r="F66" s="710">
        <v>1</v>
      </c>
      <c r="G66" s="710">
        <v>4532.0200000000004</v>
      </c>
      <c r="H66" s="710">
        <v>1</v>
      </c>
      <c r="I66" s="710">
        <v>4532.0200000000004</v>
      </c>
      <c r="J66" s="710"/>
      <c r="K66" s="710"/>
      <c r="L66" s="710"/>
      <c r="M66" s="710"/>
      <c r="N66" s="710"/>
      <c r="O66" s="710"/>
      <c r="P66" s="700"/>
      <c r="Q66" s="711"/>
    </row>
    <row r="67" spans="1:17" ht="14.4" customHeight="1" x14ac:dyDescent="0.3">
      <c r="A67" s="694" t="s">
        <v>538</v>
      </c>
      <c r="B67" s="695" t="s">
        <v>2406</v>
      </c>
      <c r="C67" s="695" t="s">
        <v>2447</v>
      </c>
      <c r="D67" s="695" t="s">
        <v>2488</v>
      </c>
      <c r="E67" s="695" t="s">
        <v>2487</v>
      </c>
      <c r="F67" s="710">
        <v>2</v>
      </c>
      <c r="G67" s="710">
        <v>2302.8000000000002</v>
      </c>
      <c r="H67" s="710">
        <v>1</v>
      </c>
      <c r="I67" s="710">
        <v>1151.4000000000001</v>
      </c>
      <c r="J67" s="710"/>
      <c r="K67" s="710"/>
      <c r="L67" s="710"/>
      <c r="M67" s="710"/>
      <c r="N67" s="710"/>
      <c r="O67" s="710"/>
      <c r="P67" s="700"/>
      <c r="Q67" s="711"/>
    </row>
    <row r="68" spans="1:17" ht="14.4" customHeight="1" x14ac:dyDescent="0.3">
      <c r="A68" s="694" t="s">
        <v>538</v>
      </c>
      <c r="B68" s="695" t="s">
        <v>2406</v>
      </c>
      <c r="C68" s="695" t="s">
        <v>2447</v>
      </c>
      <c r="D68" s="695" t="s">
        <v>2489</v>
      </c>
      <c r="E68" s="695" t="s">
        <v>2477</v>
      </c>
      <c r="F68" s="710"/>
      <c r="G68" s="710"/>
      <c r="H68" s="710"/>
      <c r="I68" s="710"/>
      <c r="J68" s="710"/>
      <c r="K68" s="710"/>
      <c r="L68" s="710"/>
      <c r="M68" s="710"/>
      <c r="N68" s="710">
        <v>1</v>
      </c>
      <c r="O68" s="710">
        <v>4349.62</v>
      </c>
      <c r="P68" s="700"/>
      <c r="Q68" s="711">
        <v>4349.62</v>
      </c>
    </row>
    <row r="69" spans="1:17" ht="14.4" customHeight="1" x14ac:dyDescent="0.3">
      <c r="A69" s="694" t="s">
        <v>538</v>
      </c>
      <c r="B69" s="695" t="s">
        <v>2406</v>
      </c>
      <c r="C69" s="695" t="s">
        <v>2447</v>
      </c>
      <c r="D69" s="695" t="s">
        <v>2490</v>
      </c>
      <c r="E69" s="695" t="s">
        <v>2463</v>
      </c>
      <c r="F69" s="710"/>
      <c r="G69" s="710"/>
      <c r="H69" s="710"/>
      <c r="I69" s="710"/>
      <c r="J69" s="710">
        <v>2</v>
      </c>
      <c r="K69" s="710">
        <v>362.72</v>
      </c>
      <c r="L69" s="710"/>
      <c r="M69" s="710">
        <v>181.36</v>
      </c>
      <c r="N69" s="710"/>
      <c r="O69" s="710"/>
      <c r="P69" s="700"/>
      <c r="Q69" s="711"/>
    </row>
    <row r="70" spans="1:17" ht="14.4" customHeight="1" x14ac:dyDescent="0.3">
      <c r="A70" s="694" t="s">
        <v>538</v>
      </c>
      <c r="B70" s="695" t="s">
        <v>2406</v>
      </c>
      <c r="C70" s="695" t="s">
        <v>2447</v>
      </c>
      <c r="D70" s="695" t="s">
        <v>2491</v>
      </c>
      <c r="E70" s="695" t="s">
        <v>2463</v>
      </c>
      <c r="F70" s="710"/>
      <c r="G70" s="710"/>
      <c r="H70" s="710"/>
      <c r="I70" s="710"/>
      <c r="J70" s="710">
        <v>1</v>
      </c>
      <c r="K70" s="710">
        <v>299.51</v>
      </c>
      <c r="L70" s="710"/>
      <c r="M70" s="710">
        <v>299.51</v>
      </c>
      <c r="N70" s="710"/>
      <c r="O70" s="710"/>
      <c r="P70" s="700"/>
      <c r="Q70" s="711"/>
    </row>
    <row r="71" spans="1:17" ht="14.4" customHeight="1" x14ac:dyDescent="0.3">
      <c r="A71" s="694" t="s">
        <v>538</v>
      </c>
      <c r="B71" s="695" t="s">
        <v>2406</v>
      </c>
      <c r="C71" s="695" t="s">
        <v>2447</v>
      </c>
      <c r="D71" s="695" t="s">
        <v>2492</v>
      </c>
      <c r="E71" s="695" t="s">
        <v>2493</v>
      </c>
      <c r="F71" s="710"/>
      <c r="G71" s="710"/>
      <c r="H71" s="710"/>
      <c r="I71" s="710"/>
      <c r="J71" s="710"/>
      <c r="K71" s="710"/>
      <c r="L71" s="710"/>
      <c r="M71" s="710"/>
      <c r="N71" s="710">
        <v>2</v>
      </c>
      <c r="O71" s="710">
        <v>31114</v>
      </c>
      <c r="P71" s="700"/>
      <c r="Q71" s="711">
        <v>15557</v>
      </c>
    </row>
    <row r="72" spans="1:17" ht="14.4" customHeight="1" x14ac:dyDescent="0.3">
      <c r="A72" s="694" t="s">
        <v>538</v>
      </c>
      <c r="B72" s="695" t="s">
        <v>2406</v>
      </c>
      <c r="C72" s="695" t="s">
        <v>2237</v>
      </c>
      <c r="D72" s="695" t="s">
        <v>2257</v>
      </c>
      <c r="E72" s="695" t="s">
        <v>2228</v>
      </c>
      <c r="F72" s="710">
        <v>1</v>
      </c>
      <c r="G72" s="710">
        <v>1107</v>
      </c>
      <c r="H72" s="710">
        <v>1</v>
      </c>
      <c r="I72" s="710">
        <v>1107</v>
      </c>
      <c r="J72" s="710"/>
      <c r="K72" s="710"/>
      <c r="L72" s="710"/>
      <c r="M72" s="710"/>
      <c r="N72" s="710"/>
      <c r="O72" s="710"/>
      <c r="P72" s="700"/>
      <c r="Q72" s="711"/>
    </row>
    <row r="73" spans="1:17" ht="14.4" customHeight="1" x14ac:dyDescent="0.3">
      <c r="A73" s="694" t="s">
        <v>538</v>
      </c>
      <c r="B73" s="695" t="s">
        <v>2406</v>
      </c>
      <c r="C73" s="695" t="s">
        <v>2237</v>
      </c>
      <c r="D73" s="695" t="s">
        <v>2494</v>
      </c>
      <c r="E73" s="695" t="s">
        <v>2228</v>
      </c>
      <c r="F73" s="710">
        <v>2</v>
      </c>
      <c r="G73" s="710">
        <v>1406</v>
      </c>
      <c r="H73" s="710">
        <v>1</v>
      </c>
      <c r="I73" s="710">
        <v>703</v>
      </c>
      <c r="J73" s="710"/>
      <c r="K73" s="710"/>
      <c r="L73" s="710"/>
      <c r="M73" s="710"/>
      <c r="N73" s="710"/>
      <c r="O73" s="710"/>
      <c r="P73" s="700"/>
      <c r="Q73" s="711"/>
    </row>
    <row r="74" spans="1:17" ht="14.4" customHeight="1" x14ac:dyDescent="0.3">
      <c r="A74" s="694" t="s">
        <v>538</v>
      </c>
      <c r="B74" s="695" t="s">
        <v>2406</v>
      </c>
      <c r="C74" s="695" t="s">
        <v>2233</v>
      </c>
      <c r="D74" s="695" t="s">
        <v>2495</v>
      </c>
      <c r="E74" s="695" t="s">
        <v>2496</v>
      </c>
      <c r="F74" s="710">
        <v>2</v>
      </c>
      <c r="G74" s="710">
        <v>140</v>
      </c>
      <c r="H74" s="710">
        <v>1</v>
      </c>
      <c r="I74" s="710">
        <v>70</v>
      </c>
      <c r="J74" s="710">
        <v>2</v>
      </c>
      <c r="K74" s="710">
        <v>142</v>
      </c>
      <c r="L74" s="710">
        <v>1.0142857142857142</v>
      </c>
      <c r="M74" s="710">
        <v>71</v>
      </c>
      <c r="N74" s="710">
        <v>2</v>
      </c>
      <c r="O74" s="710">
        <v>143</v>
      </c>
      <c r="P74" s="700">
        <v>1.0214285714285714</v>
      </c>
      <c r="Q74" s="711">
        <v>71.5</v>
      </c>
    </row>
    <row r="75" spans="1:17" ht="14.4" customHeight="1" x14ac:dyDescent="0.3">
      <c r="A75" s="694" t="s">
        <v>538</v>
      </c>
      <c r="B75" s="695" t="s">
        <v>2406</v>
      </c>
      <c r="C75" s="695" t="s">
        <v>2233</v>
      </c>
      <c r="D75" s="695" t="s">
        <v>2497</v>
      </c>
      <c r="E75" s="695" t="s">
        <v>2498</v>
      </c>
      <c r="F75" s="710">
        <v>2</v>
      </c>
      <c r="G75" s="710">
        <v>470</v>
      </c>
      <c r="H75" s="710">
        <v>1</v>
      </c>
      <c r="I75" s="710">
        <v>235</v>
      </c>
      <c r="J75" s="710"/>
      <c r="K75" s="710"/>
      <c r="L75" s="710"/>
      <c r="M75" s="710"/>
      <c r="N75" s="710"/>
      <c r="O75" s="710"/>
      <c r="P75" s="700"/>
      <c r="Q75" s="711"/>
    </row>
    <row r="76" spans="1:17" ht="14.4" customHeight="1" x14ac:dyDescent="0.3">
      <c r="A76" s="694" t="s">
        <v>538</v>
      </c>
      <c r="B76" s="695" t="s">
        <v>2406</v>
      </c>
      <c r="C76" s="695" t="s">
        <v>2233</v>
      </c>
      <c r="D76" s="695" t="s">
        <v>2391</v>
      </c>
      <c r="E76" s="695" t="s">
        <v>2294</v>
      </c>
      <c r="F76" s="710">
        <v>86</v>
      </c>
      <c r="G76" s="710">
        <v>23646</v>
      </c>
      <c r="H76" s="710">
        <v>1</v>
      </c>
      <c r="I76" s="710">
        <v>274.95348837209303</v>
      </c>
      <c r="J76" s="710">
        <v>59</v>
      </c>
      <c r="K76" s="710">
        <v>16339</v>
      </c>
      <c r="L76" s="710">
        <v>0.69098367588598497</v>
      </c>
      <c r="M76" s="710">
        <v>276.93220338983053</v>
      </c>
      <c r="N76" s="710">
        <v>54</v>
      </c>
      <c r="O76" s="710">
        <v>15024</v>
      </c>
      <c r="P76" s="700">
        <v>0.63537173306267447</v>
      </c>
      <c r="Q76" s="711">
        <v>278.22222222222223</v>
      </c>
    </row>
    <row r="77" spans="1:17" ht="14.4" customHeight="1" x14ac:dyDescent="0.3">
      <c r="A77" s="694" t="s">
        <v>538</v>
      </c>
      <c r="B77" s="695" t="s">
        <v>2406</v>
      </c>
      <c r="C77" s="695" t="s">
        <v>2233</v>
      </c>
      <c r="D77" s="695" t="s">
        <v>2392</v>
      </c>
      <c r="E77" s="695" t="s">
        <v>2304</v>
      </c>
      <c r="F77" s="710">
        <v>175</v>
      </c>
      <c r="G77" s="710">
        <v>13125</v>
      </c>
      <c r="H77" s="710">
        <v>1</v>
      </c>
      <c r="I77" s="710">
        <v>75</v>
      </c>
      <c r="J77" s="710">
        <v>65</v>
      </c>
      <c r="K77" s="710">
        <v>4938</v>
      </c>
      <c r="L77" s="710">
        <v>0.37622857142857141</v>
      </c>
      <c r="M77" s="710">
        <v>75.969230769230762</v>
      </c>
      <c r="N77" s="710">
        <v>82</v>
      </c>
      <c r="O77" s="710">
        <v>6262</v>
      </c>
      <c r="P77" s="700">
        <v>0.47710476190476192</v>
      </c>
      <c r="Q77" s="711">
        <v>76.365853658536579</v>
      </c>
    </row>
    <row r="78" spans="1:17" ht="14.4" customHeight="1" x14ac:dyDescent="0.3">
      <c r="A78" s="694" t="s">
        <v>538</v>
      </c>
      <c r="B78" s="695" t="s">
        <v>2406</v>
      </c>
      <c r="C78" s="695" t="s">
        <v>2233</v>
      </c>
      <c r="D78" s="695" t="s">
        <v>2499</v>
      </c>
      <c r="E78" s="695" t="s">
        <v>2500</v>
      </c>
      <c r="F78" s="710">
        <v>182</v>
      </c>
      <c r="G78" s="710">
        <v>23112</v>
      </c>
      <c r="H78" s="710">
        <v>1</v>
      </c>
      <c r="I78" s="710">
        <v>126.98901098901099</v>
      </c>
      <c r="J78" s="710">
        <v>127</v>
      </c>
      <c r="K78" s="710">
        <v>16256</v>
      </c>
      <c r="L78" s="710">
        <v>0.70335756317064724</v>
      </c>
      <c r="M78" s="710">
        <v>128</v>
      </c>
      <c r="N78" s="710">
        <v>156</v>
      </c>
      <c r="O78" s="710">
        <v>20084</v>
      </c>
      <c r="P78" s="700">
        <v>0.86898580823814464</v>
      </c>
      <c r="Q78" s="711">
        <v>128.74358974358975</v>
      </c>
    </row>
    <row r="79" spans="1:17" ht="14.4" customHeight="1" x14ac:dyDescent="0.3">
      <c r="A79" s="694" t="s">
        <v>538</v>
      </c>
      <c r="B79" s="695" t="s">
        <v>2406</v>
      </c>
      <c r="C79" s="695" t="s">
        <v>2233</v>
      </c>
      <c r="D79" s="695" t="s">
        <v>2346</v>
      </c>
      <c r="E79" s="695" t="s">
        <v>2347</v>
      </c>
      <c r="F79" s="710">
        <v>191</v>
      </c>
      <c r="G79" s="710">
        <v>16999</v>
      </c>
      <c r="H79" s="710">
        <v>1</v>
      </c>
      <c r="I79" s="710">
        <v>89</v>
      </c>
      <c r="J79" s="710">
        <v>136</v>
      </c>
      <c r="K79" s="710">
        <v>12240</v>
      </c>
      <c r="L79" s="710">
        <v>0.72004235543267248</v>
      </c>
      <c r="M79" s="710">
        <v>90</v>
      </c>
      <c r="N79" s="710">
        <v>152</v>
      </c>
      <c r="O79" s="710">
        <v>13729</v>
      </c>
      <c r="P79" s="700">
        <v>0.80763574327901644</v>
      </c>
      <c r="Q79" s="711">
        <v>90.32236842105263</v>
      </c>
    </row>
    <row r="80" spans="1:17" ht="14.4" customHeight="1" x14ac:dyDescent="0.3">
      <c r="A80" s="694" t="s">
        <v>538</v>
      </c>
      <c r="B80" s="695" t="s">
        <v>2406</v>
      </c>
      <c r="C80" s="695" t="s">
        <v>2233</v>
      </c>
      <c r="D80" s="695" t="s">
        <v>2501</v>
      </c>
      <c r="E80" s="695" t="s">
        <v>2502</v>
      </c>
      <c r="F80" s="710">
        <v>14</v>
      </c>
      <c r="G80" s="710">
        <v>2128</v>
      </c>
      <c r="H80" s="710">
        <v>1</v>
      </c>
      <c r="I80" s="710">
        <v>152</v>
      </c>
      <c r="J80" s="710">
        <v>37</v>
      </c>
      <c r="K80" s="710">
        <v>5698</v>
      </c>
      <c r="L80" s="710">
        <v>2.6776315789473686</v>
      </c>
      <c r="M80" s="710">
        <v>154</v>
      </c>
      <c r="N80" s="710">
        <v>78</v>
      </c>
      <c r="O80" s="710">
        <v>12066</v>
      </c>
      <c r="P80" s="700">
        <v>5.6701127819548871</v>
      </c>
      <c r="Q80" s="711">
        <v>154.69230769230768</v>
      </c>
    </row>
    <row r="81" spans="1:17" ht="14.4" customHeight="1" x14ac:dyDescent="0.3">
      <c r="A81" s="694" t="s">
        <v>538</v>
      </c>
      <c r="B81" s="695" t="s">
        <v>2406</v>
      </c>
      <c r="C81" s="695" t="s">
        <v>2233</v>
      </c>
      <c r="D81" s="695" t="s">
        <v>2503</v>
      </c>
      <c r="E81" s="695" t="s">
        <v>2504</v>
      </c>
      <c r="F81" s="710">
        <v>165</v>
      </c>
      <c r="G81" s="710">
        <v>77880</v>
      </c>
      <c r="H81" s="710">
        <v>1</v>
      </c>
      <c r="I81" s="710">
        <v>472</v>
      </c>
      <c r="J81" s="710">
        <v>115</v>
      </c>
      <c r="K81" s="710">
        <v>54740</v>
      </c>
      <c r="L81" s="710">
        <v>0.70287621982537241</v>
      </c>
      <c r="M81" s="710">
        <v>476</v>
      </c>
      <c r="N81" s="710">
        <v>141</v>
      </c>
      <c r="O81" s="710">
        <v>67556</v>
      </c>
      <c r="P81" s="700">
        <v>0.86743708269132003</v>
      </c>
      <c r="Q81" s="711">
        <v>479.12056737588654</v>
      </c>
    </row>
    <row r="82" spans="1:17" ht="14.4" customHeight="1" x14ac:dyDescent="0.3">
      <c r="A82" s="694" t="s">
        <v>538</v>
      </c>
      <c r="B82" s="695" t="s">
        <v>2406</v>
      </c>
      <c r="C82" s="695" t="s">
        <v>2233</v>
      </c>
      <c r="D82" s="695" t="s">
        <v>2505</v>
      </c>
      <c r="E82" s="695" t="s">
        <v>2506</v>
      </c>
      <c r="F82" s="710">
        <v>112</v>
      </c>
      <c r="G82" s="710">
        <v>103264</v>
      </c>
      <c r="H82" s="710">
        <v>1</v>
      </c>
      <c r="I82" s="710">
        <v>922</v>
      </c>
      <c r="J82" s="710">
        <v>25</v>
      </c>
      <c r="K82" s="710">
        <v>23250</v>
      </c>
      <c r="L82" s="710">
        <v>0.22515106910443136</v>
      </c>
      <c r="M82" s="710">
        <v>930</v>
      </c>
      <c r="N82" s="710">
        <v>102</v>
      </c>
      <c r="O82" s="710">
        <v>95490</v>
      </c>
      <c r="P82" s="700">
        <v>0.92471722962503877</v>
      </c>
      <c r="Q82" s="711">
        <v>936.17647058823525</v>
      </c>
    </row>
    <row r="83" spans="1:17" ht="14.4" customHeight="1" x14ac:dyDescent="0.3">
      <c r="A83" s="694" t="s">
        <v>538</v>
      </c>
      <c r="B83" s="695" t="s">
        <v>2406</v>
      </c>
      <c r="C83" s="695" t="s">
        <v>2233</v>
      </c>
      <c r="D83" s="695" t="s">
        <v>2507</v>
      </c>
      <c r="E83" s="695" t="s">
        <v>2508</v>
      </c>
      <c r="F83" s="710">
        <v>204</v>
      </c>
      <c r="G83" s="710">
        <v>382084</v>
      </c>
      <c r="H83" s="710">
        <v>1</v>
      </c>
      <c r="I83" s="710">
        <v>1872.9607843137255</v>
      </c>
      <c r="J83" s="710">
        <v>102</v>
      </c>
      <c r="K83" s="710">
        <v>192168</v>
      </c>
      <c r="L83" s="710">
        <v>0.50294699594853487</v>
      </c>
      <c r="M83" s="710">
        <v>1884</v>
      </c>
      <c r="N83" s="710">
        <v>131</v>
      </c>
      <c r="O83" s="710">
        <v>248004</v>
      </c>
      <c r="P83" s="700">
        <v>0.64908240072863554</v>
      </c>
      <c r="Q83" s="711">
        <v>1893.1603053435115</v>
      </c>
    </row>
    <row r="84" spans="1:17" ht="14.4" customHeight="1" x14ac:dyDescent="0.3">
      <c r="A84" s="694" t="s">
        <v>538</v>
      </c>
      <c r="B84" s="695" t="s">
        <v>2406</v>
      </c>
      <c r="C84" s="695" t="s">
        <v>2233</v>
      </c>
      <c r="D84" s="695" t="s">
        <v>2509</v>
      </c>
      <c r="E84" s="695" t="s">
        <v>2510</v>
      </c>
      <c r="F84" s="710">
        <v>250</v>
      </c>
      <c r="G84" s="710">
        <v>19250</v>
      </c>
      <c r="H84" s="710">
        <v>1</v>
      </c>
      <c r="I84" s="710">
        <v>77</v>
      </c>
      <c r="J84" s="710">
        <v>90</v>
      </c>
      <c r="K84" s="710">
        <v>7011</v>
      </c>
      <c r="L84" s="710">
        <v>0.3642077922077922</v>
      </c>
      <c r="M84" s="710">
        <v>77.900000000000006</v>
      </c>
      <c r="N84" s="710">
        <v>79</v>
      </c>
      <c r="O84" s="710">
        <v>6210</v>
      </c>
      <c r="P84" s="700">
        <v>0.3225974025974026</v>
      </c>
      <c r="Q84" s="711">
        <v>78.607594936708864</v>
      </c>
    </row>
    <row r="85" spans="1:17" ht="14.4" customHeight="1" x14ac:dyDescent="0.3">
      <c r="A85" s="694" t="s">
        <v>538</v>
      </c>
      <c r="B85" s="695" t="s">
        <v>2406</v>
      </c>
      <c r="C85" s="695" t="s">
        <v>2233</v>
      </c>
      <c r="D85" s="695" t="s">
        <v>2511</v>
      </c>
      <c r="E85" s="695" t="s">
        <v>2512</v>
      </c>
      <c r="F85" s="710"/>
      <c r="G85" s="710"/>
      <c r="H85" s="710"/>
      <c r="I85" s="710"/>
      <c r="J85" s="710"/>
      <c r="K85" s="710"/>
      <c r="L85" s="710"/>
      <c r="M85" s="710"/>
      <c r="N85" s="710">
        <v>6</v>
      </c>
      <c r="O85" s="710">
        <v>492</v>
      </c>
      <c r="P85" s="700"/>
      <c r="Q85" s="711">
        <v>82</v>
      </c>
    </row>
    <row r="86" spans="1:17" ht="14.4" customHeight="1" x14ac:dyDescent="0.3">
      <c r="A86" s="694" t="s">
        <v>538</v>
      </c>
      <c r="B86" s="695" t="s">
        <v>2406</v>
      </c>
      <c r="C86" s="695" t="s">
        <v>2233</v>
      </c>
      <c r="D86" s="695" t="s">
        <v>2513</v>
      </c>
      <c r="E86" s="695" t="s">
        <v>2514</v>
      </c>
      <c r="F86" s="710">
        <v>2</v>
      </c>
      <c r="G86" s="710">
        <v>308</v>
      </c>
      <c r="H86" s="710">
        <v>1</v>
      </c>
      <c r="I86" s="710">
        <v>154</v>
      </c>
      <c r="J86" s="710">
        <v>2</v>
      </c>
      <c r="K86" s="710">
        <v>312</v>
      </c>
      <c r="L86" s="710">
        <v>1.0129870129870129</v>
      </c>
      <c r="M86" s="710">
        <v>156</v>
      </c>
      <c r="N86" s="710">
        <v>3</v>
      </c>
      <c r="O86" s="710">
        <v>472</v>
      </c>
      <c r="P86" s="700">
        <v>1.5324675324675325</v>
      </c>
      <c r="Q86" s="711">
        <v>157.33333333333334</v>
      </c>
    </row>
    <row r="87" spans="1:17" ht="14.4" customHeight="1" x14ac:dyDescent="0.3">
      <c r="A87" s="694" t="s">
        <v>538</v>
      </c>
      <c r="B87" s="695" t="s">
        <v>2406</v>
      </c>
      <c r="C87" s="695" t="s">
        <v>2233</v>
      </c>
      <c r="D87" s="695" t="s">
        <v>2348</v>
      </c>
      <c r="E87" s="695" t="s">
        <v>2349</v>
      </c>
      <c r="F87" s="710">
        <v>1</v>
      </c>
      <c r="G87" s="710">
        <v>1351</v>
      </c>
      <c r="H87" s="710">
        <v>1</v>
      </c>
      <c r="I87" s="710">
        <v>1351</v>
      </c>
      <c r="J87" s="710">
        <v>6</v>
      </c>
      <c r="K87" s="710">
        <v>8154</v>
      </c>
      <c r="L87" s="710">
        <v>6.0355292376017768</v>
      </c>
      <c r="M87" s="710">
        <v>1359</v>
      </c>
      <c r="N87" s="710">
        <v>7</v>
      </c>
      <c r="O87" s="710">
        <v>9555</v>
      </c>
      <c r="P87" s="700">
        <v>7.0725388601036272</v>
      </c>
      <c r="Q87" s="711">
        <v>1365</v>
      </c>
    </row>
    <row r="88" spans="1:17" ht="14.4" customHeight="1" x14ac:dyDescent="0.3">
      <c r="A88" s="694" t="s">
        <v>538</v>
      </c>
      <c r="B88" s="695" t="s">
        <v>2406</v>
      </c>
      <c r="C88" s="695" t="s">
        <v>2233</v>
      </c>
      <c r="D88" s="695" t="s">
        <v>2515</v>
      </c>
      <c r="E88" s="695" t="s">
        <v>2516</v>
      </c>
      <c r="F88" s="710"/>
      <c r="G88" s="710"/>
      <c r="H88" s="710"/>
      <c r="I88" s="710"/>
      <c r="J88" s="710">
        <v>11</v>
      </c>
      <c r="K88" s="710">
        <v>11143</v>
      </c>
      <c r="L88" s="710"/>
      <c r="M88" s="710">
        <v>1013</v>
      </c>
      <c r="N88" s="710">
        <v>9</v>
      </c>
      <c r="O88" s="710">
        <v>9137</v>
      </c>
      <c r="P88" s="700"/>
      <c r="Q88" s="711">
        <v>1015.2222222222222</v>
      </c>
    </row>
    <row r="89" spans="1:17" ht="14.4" customHeight="1" x14ac:dyDescent="0.3">
      <c r="A89" s="694" t="s">
        <v>538</v>
      </c>
      <c r="B89" s="695" t="s">
        <v>2406</v>
      </c>
      <c r="C89" s="695" t="s">
        <v>2233</v>
      </c>
      <c r="D89" s="695" t="s">
        <v>2350</v>
      </c>
      <c r="E89" s="695" t="s">
        <v>2324</v>
      </c>
      <c r="F89" s="710">
        <v>5</v>
      </c>
      <c r="G89" s="710">
        <v>980</v>
      </c>
      <c r="H89" s="710">
        <v>1</v>
      </c>
      <c r="I89" s="710">
        <v>196</v>
      </c>
      <c r="J89" s="710">
        <v>5</v>
      </c>
      <c r="K89" s="710">
        <v>990</v>
      </c>
      <c r="L89" s="710">
        <v>1.010204081632653</v>
      </c>
      <c r="M89" s="710">
        <v>198</v>
      </c>
      <c r="N89" s="710">
        <v>4</v>
      </c>
      <c r="O89" s="710">
        <v>798</v>
      </c>
      <c r="P89" s="700">
        <v>0.81428571428571428</v>
      </c>
      <c r="Q89" s="711">
        <v>199.5</v>
      </c>
    </row>
    <row r="90" spans="1:17" ht="14.4" customHeight="1" x14ac:dyDescent="0.3">
      <c r="A90" s="694" t="s">
        <v>538</v>
      </c>
      <c r="B90" s="695" t="s">
        <v>2406</v>
      </c>
      <c r="C90" s="695" t="s">
        <v>2233</v>
      </c>
      <c r="D90" s="695" t="s">
        <v>2517</v>
      </c>
      <c r="E90" s="695" t="s">
        <v>2518</v>
      </c>
      <c r="F90" s="710">
        <v>18</v>
      </c>
      <c r="G90" s="710">
        <v>12378</v>
      </c>
      <c r="H90" s="710">
        <v>1</v>
      </c>
      <c r="I90" s="710">
        <v>687.66666666666663</v>
      </c>
      <c r="J90" s="710">
        <v>26</v>
      </c>
      <c r="K90" s="710">
        <v>17984</v>
      </c>
      <c r="L90" s="710">
        <v>1.4529003069962838</v>
      </c>
      <c r="M90" s="710">
        <v>691.69230769230774</v>
      </c>
      <c r="N90" s="710">
        <v>33</v>
      </c>
      <c r="O90" s="710">
        <v>22988</v>
      </c>
      <c r="P90" s="700">
        <v>1.8571659395702051</v>
      </c>
      <c r="Q90" s="711">
        <v>696.60606060606062</v>
      </c>
    </row>
    <row r="91" spans="1:17" ht="14.4" customHeight="1" x14ac:dyDescent="0.3">
      <c r="A91" s="694" t="s">
        <v>538</v>
      </c>
      <c r="B91" s="695" t="s">
        <v>2406</v>
      </c>
      <c r="C91" s="695" t="s">
        <v>2233</v>
      </c>
      <c r="D91" s="695" t="s">
        <v>2519</v>
      </c>
      <c r="E91" s="695" t="s">
        <v>2520</v>
      </c>
      <c r="F91" s="710">
        <v>17</v>
      </c>
      <c r="G91" s="710">
        <v>11033</v>
      </c>
      <c r="H91" s="710">
        <v>1</v>
      </c>
      <c r="I91" s="710">
        <v>649</v>
      </c>
      <c r="J91" s="710">
        <v>4</v>
      </c>
      <c r="K91" s="710">
        <v>2616</v>
      </c>
      <c r="L91" s="710">
        <v>0.23710686123447838</v>
      </c>
      <c r="M91" s="710">
        <v>654</v>
      </c>
      <c r="N91" s="710">
        <v>7</v>
      </c>
      <c r="O91" s="710">
        <v>4608</v>
      </c>
      <c r="P91" s="700">
        <v>0.4176561225414665</v>
      </c>
      <c r="Q91" s="711">
        <v>658.28571428571433</v>
      </c>
    </row>
    <row r="92" spans="1:17" ht="14.4" customHeight="1" x14ac:dyDescent="0.3">
      <c r="A92" s="694" t="s">
        <v>538</v>
      </c>
      <c r="B92" s="695" t="s">
        <v>2406</v>
      </c>
      <c r="C92" s="695" t="s">
        <v>2233</v>
      </c>
      <c r="D92" s="695" t="s">
        <v>2521</v>
      </c>
      <c r="E92" s="695" t="s">
        <v>2522</v>
      </c>
      <c r="F92" s="710">
        <v>2</v>
      </c>
      <c r="G92" s="710">
        <v>1450</v>
      </c>
      <c r="H92" s="710">
        <v>1</v>
      </c>
      <c r="I92" s="710">
        <v>725</v>
      </c>
      <c r="J92" s="710"/>
      <c r="K92" s="710"/>
      <c r="L92" s="710"/>
      <c r="M92" s="710"/>
      <c r="N92" s="710">
        <v>3</v>
      </c>
      <c r="O92" s="710">
        <v>2193</v>
      </c>
      <c r="P92" s="700">
        <v>1.5124137931034483</v>
      </c>
      <c r="Q92" s="711">
        <v>731</v>
      </c>
    </row>
    <row r="93" spans="1:17" ht="14.4" customHeight="1" x14ac:dyDescent="0.3">
      <c r="A93" s="694" t="s">
        <v>538</v>
      </c>
      <c r="B93" s="695" t="s">
        <v>2406</v>
      </c>
      <c r="C93" s="695" t="s">
        <v>2233</v>
      </c>
      <c r="D93" s="695" t="s">
        <v>2523</v>
      </c>
      <c r="E93" s="695" t="s">
        <v>2524</v>
      </c>
      <c r="F93" s="710">
        <v>3</v>
      </c>
      <c r="G93" s="710">
        <v>3198</v>
      </c>
      <c r="H93" s="710">
        <v>1</v>
      </c>
      <c r="I93" s="710">
        <v>1066</v>
      </c>
      <c r="J93" s="710">
        <v>3</v>
      </c>
      <c r="K93" s="710">
        <v>3216</v>
      </c>
      <c r="L93" s="710">
        <v>1.0056285178236397</v>
      </c>
      <c r="M93" s="710">
        <v>1072</v>
      </c>
      <c r="N93" s="710"/>
      <c r="O93" s="710"/>
      <c r="P93" s="700"/>
      <c r="Q93" s="711"/>
    </row>
    <row r="94" spans="1:17" ht="14.4" customHeight="1" x14ac:dyDescent="0.3">
      <c r="A94" s="694" t="s">
        <v>538</v>
      </c>
      <c r="B94" s="695" t="s">
        <v>2406</v>
      </c>
      <c r="C94" s="695" t="s">
        <v>2233</v>
      </c>
      <c r="D94" s="695" t="s">
        <v>2351</v>
      </c>
      <c r="E94" s="695" t="s">
        <v>2352</v>
      </c>
      <c r="F94" s="710">
        <v>44</v>
      </c>
      <c r="G94" s="710">
        <v>77308</v>
      </c>
      <c r="H94" s="710">
        <v>1</v>
      </c>
      <c r="I94" s="710">
        <v>1757</v>
      </c>
      <c r="J94" s="710">
        <v>29</v>
      </c>
      <c r="K94" s="710">
        <v>51272</v>
      </c>
      <c r="L94" s="710">
        <v>0.66321726082682253</v>
      </c>
      <c r="M94" s="710">
        <v>1768</v>
      </c>
      <c r="N94" s="710">
        <v>41</v>
      </c>
      <c r="O94" s="710">
        <v>72884</v>
      </c>
      <c r="P94" s="700">
        <v>0.94277435711698665</v>
      </c>
      <c r="Q94" s="711">
        <v>1777.6585365853659</v>
      </c>
    </row>
    <row r="95" spans="1:17" ht="14.4" customHeight="1" x14ac:dyDescent="0.3">
      <c r="A95" s="694" t="s">
        <v>538</v>
      </c>
      <c r="B95" s="695" t="s">
        <v>2406</v>
      </c>
      <c r="C95" s="695" t="s">
        <v>2233</v>
      </c>
      <c r="D95" s="695" t="s">
        <v>2525</v>
      </c>
      <c r="E95" s="695" t="s">
        <v>2526</v>
      </c>
      <c r="F95" s="710">
        <v>9</v>
      </c>
      <c r="G95" s="710">
        <v>3013</v>
      </c>
      <c r="H95" s="710">
        <v>1</v>
      </c>
      <c r="I95" s="710">
        <v>334.77777777777777</v>
      </c>
      <c r="J95" s="710">
        <v>17</v>
      </c>
      <c r="K95" s="710">
        <v>5746</v>
      </c>
      <c r="L95" s="710">
        <v>1.9070693660803186</v>
      </c>
      <c r="M95" s="710">
        <v>338</v>
      </c>
      <c r="N95" s="710">
        <v>9</v>
      </c>
      <c r="O95" s="710">
        <v>3058</v>
      </c>
      <c r="P95" s="700">
        <v>1.0149352804513774</v>
      </c>
      <c r="Q95" s="711">
        <v>339.77777777777777</v>
      </c>
    </row>
    <row r="96" spans="1:17" ht="14.4" customHeight="1" x14ac:dyDescent="0.3">
      <c r="A96" s="694" t="s">
        <v>538</v>
      </c>
      <c r="B96" s="695" t="s">
        <v>2406</v>
      </c>
      <c r="C96" s="695" t="s">
        <v>2233</v>
      </c>
      <c r="D96" s="695" t="s">
        <v>2527</v>
      </c>
      <c r="E96" s="695" t="s">
        <v>2528</v>
      </c>
      <c r="F96" s="710"/>
      <c r="G96" s="710"/>
      <c r="H96" s="710"/>
      <c r="I96" s="710"/>
      <c r="J96" s="710">
        <v>1</v>
      </c>
      <c r="K96" s="710">
        <v>346</v>
      </c>
      <c r="L96" s="710"/>
      <c r="M96" s="710">
        <v>346</v>
      </c>
      <c r="N96" s="710">
        <v>1</v>
      </c>
      <c r="O96" s="710">
        <v>346</v>
      </c>
      <c r="P96" s="700"/>
      <c r="Q96" s="711">
        <v>346</v>
      </c>
    </row>
    <row r="97" spans="1:17" ht="14.4" customHeight="1" x14ac:dyDescent="0.3">
      <c r="A97" s="694" t="s">
        <v>538</v>
      </c>
      <c r="B97" s="695" t="s">
        <v>2406</v>
      </c>
      <c r="C97" s="695" t="s">
        <v>2233</v>
      </c>
      <c r="D97" s="695" t="s">
        <v>2529</v>
      </c>
      <c r="E97" s="695" t="s">
        <v>2530</v>
      </c>
      <c r="F97" s="710">
        <v>4</v>
      </c>
      <c r="G97" s="710">
        <v>3628</v>
      </c>
      <c r="H97" s="710">
        <v>1</v>
      </c>
      <c r="I97" s="710">
        <v>907</v>
      </c>
      <c r="J97" s="710"/>
      <c r="K97" s="710"/>
      <c r="L97" s="710"/>
      <c r="M97" s="710"/>
      <c r="N97" s="710">
        <v>1</v>
      </c>
      <c r="O97" s="710">
        <v>912</v>
      </c>
      <c r="P97" s="700">
        <v>0.25137816979051819</v>
      </c>
      <c r="Q97" s="711">
        <v>912</v>
      </c>
    </row>
    <row r="98" spans="1:17" ht="14.4" customHeight="1" x14ac:dyDescent="0.3">
      <c r="A98" s="694" t="s">
        <v>538</v>
      </c>
      <c r="B98" s="695" t="s">
        <v>2406</v>
      </c>
      <c r="C98" s="695" t="s">
        <v>2233</v>
      </c>
      <c r="D98" s="695" t="s">
        <v>2531</v>
      </c>
      <c r="E98" s="695" t="s">
        <v>2532</v>
      </c>
      <c r="F98" s="710">
        <v>6</v>
      </c>
      <c r="G98" s="710">
        <v>8466</v>
      </c>
      <c r="H98" s="710">
        <v>1</v>
      </c>
      <c r="I98" s="710">
        <v>1411</v>
      </c>
      <c r="J98" s="710">
        <v>4</v>
      </c>
      <c r="K98" s="710">
        <v>5680</v>
      </c>
      <c r="L98" s="710">
        <v>0.67091896999763756</v>
      </c>
      <c r="M98" s="710">
        <v>1420</v>
      </c>
      <c r="N98" s="710">
        <v>6</v>
      </c>
      <c r="O98" s="710">
        <v>8562</v>
      </c>
      <c r="P98" s="700">
        <v>1.0113394755492557</v>
      </c>
      <c r="Q98" s="711">
        <v>1427</v>
      </c>
    </row>
    <row r="99" spans="1:17" ht="14.4" customHeight="1" x14ac:dyDescent="0.3">
      <c r="A99" s="694" t="s">
        <v>538</v>
      </c>
      <c r="B99" s="695" t="s">
        <v>2406</v>
      </c>
      <c r="C99" s="695" t="s">
        <v>2233</v>
      </c>
      <c r="D99" s="695" t="s">
        <v>2533</v>
      </c>
      <c r="E99" s="695" t="s">
        <v>2534</v>
      </c>
      <c r="F99" s="710">
        <v>9</v>
      </c>
      <c r="G99" s="710">
        <v>12969</v>
      </c>
      <c r="H99" s="710">
        <v>1</v>
      </c>
      <c r="I99" s="710">
        <v>1441</v>
      </c>
      <c r="J99" s="710">
        <v>5</v>
      </c>
      <c r="K99" s="710">
        <v>7250</v>
      </c>
      <c r="L99" s="710">
        <v>0.5590253681856735</v>
      </c>
      <c r="M99" s="710">
        <v>1450</v>
      </c>
      <c r="N99" s="710">
        <v>9</v>
      </c>
      <c r="O99" s="710">
        <v>13064</v>
      </c>
      <c r="P99" s="700">
        <v>1.0073251599969157</v>
      </c>
      <c r="Q99" s="711">
        <v>1451.5555555555557</v>
      </c>
    </row>
    <row r="100" spans="1:17" ht="14.4" customHeight="1" x14ac:dyDescent="0.3">
      <c r="A100" s="694" t="s">
        <v>538</v>
      </c>
      <c r="B100" s="695" t="s">
        <v>2406</v>
      </c>
      <c r="C100" s="695" t="s">
        <v>2233</v>
      </c>
      <c r="D100" s="695" t="s">
        <v>2535</v>
      </c>
      <c r="E100" s="695" t="s">
        <v>2536</v>
      </c>
      <c r="F100" s="710">
        <v>5</v>
      </c>
      <c r="G100" s="710">
        <v>7035</v>
      </c>
      <c r="H100" s="710">
        <v>1</v>
      </c>
      <c r="I100" s="710">
        <v>1407</v>
      </c>
      <c r="J100" s="710">
        <v>2</v>
      </c>
      <c r="K100" s="710">
        <v>2832</v>
      </c>
      <c r="L100" s="710">
        <v>0.4025586353944563</v>
      </c>
      <c r="M100" s="710">
        <v>1416</v>
      </c>
      <c r="N100" s="710">
        <v>3</v>
      </c>
      <c r="O100" s="710">
        <v>4262</v>
      </c>
      <c r="P100" s="700">
        <v>0.60582800284292826</v>
      </c>
      <c r="Q100" s="711">
        <v>1420.6666666666667</v>
      </c>
    </row>
    <row r="101" spans="1:17" ht="14.4" customHeight="1" x14ac:dyDescent="0.3">
      <c r="A101" s="694" t="s">
        <v>538</v>
      </c>
      <c r="B101" s="695" t="s">
        <v>2406</v>
      </c>
      <c r="C101" s="695" t="s">
        <v>2233</v>
      </c>
      <c r="D101" s="695" t="s">
        <v>2353</v>
      </c>
      <c r="E101" s="695" t="s">
        <v>2354</v>
      </c>
      <c r="F101" s="710">
        <v>37</v>
      </c>
      <c r="G101" s="710">
        <v>12911</v>
      </c>
      <c r="H101" s="710">
        <v>1</v>
      </c>
      <c r="I101" s="710">
        <v>348.94594594594594</v>
      </c>
      <c r="J101" s="710">
        <v>22</v>
      </c>
      <c r="K101" s="710">
        <v>7722</v>
      </c>
      <c r="L101" s="710">
        <v>0.59809464797459533</v>
      </c>
      <c r="M101" s="710">
        <v>351</v>
      </c>
      <c r="N101" s="710">
        <v>15</v>
      </c>
      <c r="O101" s="710">
        <v>5283</v>
      </c>
      <c r="P101" s="700">
        <v>0.40918596545581287</v>
      </c>
      <c r="Q101" s="711">
        <v>352.2</v>
      </c>
    </row>
    <row r="102" spans="1:17" ht="14.4" customHeight="1" x14ac:dyDescent="0.3">
      <c r="A102" s="694" t="s">
        <v>538</v>
      </c>
      <c r="B102" s="695" t="s">
        <v>2406</v>
      </c>
      <c r="C102" s="695" t="s">
        <v>2233</v>
      </c>
      <c r="D102" s="695" t="s">
        <v>2355</v>
      </c>
      <c r="E102" s="695" t="s">
        <v>2356</v>
      </c>
      <c r="F102" s="710">
        <v>1</v>
      </c>
      <c r="G102" s="710">
        <v>150</v>
      </c>
      <c r="H102" s="710">
        <v>1</v>
      </c>
      <c r="I102" s="710">
        <v>150</v>
      </c>
      <c r="J102" s="710"/>
      <c r="K102" s="710"/>
      <c r="L102" s="710"/>
      <c r="M102" s="710"/>
      <c r="N102" s="710"/>
      <c r="O102" s="710"/>
      <c r="P102" s="700"/>
      <c r="Q102" s="711"/>
    </row>
    <row r="103" spans="1:17" ht="14.4" customHeight="1" x14ac:dyDescent="0.3">
      <c r="A103" s="694" t="s">
        <v>538</v>
      </c>
      <c r="B103" s="695" t="s">
        <v>2406</v>
      </c>
      <c r="C103" s="695" t="s">
        <v>2233</v>
      </c>
      <c r="D103" s="695" t="s">
        <v>2537</v>
      </c>
      <c r="E103" s="695" t="s">
        <v>2538</v>
      </c>
      <c r="F103" s="710">
        <v>224</v>
      </c>
      <c r="G103" s="710">
        <v>33600</v>
      </c>
      <c r="H103" s="710">
        <v>1</v>
      </c>
      <c r="I103" s="710">
        <v>150</v>
      </c>
      <c r="J103" s="710">
        <v>226</v>
      </c>
      <c r="K103" s="710">
        <v>34352</v>
      </c>
      <c r="L103" s="710">
        <v>1.0223809523809524</v>
      </c>
      <c r="M103" s="710">
        <v>152</v>
      </c>
      <c r="N103" s="710">
        <v>344</v>
      </c>
      <c r="O103" s="710">
        <v>52748</v>
      </c>
      <c r="P103" s="700">
        <v>1.5698809523809525</v>
      </c>
      <c r="Q103" s="711">
        <v>153.33720930232559</v>
      </c>
    </row>
    <row r="104" spans="1:17" ht="14.4" customHeight="1" x14ac:dyDescent="0.3">
      <c r="A104" s="694" t="s">
        <v>538</v>
      </c>
      <c r="B104" s="695" t="s">
        <v>2406</v>
      </c>
      <c r="C104" s="695" t="s">
        <v>2233</v>
      </c>
      <c r="D104" s="695" t="s">
        <v>2539</v>
      </c>
      <c r="E104" s="695" t="s">
        <v>2540</v>
      </c>
      <c r="F104" s="710">
        <v>6</v>
      </c>
      <c r="G104" s="710">
        <v>1110</v>
      </c>
      <c r="H104" s="710">
        <v>1</v>
      </c>
      <c r="I104" s="710">
        <v>185</v>
      </c>
      <c r="J104" s="710">
        <v>5</v>
      </c>
      <c r="K104" s="710">
        <v>925</v>
      </c>
      <c r="L104" s="710">
        <v>0.83333333333333337</v>
      </c>
      <c r="M104" s="710">
        <v>185</v>
      </c>
      <c r="N104" s="710">
        <v>1</v>
      </c>
      <c r="O104" s="710">
        <v>185</v>
      </c>
      <c r="P104" s="700">
        <v>0.16666666666666666</v>
      </c>
      <c r="Q104" s="711">
        <v>185</v>
      </c>
    </row>
    <row r="105" spans="1:17" ht="14.4" customHeight="1" x14ac:dyDescent="0.3">
      <c r="A105" s="694" t="s">
        <v>538</v>
      </c>
      <c r="B105" s="695" t="s">
        <v>2406</v>
      </c>
      <c r="C105" s="695" t="s">
        <v>2233</v>
      </c>
      <c r="D105" s="695" t="s">
        <v>2541</v>
      </c>
      <c r="E105" s="695" t="s">
        <v>2542</v>
      </c>
      <c r="F105" s="710"/>
      <c r="G105" s="710"/>
      <c r="H105" s="710"/>
      <c r="I105" s="710"/>
      <c r="J105" s="710">
        <v>14</v>
      </c>
      <c r="K105" s="710">
        <v>6734</v>
      </c>
      <c r="L105" s="710"/>
      <c r="M105" s="710">
        <v>481</v>
      </c>
      <c r="N105" s="710">
        <v>23</v>
      </c>
      <c r="O105" s="710">
        <v>11111</v>
      </c>
      <c r="P105" s="700"/>
      <c r="Q105" s="711">
        <v>483.08695652173913</v>
      </c>
    </row>
    <row r="106" spans="1:17" ht="14.4" customHeight="1" x14ac:dyDescent="0.3">
      <c r="A106" s="694" t="s">
        <v>538</v>
      </c>
      <c r="B106" s="695" t="s">
        <v>2406</v>
      </c>
      <c r="C106" s="695" t="s">
        <v>2233</v>
      </c>
      <c r="D106" s="695" t="s">
        <v>2543</v>
      </c>
      <c r="E106" s="695" t="s">
        <v>2544</v>
      </c>
      <c r="F106" s="710">
        <v>23</v>
      </c>
      <c r="G106" s="710">
        <v>15088</v>
      </c>
      <c r="H106" s="710">
        <v>1</v>
      </c>
      <c r="I106" s="710">
        <v>656</v>
      </c>
      <c r="J106" s="710"/>
      <c r="K106" s="710"/>
      <c r="L106" s="710"/>
      <c r="M106" s="710"/>
      <c r="N106" s="710"/>
      <c r="O106" s="710"/>
      <c r="P106" s="700"/>
      <c r="Q106" s="711"/>
    </row>
    <row r="107" spans="1:17" ht="14.4" customHeight="1" x14ac:dyDescent="0.3">
      <c r="A107" s="694" t="s">
        <v>538</v>
      </c>
      <c r="B107" s="695" t="s">
        <v>2406</v>
      </c>
      <c r="C107" s="695" t="s">
        <v>2233</v>
      </c>
      <c r="D107" s="695" t="s">
        <v>2361</v>
      </c>
      <c r="E107" s="695" t="s">
        <v>2362</v>
      </c>
      <c r="F107" s="710"/>
      <c r="G107" s="710"/>
      <c r="H107" s="710"/>
      <c r="I107" s="710"/>
      <c r="J107" s="710">
        <v>15</v>
      </c>
      <c r="K107" s="710">
        <v>15015</v>
      </c>
      <c r="L107" s="710"/>
      <c r="M107" s="710">
        <v>1001</v>
      </c>
      <c r="N107" s="710">
        <v>26</v>
      </c>
      <c r="O107" s="710">
        <v>26138</v>
      </c>
      <c r="P107" s="700"/>
      <c r="Q107" s="711">
        <v>1005.3076923076923</v>
      </c>
    </row>
    <row r="108" spans="1:17" ht="14.4" customHeight="1" x14ac:dyDescent="0.3">
      <c r="A108" s="694" t="s">
        <v>538</v>
      </c>
      <c r="B108" s="695" t="s">
        <v>2406</v>
      </c>
      <c r="C108" s="695" t="s">
        <v>2233</v>
      </c>
      <c r="D108" s="695" t="s">
        <v>2545</v>
      </c>
      <c r="E108" s="695" t="s">
        <v>2546</v>
      </c>
      <c r="F108" s="710">
        <v>2</v>
      </c>
      <c r="G108" s="710">
        <v>3986</v>
      </c>
      <c r="H108" s="710">
        <v>1</v>
      </c>
      <c r="I108" s="710">
        <v>1993</v>
      </c>
      <c r="J108" s="710">
        <v>5</v>
      </c>
      <c r="K108" s="710">
        <v>10000</v>
      </c>
      <c r="L108" s="710">
        <v>2.5087807325639737</v>
      </c>
      <c r="M108" s="710">
        <v>2000</v>
      </c>
      <c r="N108" s="710">
        <v>3</v>
      </c>
      <c r="O108" s="710">
        <v>6012</v>
      </c>
      <c r="P108" s="700">
        <v>1.5082789764174611</v>
      </c>
      <c r="Q108" s="711">
        <v>2004</v>
      </c>
    </row>
    <row r="109" spans="1:17" ht="14.4" customHeight="1" x14ac:dyDescent="0.3">
      <c r="A109" s="694" t="s">
        <v>538</v>
      </c>
      <c r="B109" s="695" t="s">
        <v>2406</v>
      </c>
      <c r="C109" s="695" t="s">
        <v>2233</v>
      </c>
      <c r="D109" s="695" t="s">
        <v>2547</v>
      </c>
      <c r="E109" s="695" t="s">
        <v>2548</v>
      </c>
      <c r="F109" s="710">
        <v>1</v>
      </c>
      <c r="G109" s="710">
        <v>3578</v>
      </c>
      <c r="H109" s="710">
        <v>1</v>
      </c>
      <c r="I109" s="710">
        <v>3578</v>
      </c>
      <c r="J109" s="710"/>
      <c r="K109" s="710"/>
      <c r="L109" s="710"/>
      <c r="M109" s="710"/>
      <c r="N109" s="710"/>
      <c r="O109" s="710"/>
      <c r="P109" s="700"/>
      <c r="Q109" s="711"/>
    </row>
    <row r="110" spans="1:17" ht="14.4" customHeight="1" x14ac:dyDescent="0.3">
      <c r="A110" s="694" t="s">
        <v>538</v>
      </c>
      <c r="B110" s="695" t="s">
        <v>2406</v>
      </c>
      <c r="C110" s="695" t="s">
        <v>2233</v>
      </c>
      <c r="D110" s="695" t="s">
        <v>2549</v>
      </c>
      <c r="E110" s="695" t="s">
        <v>2550</v>
      </c>
      <c r="F110" s="710">
        <v>413</v>
      </c>
      <c r="G110" s="710">
        <v>95403</v>
      </c>
      <c r="H110" s="710">
        <v>1</v>
      </c>
      <c r="I110" s="710">
        <v>231</v>
      </c>
      <c r="J110" s="710">
        <v>365</v>
      </c>
      <c r="K110" s="710">
        <v>84679</v>
      </c>
      <c r="L110" s="710">
        <v>0.88759263335534522</v>
      </c>
      <c r="M110" s="710">
        <v>231.99726027397261</v>
      </c>
      <c r="N110" s="710">
        <v>407</v>
      </c>
      <c r="O110" s="710">
        <v>94756</v>
      </c>
      <c r="P110" s="700">
        <v>0.99321824261291569</v>
      </c>
      <c r="Q110" s="711">
        <v>232.81572481572482</v>
      </c>
    </row>
    <row r="111" spans="1:17" ht="14.4" customHeight="1" x14ac:dyDescent="0.3">
      <c r="A111" s="694" t="s">
        <v>538</v>
      </c>
      <c r="B111" s="695" t="s">
        <v>2406</v>
      </c>
      <c r="C111" s="695" t="s">
        <v>2233</v>
      </c>
      <c r="D111" s="695" t="s">
        <v>2363</v>
      </c>
      <c r="E111" s="695" t="s">
        <v>2364</v>
      </c>
      <c r="F111" s="710"/>
      <c r="G111" s="710"/>
      <c r="H111" s="710"/>
      <c r="I111" s="710"/>
      <c r="J111" s="710"/>
      <c r="K111" s="710"/>
      <c r="L111" s="710"/>
      <c r="M111" s="710"/>
      <c r="N111" s="710">
        <v>1</v>
      </c>
      <c r="O111" s="710">
        <v>116</v>
      </c>
      <c r="P111" s="700"/>
      <c r="Q111" s="711">
        <v>116</v>
      </c>
    </row>
    <row r="112" spans="1:17" ht="14.4" customHeight="1" x14ac:dyDescent="0.3">
      <c r="A112" s="694" t="s">
        <v>538</v>
      </c>
      <c r="B112" s="695" t="s">
        <v>2406</v>
      </c>
      <c r="C112" s="695" t="s">
        <v>2233</v>
      </c>
      <c r="D112" s="695" t="s">
        <v>2551</v>
      </c>
      <c r="E112" s="695" t="s">
        <v>2552</v>
      </c>
      <c r="F112" s="710">
        <v>2</v>
      </c>
      <c r="G112" s="710">
        <v>4566</v>
      </c>
      <c r="H112" s="710">
        <v>1</v>
      </c>
      <c r="I112" s="710">
        <v>2283</v>
      </c>
      <c r="J112" s="710"/>
      <c r="K112" s="710"/>
      <c r="L112" s="710"/>
      <c r="M112" s="710"/>
      <c r="N112" s="710"/>
      <c r="O112" s="710"/>
      <c r="P112" s="700"/>
      <c r="Q112" s="711"/>
    </row>
    <row r="113" spans="1:17" ht="14.4" customHeight="1" x14ac:dyDescent="0.3">
      <c r="A113" s="694" t="s">
        <v>538</v>
      </c>
      <c r="B113" s="695" t="s">
        <v>2406</v>
      </c>
      <c r="C113" s="695" t="s">
        <v>2233</v>
      </c>
      <c r="D113" s="695" t="s">
        <v>2553</v>
      </c>
      <c r="E113" s="695" t="s">
        <v>2554</v>
      </c>
      <c r="F113" s="710"/>
      <c r="G113" s="710"/>
      <c r="H113" s="710"/>
      <c r="I113" s="710"/>
      <c r="J113" s="710">
        <v>2</v>
      </c>
      <c r="K113" s="710">
        <v>13638</v>
      </c>
      <c r="L113" s="710"/>
      <c r="M113" s="710">
        <v>6819</v>
      </c>
      <c r="N113" s="710">
        <v>1</v>
      </c>
      <c r="O113" s="710">
        <v>6819</v>
      </c>
      <c r="P113" s="700"/>
      <c r="Q113" s="711">
        <v>6819</v>
      </c>
    </row>
    <row r="114" spans="1:17" ht="14.4" customHeight="1" x14ac:dyDescent="0.3">
      <c r="A114" s="694" t="s">
        <v>538</v>
      </c>
      <c r="B114" s="695" t="s">
        <v>2406</v>
      </c>
      <c r="C114" s="695" t="s">
        <v>2233</v>
      </c>
      <c r="D114" s="695" t="s">
        <v>2555</v>
      </c>
      <c r="E114" s="695" t="s">
        <v>2556</v>
      </c>
      <c r="F114" s="710"/>
      <c r="G114" s="710"/>
      <c r="H114" s="710"/>
      <c r="I114" s="710"/>
      <c r="J114" s="710">
        <v>2</v>
      </c>
      <c r="K114" s="710">
        <v>10068</v>
      </c>
      <c r="L114" s="710"/>
      <c r="M114" s="710">
        <v>5034</v>
      </c>
      <c r="N114" s="710"/>
      <c r="O114" s="710"/>
      <c r="P114" s="700"/>
      <c r="Q114" s="711"/>
    </row>
    <row r="115" spans="1:17" ht="14.4" customHeight="1" x14ac:dyDescent="0.3">
      <c r="A115" s="694" t="s">
        <v>538</v>
      </c>
      <c r="B115" s="695" t="s">
        <v>2406</v>
      </c>
      <c r="C115" s="695" t="s">
        <v>2233</v>
      </c>
      <c r="D115" s="695" t="s">
        <v>2557</v>
      </c>
      <c r="E115" s="695" t="s">
        <v>2558</v>
      </c>
      <c r="F115" s="710">
        <v>4</v>
      </c>
      <c r="G115" s="710">
        <v>9936</v>
      </c>
      <c r="H115" s="710">
        <v>1</v>
      </c>
      <c r="I115" s="710">
        <v>2484</v>
      </c>
      <c r="J115" s="710">
        <v>4</v>
      </c>
      <c r="K115" s="710">
        <v>9996</v>
      </c>
      <c r="L115" s="710">
        <v>1.0060386473429952</v>
      </c>
      <c r="M115" s="710">
        <v>2499</v>
      </c>
      <c r="N115" s="710">
        <v>2</v>
      </c>
      <c r="O115" s="710">
        <v>5054</v>
      </c>
      <c r="P115" s="700">
        <v>0.50865539452495978</v>
      </c>
      <c r="Q115" s="711">
        <v>2527</v>
      </c>
    </row>
    <row r="116" spans="1:17" ht="14.4" customHeight="1" x14ac:dyDescent="0.3">
      <c r="A116" s="694" t="s">
        <v>538</v>
      </c>
      <c r="B116" s="695" t="s">
        <v>2406</v>
      </c>
      <c r="C116" s="695" t="s">
        <v>2233</v>
      </c>
      <c r="D116" s="695" t="s">
        <v>2559</v>
      </c>
      <c r="E116" s="695" t="s">
        <v>2560</v>
      </c>
      <c r="F116" s="710">
        <v>1</v>
      </c>
      <c r="G116" s="710">
        <v>2451</v>
      </c>
      <c r="H116" s="710">
        <v>1</v>
      </c>
      <c r="I116" s="710">
        <v>2451</v>
      </c>
      <c r="J116" s="710"/>
      <c r="K116" s="710"/>
      <c r="L116" s="710"/>
      <c r="M116" s="710"/>
      <c r="N116" s="710">
        <v>1</v>
      </c>
      <c r="O116" s="710">
        <v>2498</v>
      </c>
      <c r="P116" s="700">
        <v>1.0191758465932272</v>
      </c>
      <c r="Q116" s="711">
        <v>2498</v>
      </c>
    </row>
    <row r="117" spans="1:17" ht="14.4" customHeight="1" x14ac:dyDescent="0.3">
      <c r="A117" s="694" t="s">
        <v>538</v>
      </c>
      <c r="B117" s="695" t="s">
        <v>2406</v>
      </c>
      <c r="C117" s="695" t="s">
        <v>2233</v>
      </c>
      <c r="D117" s="695" t="s">
        <v>2561</v>
      </c>
      <c r="E117" s="695" t="s">
        <v>2562</v>
      </c>
      <c r="F117" s="710">
        <v>3</v>
      </c>
      <c r="G117" s="710">
        <v>6948</v>
      </c>
      <c r="H117" s="710">
        <v>1</v>
      </c>
      <c r="I117" s="710">
        <v>2316</v>
      </c>
      <c r="J117" s="710">
        <v>1</v>
      </c>
      <c r="K117" s="710">
        <v>2333</v>
      </c>
      <c r="L117" s="710">
        <v>0.33578008059873343</v>
      </c>
      <c r="M117" s="710">
        <v>2333</v>
      </c>
      <c r="N117" s="710"/>
      <c r="O117" s="710"/>
      <c r="P117" s="700"/>
      <c r="Q117" s="711"/>
    </row>
    <row r="118" spans="1:17" ht="14.4" customHeight="1" x14ac:dyDescent="0.3">
      <c r="A118" s="694" t="s">
        <v>538</v>
      </c>
      <c r="B118" s="695" t="s">
        <v>2406</v>
      </c>
      <c r="C118" s="695" t="s">
        <v>2233</v>
      </c>
      <c r="D118" s="695" t="s">
        <v>2563</v>
      </c>
      <c r="E118" s="695" t="s">
        <v>2564</v>
      </c>
      <c r="F118" s="710">
        <v>1</v>
      </c>
      <c r="G118" s="710">
        <v>4891</v>
      </c>
      <c r="H118" s="710">
        <v>1</v>
      </c>
      <c r="I118" s="710">
        <v>4891</v>
      </c>
      <c r="J118" s="710"/>
      <c r="K118" s="710"/>
      <c r="L118" s="710"/>
      <c r="M118" s="710"/>
      <c r="N118" s="710">
        <v>1</v>
      </c>
      <c r="O118" s="710">
        <v>4925</v>
      </c>
      <c r="P118" s="700">
        <v>1.006951543651605</v>
      </c>
      <c r="Q118" s="711">
        <v>4925</v>
      </c>
    </row>
    <row r="119" spans="1:17" ht="14.4" customHeight="1" x14ac:dyDescent="0.3">
      <c r="A119" s="694" t="s">
        <v>538</v>
      </c>
      <c r="B119" s="695" t="s">
        <v>2406</v>
      </c>
      <c r="C119" s="695" t="s">
        <v>2233</v>
      </c>
      <c r="D119" s="695" t="s">
        <v>2565</v>
      </c>
      <c r="E119" s="695" t="s">
        <v>2566</v>
      </c>
      <c r="F119" s="710">
        <v>15</v>
      </c>
      <c r="G119" s="710">
        <v>16110</v>
      </c>
      <c r="H119" s="710">
        <v>1</v>
      </c>
      <c r="I119" s="710">
        <v>1074</v>
      </c>
      <c r="J119" s="710">
        <v>8</v>
      </c>
      <c r="K119" s="710">
        <v>8664</v>
      </c>
      <c r="L119" s="710">
        <v>0.53780260707635008</v>
      </c>
      <c r="M119" s="710">
        <v>1083</v>
      </c>
      <c r="N119" s="710">
        <v>13</v>
      </c>
      <c r="O119" s="710">
        <v>14154</v>
      </c>
      <c r="P119" s="700">
        <v>0.87858472998137804</v>
      </c>
      <c r="Q119" s="711">
        <v>1088.7692307692307</v>
      </c>
    </row>
    <row r="120" spans="1:17" ht="14.4" customHeight="1" x14ac:dyDescent="0.3">
      <c r="A120" s="694" t="s">
        <v>538</v>
      </c>
      <c r="B120" s="695" t="s">
        <v>2406</v>
      </c>
      <c r="C120" s="695" t="s">
        <v>2233</v>
      </c>
      <c r="D120" s="695" t="s">
        <v>2567</v>
      </c>
      <c r="E120" s="695" t="s">
        <v>2568</v>
      </c>
      <c r="F120" s="710">
        <v>4</v>
      </c>
      <c r="G120" s="710">
        <v>4492</v>
      </c>
      <c r="H120" s="710">
        <v>1</v>
      </c>
      <c r="I120" s="710">
        <v>1123</v>
      </c>
      <c r="J120" s="710"/>
      <c r="K120" s="710"/>
      <c r="L120" s="710"/>
      <c r="M120" s="710"/>
      <c r="N120" s="710">
        <v>1</v>
      </c>
      <c r="O120" s="710">
        <v>1132</v>
      </c>
      <c r="P120" s="700">
        <v>0.25200356188780054</v>
      </c>
      <c r="Q120" s="711">
        <v>1132</v>
      </c>
    </row>
    <row r="121" spans="1:17" ht="14.4" customHeight="1" x14ac:dyDescent="0.3">
      <c r="A121" s="694" t="s">
        <v>538</v>
      </c>
      <c r="B121" s="695" t="s">
        <v>2406</v>
      </c>
      <c r="C121" s="695" t="s">
        <v>2233</v>
      </c>
      <c r="D121" s="695" t="s">
        <v>2569</v>
      </c>
      <c r="E121" s="695" t="s">
        <v>2570</v>
      </c>
      <c r="F121" s="710">
        <v>1</v>
      </c>
      <c r="G121" s="710">
        <v>2851</v>
      </c>
      <c r="H121" s="710">
        <v>1</v>
      </c>
      <c r="I121" s="710">
        <v>2851</v>
      </c>
      <c r="J121" s="710"/>
      <c r="K121" s="710"/>
      <c r="L121" s="710"/>
      <c r="M121" s="710"/>
      <c r="N121" s="710"/>
      <c r="O121" s="710"/>
      <c r="P121" s="700"/>
      <c r="Q121" s="711"/>
    </row>
    <row r="122" spans="1:17" ht="14.4" customHeight="1" x14ac:dyDescent="0.3">
      <c r="A122" s="694" t="s">
        <v>538</v>
      </c>
      <c r="B122" s="695" t="s">
        <v>2406</v>
      </c>
      <c r="C122" s="695" t="s">
        <v>2233</v>
      </c>
      <c r="D122" s="695" t="s">
        <v>2571</v>
      </c>
      <c r="E122" s="695" t="s">
        <v>2572</v>
      </c>
      <c r="F122" s="710">
        <v>7</v>
      </c>
      <c r="G122" s="710">
        <v>7945</v>
      </c>
      <c r="H122" s="710">
        <v>1</v>
      </c>
      <c r="I122" s="710">
        <v>1135</v>
      </c>
      <c r="J122" s="710">
        <v>3</v>
      </c>
      <c r="K122" s="710">
        <v>3432</v>
      </c>
      <c r="L122" s="710">
        <v>0.43196979232221522</v>
      </c>
      <c r="M122" s="710">
        <v>1144</v>
      </c>
      <c r="N122" s="710">
        <v>16</v>
      </c>
      <c r="O122" s="710">
        <v>18334</v>
      </c>
      <c r="P122" s="700">
        <v>2.307614852108244</v>
      </c>
      <c r="Q122" s="711">
        <v>1145.875</v>
      </c>
    </row>
    <row r="123" spans="1:17" ht="14.4" customHeight="1" x14ac:dyDescent="0.3">
      <c r="A123" s="694" t="s">
        <v>538</v>
      </c>
      <c r="B123" s="695" t="s">
        <v>2406</v>
      </c>
      <c r="C123" s="695" t="s">
        <v>2233</v>
      </c>
      <c r="D123" s="695" t="s">
        <v>2573</v>
      </c>
      <c r="E123" s="695" t="s">
        <v>2574</v>
      </c>
      <c r="F123" s="710"/>
      <c r="G123" s="710"/>
      <c r="H123" s="710"/>
      <c r="I123" s="710"/>
      <c r="J123" s="710">
        <v>1</v>
      </c>
      <c r="K123" s="710">
        <v>4389</v>
      </c>
      <c r="L123" s="710"/>
      <c r="M123" s="710">
        <v>4389</v>
      </c>
      <c r="N123" s="710"/>
      <c r="O123" s="710"/>
      <c r="P123" s="700"/>
      <c r="Q123" s="711"/>
    </row>
    <row r="124" spans="1:17" ht="14.4" customHeight="1" x14ac:dyDescent="0.3">
      <c r="A124" s="694" t="s">
        <v>538</v>
      </c>
      <c r="B124" s="695" t="s">
        <v>2406</v>
      </c>
      <c r="C124" s="695" t="s">
        <v>2233</v>
      </c>
      <c r="D124" s="695" t="s">
        <v>2575</v>
      </c>
      <c r="E124" s="695" t="s">
        <v>2576</v>
      </c>
      <c r="F124" s="710">
        <v>9</v>
      </c>
      <c r="G124" s="710">
        <v>5986</v>
      </c>
      <c r="H124" s="710">
        <v>1</v>
      </c>
      <c r="I124" s="710">
        <v>665.11111111111109</v>
      </c>
      <c r="J124" s="710">
        <v>13</v>
      </c>
      <c r="K124" s="710">
        <v>8724</v>
      </c>
      <c r="L124" s="710">
        <v>1.4574006014032743</v>
      </c>
      <c r="M124" s="710">
        <v>671.07692307692309</v>
      </c>
      <c r="N124" s="710">
        <v>19</v>
      </c>
      <c r="O124" s="710">
        <v>12878</v>
      </c>
      <c r="P124" s="700">
        <v>2.1513531573671902</v>
      </c>
      <c r="Q124" s="711">
        <v>677.78947368421052</v>
      </c>
    </row>
    <row r="125" spans="1:17" ht="14.4" customHeight="1" x14ac:dyDescent="0.3">
      <c r="A125" s="694" t="s">
        <v>538</v>
      </c>
      <c r="B125" s="695" t="s">
        <v>2406</v>
      </c>
      <c r="C125" s="695" t="s">
        <v>2233</v>
      </c>
      <c r="D125" s="695" t="s">
        <v>2577</v>
      </c>
      <c r="E125" s="695" t="s">
        <v>2578</v>
      </c>
      <c r="F125" s="710">
        <v>1</v>
      </c>
      <c r="G125" s="710">
        <v>4502</v>
      </c>
      <c r="H125" s="710">
        <v>1</v>
      </c>
      <c r="I125" s="710">
        <v>4502</v>
      </c>
      <c r="J125" s="710"/>
      <c r="K125" s="710"/>
      <c r="L125" s="710"/>
      <c r="M125" s="710"/>
      <c r="N125" s="710"/>
      <c r="O125" s="710"/>
      <c r="P125" s="700"/>
      <c r="Q125" s="711"/>
    </row>
    <row r="126" spans="1:17" ht="14.4" customHeight="1" x14ac:dyDescent="0.3">
      <c r="A126" s="694" t="s">
        <v>538</v>
      </c>
      <c r="B126" s="695" t="s">
        <v>2406</v>
      </c>
      <c r="C126" s="695" t="s">
        <v>2233</v>
      </c>
      <c r="D126" s="695" t="s">
        <v>2579</v>
      </c>
      <c r="E126" s="695" t="s">
        <v>2580</v>
      </c>
      <c r="F126" s="710">
        <v>1</v>
      </c>
      <c r="G126" s="710">
        <v>1897</v>
      </c>
      <c r="H126" s="710">
        <v>1</v>
      </c>
      <c r="I126" s="710">
        <v>1897</v>
      </c>
      <c r="J126" s="710">
        <v>1</v>
      </c>
      <c r="K126" s="710">
        <v>1911</v>
      </c>
      <c r="L126" s="710">
        <v>1.0073800738007379</v>
      </c>
      <c r="M126" s="710">
        <v>1911</v>
      </c>
      <c r="N126" s="710">
        <v>3</v>
      </c>
      <c r="O126" s="710">
        <v>5733</v>
      </c>
      <c r="P126" s="700">
        <v>3.0221402214022142</v>
      </c>
      <c r="Q126" s="711">
        <v>1911</v>
      </c>
    </row>
    <row r="127" spans="1:17" ht="14.4" customHeight="1" x14ac:dyDescent="0.3">
      <c r="A127" s="694" t="s">
        <v>538</v>
      </c>
      <c r="B127" s="695" t="s">
        <v>2406</v>
      </c>
      <c r="C127" s="695" t="s">
        <v>2233</v>
      </c>
      <c r="D127" s="695" t="s">
        <v>2581</v>
      </c>
      <c r="E127" s="695" t="s">
        <v>2582</v>
      </c>
      <c r="F127" s="710">
        <v>8</v>
      </c>
      <c r="G127" s="710">
        <v>10112</v>
      </c>
      <c r="H127" s="710">
        <v>1</v>
      </c>
      <c r="I127" s="710">
        <v>1264</v>
      </c>
      <c r="J127" s="710"/>
      <c r="K127" s="710"/>
      <c r="L127" s="710"/>
      <c r="M127" s="710"/>
      <c r="N127" s="710"/>
      <c r="O127" s="710"/>
      <c r="P127" s="700"/>
      <c r="Q127" s="711"/>
    </row>
    <row r="128" spans="1:17" ht="14.4" customHeight="1" x14ac:dyDescent="0.3">
      <c r="A128" s="694" t="s">
        <v>538</v>
      </c>
      <c r="B128" s="695" t="s">
        <v>2406</v>
      </c>
      <c r="C128" s="695" t="s">
        <v>2233</v>
      </c>
      <c r="D128" s="695" t="s">
        <v>2583</v>
      </c>
      <c r="E128" s="695" t="s">
        <v>2584</v>
      </c>
      <c r="F128" s="710">
        <v>7</v>
      </c>
      <c r="G128" s="710">
        <v>6874</v>
      </c>
      <c r="H128" s="710">
        <v>1</v>
      </c>
      <c r="I128" s="710">
        <v>982</v>
      </c>
      <c r="J128" s="710"/>
      <c r="K128" s="710"/>
      <c r="L128" s="710"/>
      <c r="M128" s="710"/>
      <c r="N128" s="710"/>
      <c r="O128" s="710"/>
      <c r="P128" s="700"/>
      <c r="Q128" s="711"/>
    </row>
    <row r="129" spans="1:17" ht="14.4" customHeight="1" x14ac:dyDescent="0.3">
      <c r="A129" s="694" t="s">
        <v>538</v>
      </c>
      <c r="B129" s="695" t="s">
        <v>2406</v>
      </c>
      <c r="C129" s="695" t="s">
        <v>2233</v>
      </c>
      <c r="D129" s="695" t="s">
        <v>2365</v>
      </c>
      <c r="E129" s="695" t="s">
        <v>2366</v>
      </c>
      <c r="F129" s="710">
        <v>1</v>
      </c>
      <c r="G129" s="710">
        <v>154</v>
      </c>
      <c r="H129" s="710">
        <v>1</v>
      </c>
      <c r="I129" s="710">
        <v>154</v>
      </c>
      <c r="J129" s="710"/>
      <c r="K129" s="710"/>
      <c r="L129" s="710"/>
      <c r="M129" s="710"/>
      <c r="N129" s="710"/>
      <c r="O129" s="710"/>
      <c r="P129" s="700"/>
      <c r="Q129" s="711"/>
    </row>
    <row r="130" spans="1:17" ht="14.4" customHeight="1" x14ac:dyDescent="0.3">
      <c r="A130" s="694" t="s">
        <v>538</v>
      </c>
      <c r="B130" s="695" t="s">
        <v>2406</v>
      </c>
      <c r="C130" s="695" t="s">
        <v>2233</v>
      </c>
      <c r="D130" s="695" t="s">
        <v>2367</v>
      </c>
      <c r="E130" s="695" t="s">
        <v>2368</v>
      </c>
      <c r="F130" s="710">
        <v>7</v>
      </c>
      <c r="G130" s="710">
        <v>2863</v>
      </c>
      <c r="H130" s="710">
        <v>1</v>
      </c>
      <c r="I130" s="710">
        <v>409</v>
      </c>
      <c r="J130" s="710"/>
      <c r="K130" s="710"/>
      <c r="L130" s="710"/>
      <c r="M130" s="710"/>
      <c r="N130" s="710"/>
      <c r="O130" s="710"/>
      <c r="P130" s="700"/>
      <c r="Q130" s="711"/>
    </row>
    <row r="131" spans="1:17" ht="14.4" customHeight="1" x14ac:dyDescent="0.3">
      <c r="A131" s="694" t="s">
        <v>538</v>
      </c>
      <c r="B131" s="695" t="s">
        <v>2406</v>
      </c>
      <c r="C131" s="695" t="s">
        <v>2233</v>
      </c>
      <c r="D131" s="695" t="s">
        <v>2585</v>
      </c>
      <c r="E131" s="695" t="s">
        <v>2586</v>
      </c>
      <c r="F131" s="710">
        <v>2</v>
      </c>
      <c r="G131" s="710">
        <v>622</v>
      </c>
      <c r="H131" s="710">
        <v>1</v>
      </c>
      <c r="I131" s="710">
        <v>311</v>
      </c>
      <c r="J131" s="710">
        <v>1</v>
      </c>
      <c r="K131" s="710">
        <v>313</v>
      </c>
      <c r="L131" s="710">
        <v>0.50321543408360125</v>
      </c>
      <c r="M131" s="710">
        <v>313</v>
      </c>
      <c r="N131" s="710">
        <v>1</v>
      </c>
      <c r="O131" s="710">
        <v>313</v>
      </c>
      <c r="P131" s="700">
        <v>0.50321543408360125</v>
      </c>
      <c r="Q131" s="711">
        <v>313</v>
      </c>
    </row>
    <row r="132" spans="1:17" ht="14.4" customHeight="1" x14ac:dyDescent="0.3">
      <c r="A132" s="694" t="s">
        <v>538</v>
      </c>
      <c r="B132" s="695" t="s">
        <v>2406</v>
      </c>
      <c r="C132" s="695" t="s">
        <v>2233</v>
      </c>
      <c r="D132" s="695" t="s">
        <v>2369</v>
      </c>
      <c r="E132" s="695" t="s">
        <v>2370</v>
      </c>
      <c r="F132" s="710">
        <v>10</v>
      </c>
      <c r="G132" s="710">
        <v>900</v>
      </c>
      <c r="H132" s="710">
        <v>1</v>
      </c>
      <c r="I132" s="710">
        <v>90</v>
      </c>
      <c r="J132" s="710">
        <v>1</v>
      </c>
      <c r="K132" s="710">
        <v>90</v>
      </c>
      <c r="L132" s="710">
        <v>0.1</v>
      </c>
      <c r="M132" s="710">
        <v>90</v>
      </c>
      <c r="N132" s="710"/>
      <c r="O132" s="710"/>
      <c r="P132" s="700"/>
      <c r="Q132" s="711"/>
    </row>
    <row r="133" spans="1:17" ht="14.4" customHeight="1" x14ac:dyDescent="0.3">
      <c r="A133" s="694" t="s">
        <v>538</v>
      </c>
      <c r="B133" s="695" t="s">
        <v>2406</v>
      </c>
      <c r="C133" s="695" t="s">
        <v>2233</v>
      </c>
      <c r="D133" s="695" t="s">
        <v>2587</v>
      </c>
      <c r="E133" s="695" t="s">
        <v>2588</v>
      </c>
      <c r="F133" s="710">
        <v>9</v>
      </c>
      <c r="G133" s="710">
        <v>16632</v>
      </c>
      <c r="H133" s="710">
        <v>1</v>
      </c>
      <c r="I133" s="710">
        <v>1848</v>
      </c>
      <c r="J133" s="710">
        <v>12</v>
      </c>
      <c r="K133" s="710">
        <v>22368</v>
      </c>
      <c r="L133" s="710">
        <v>1.3448773448773448</v>
      </c>
      <c r="M133" s="710">
        <v>1864</v>
      </c>
      <c r="N133" s="710">
        <v>10</v>
      </c>
      <c r="O133" s="710">
        <v>18775</v>
      </c>
      <c r="P133" s="700">
        <v>1.1288480038480038</v>
      </c>
      <c r="Q133" s="711">
        <v>1877.5</v>
      </c>
    </row>
    <row r="134" spans="1:17" ht="14.4" customHeight="1" x14ac:dyDescent="0.3">
      <c r="A134" s="694" t="s">
        <v>538</v>
      </c>
      <c r="B134" s="695" t="s">
        <v>2406</v>
      </c>
      <c r="C134" s="695" t="s">
        <v>2233</v>
      </c>
      <c r="D134" s="695" t="s">
        <v>2589</v>
      </c>
      <c r="E134" s="695" t="s">
        <v>2590</v>
      </c>
      <c r="F134" s="710"/>
      <c r="G134" s="710"/>
      <c r="H134" s="710"/>
      <c r="I134" s="710"/>
      <c r="J134" s="710">
        <v>4</v>
      </c>
      <c r="K134" s="710">
        <v>3224</v>
      </c>
      <c r="L134" s="710"/>
      <c r="M134" s="710">
        <v>806</v>
      </c>
      <c r="N134" s="710">
        <v>2</v>
      </c>
      <c r="O134" s="710">
        <v>1630</v>
      </c>
      <c r="P134" s="700"/>
      <c r="Q134" s="711">
        <v>815</v>
      </c>
    </row>
    <row r="135" spans="1:17" ht="14.4" customHeight="1" x14ac:dyDescent="0.3">
      <c r="A135" s="694" t="s">
        <v>538</v>
      </c>
      <c r="B135" s="695" t="s">
        <v>2406</v>
      </c>
      <c r="C135" s="695" t="s">
        <v>2233</v>
      </c>
      <c r="D135" s="695" t="s">
        <v>2591</v>
      </c>
      <c r="E135" s="695" t="s">
        <v>2592</v>
      </c>
      <c r="F135" s="710">
        <v>5</v>
      </c>
      <c r="G135" s="710">
        <v>11745</v>
      </c>
      <c r="H135" s="710">
        <v>1</v>
      </c>
      <c r="I135" s="710">
        <v>2349</v>
      </c>
      <c r="J135" s="710">
        <v>12</v>
      </c>
      <c r="K135" s="710">
        <v>28332</v>
      </c>
      <c r="L135" s="710">
        <v>2.4122605363984673</v>
      </c>
      <c r="M135" s="710">
        <v>2361</v>
      </c>
      <c r="N135" s="710">
        <v>7</v>
      </c>
      <c r="O135" s="710">
        <v>16611</v>
      </c>
      <c r="P135" s="700">
        <v>1.4143039591315454</v>
      </c>
      <c r="Q135" s="711">
        <v>2373</v>
      </c>
    </row>
    <row r="136" spans="1:17" ht="14.4" customHeight="1" x14ac:dyDescent="0.3">
      <c r="A136" s="694" t="s">
        <v>538</v>
      </c>
      <c r="B136" s="695" t="s">
        <v>2406</v>
      </c>
      <c r="C136" s="695" t="s">
        <v>2233</v>
      </c>
      <c r="D136" s="695" t="s">
        <v>2593</v>
      </c>
      <c r="E136" s="695" t="s">
        <v>2594</v>
      </c>
      <c r="F136" s="710">
        <v>1</v>
      </c>
      <c r="G136" s="710">
        <v>3311</v>
      </c>
      <c r="H136" s="710">
        <v>1</v>
      </c>
      <c r="I136" s="710">
        <v>3311</v>
      </c>
      <c r="J136" s="710"/>
      <c r="K136" s="710"/>
      <c r="L136" s="710"/>
      <c r="M136" s="710"/>
      <c r="N136" s="710"/>
      <c r="O136" s="710"/>
      <c r="P136" s="700"/>
      <c r="Q136" s="711"/>
    </row>
    <row r="137" spans="1:17" ht="14.4" customHeight="1" x14ac:dyDescent="0.3">
      <c r="A137" s="694" t="s">
        <v>538</v>
      </c>
      <c r="B137" s="695" t="s">
        <v>2406</v>
      </c>
      <c r="C137" s="695" t="s">
        <v>2233</v>
      </c>
      <c r="D137" s="695" t="s">
        <v>2595</v>
      </c>
      <c r="E137" s="695" t="s">
        <v>2596</v>
      </c>
      <c r="F137" s="710">
        <v>3</v>
      </c>
      <c r="G137" s="710">
        <v>3777</v>
      </c>
      <c r="H137" s="710">
        <v>1</v>
      </c>
      <c r="I137" s="710">
        <v>1259</v>
      </c>
      <c r="J137" s="710"/>
      <c r="K137" s="710"/>
      <c r="L137" s="710"/>
      <c r="M137" s="710"/>
      <c r="N137" s="710">
        <v>3</v>
      </c>
      <c r="O137" s="710">
        <v>3826</v>
      </c>
      <c r="P137" s="700">
        <v>1.0129732592004237</v>
      </c>
      <c r="Q137" s="711">
        <v>1275.3333333333333</v>
      </c>
    </row>
    <row r="138" spans="1:17" ht="14.4" customHeight="1" x14ac:dyDescent="0.3">
      <c r="A138" s="694" t="s">
        <v>538</v>
      </c>
      <c r="B138" s="695" t="s">
        <v>2406</v>
      </c>
      <c r="C138" s="695" t="s">
        <v>2233</v>
      </c>
      <c r="D138" s="695" t="s">
        <v>2597</v>
      </c>
      <c r="E138" s="695" t="s">
        <v>2598</v>
      </c>
      <c r="F138" s="710"/>
      <c r="G138" s="710"/>
      <c r="H138" s="710"/>
      <c r="I138" s="710"/>
      <c r="J138" s="710">
        <v>2</v>
      </c>
      <c r="K138" s="710">
        <v>1058</v>
      </c>
      <c r="L138" s="710"/>
      <c r="M138" s="710">
        <v>529</v>
      </c>
      <c r="N138" s="710"/>
      <c r="O138" s="710"/>
      <c r="P138" s="700"/>
      <c r="Q138" s="711"/>
    </row>
    <row r="139" spans="1:17" ht="14.4" customHeight="1" x14ac:dyDescent="0.3">
      <c r="A139" s="694" t="s">
        <v>538</v>
      </c>
      <c r="B139" s="695" t="s">
        <v>2406</v>
      </c>
      <c r="C139" s="695" t="s">
        <v>2233</v>
      </c>
      <c r="D139" s="695" t="s">
        <v>2599</v>
      </c>
      <c r="E139" s="695" t="s">
        <v>2600</v>
      </c>
      <c r="F139" s="710">
        <v>1</v>
      </c>
      <c r="G139" s="710">
        <v>1680</v>
      </c>
      <c r="H139" s="710">
        <v>1</v>
      </c>
      <c r="I139" s="710">
        <v>1680</v>
      </c>
      <c r="J139" s="710"/>
      <c r="K139" s="710"/>
      <c r="L139" s="710"/>
      <c r="M139" s="710"/>
      <c r="N139" s="710"/>
      <c r="O139" s="710"/>
      <c r="P139" s="700"/>
      <c r="Q139" s="711"/>
    </row>
    <row r="140" spans="1:17" ht="14.4" customHeight="1" x14ac:dyDescent="0.3">
      <c r="A140" s="694" t="s">
        <v>538</v>
      </c>
      <c r="B140" s="695" t="s">
        <v>2406</v>
      </c>
      <c r="C140" s="695" t="s">
        <v>2233</v>
      </c>
      <c r="D140" s="695" t="s">
        <v>2371</v>
      </c>
      <c r="E140" s="695" t="s">
        <v>2372</v>
      </c>
      <c r="F140" s="710">
        <v>1</v>
      </c>
      <c r="G140" s="710">
        <v>92</v>
      </c>
      <c r="H140" s="710">
        <v>1</v>
      </c>
      <c r="I140" s="710">
        <v>92</v>
      </c>
      <c r="J140" s="710">
        <v>2</v>
      </c>
      <c r="K140" s="710">
        <v>184</v>
      </c>
      <c r="L140" s="710">
        <v>2</v>
      </c>
      <c r="M140" s="710">
        <v>92</v>
      </c>
      <c r="N140" s="710"/>
      <c r="O140" s="710"/>
      <c r="P140" s="700"/>
      <c r="Q140" s="711"/>
    </row>
    <row r="141" spans="1:17" ht="14.4" customHeight="1" x14ac:dyDescent="0.3">
      <c r="A141" s="694" t="s">
        <v>538</v>
      </c>
      <c r="B141" s="695" t="s">
        <v>2406</v>
      </c>
      <c r="C141" s="695" t="s">
        <v>2233</v>
      </c>
      <c r="D141" s="695" t="s">
        <v>2601</v>
      </c>
      <c r="E141" s="695" t="s">
        <v>2602</v>
      </c>
      <c r="F141" s="710">
        <v>2</v>
      </c>
      <c r="G141" s="710">
        <v>3132</v>
      </c>
      <c r="H141" s="710">
        <v>1</v>
      </c>
      <c r="I141" s="710">
        <v>1566</v>
      </c>
      <c r="J141" s="710"/>
      <c r="K141" s="710"/>
      <c r="L141" s="710"/>
      <c r="M141" s="710"/>
      <c r="N141" s="710"/>
      <c r="O141" s="710"/>
      <c r="P141" s="700"/>
      <c r="Q141" s="711"/>
    </row>
    <row r="142" spans="1:17" ht="14.4" customHeight="1" x14ac:dyDescent="0.3">
      <c r="A142" s="694" t="s">
        <v>538</v>
      </c>
      <c r="B142" s="695" t="s">
        <v>2406</v>
      </c>
      <c r="C142" s="695" t="s">
        <v>2233</v>
      </c>
      <c r="D142" s="695" t="s">
        <v>2603</v>
      </c>
      <c r="E142" s="695" t="s">
        <v>2604</v>
      </c>
      <c r="F142" s="710"/>
      <c r="G142" s="710"/>
      <c r="H142" s="710"/>
      <c r="I142" s="710"/>
      <c r="J142" s="710"/>
      <c r="K142" s="710"/>
      <c r="L142" s="710"/>
      <c r="M142" s="710"/>
      <c r="N142" s="710">
        <v>2</v>
      </c>
      <c r="O142" s="710">
        <v>4113</v>
      </c>
      <c r="P142" s="700"/>
      <c r="Q142" s="711">
        <v>2056.5</v>
      </c>
    </row>
    <row r="143" spans="1:17" ht="14.4" customHeight="1" x14ac:dyDescent="0.3">
      <c r="A143" s="694" t="s">
        <v>538</v>
      </c>
      <c r="B143" s="695" t="s">
        <v>2406</v>
      </c>
      <c r="C143" s="695" t="s">
        <v>2233</v>
      </c>
      <c r="D143" s="695" t="s">
        <v>2605</v>
      </c>
      <c r="E143" s="695" t="s">
        <v>2606</v>
      </c>
      <c r="F143" s="710"/>
      <c r="G143" s="710"/>
      <c r="H143" s="710"/>
      <c r="I143" s="710"/>
      <c r="J143" s="710"/>
      <c r="K143" s="710"/>
      <c r="L143" s="710"/>
      <c r="M143" s="710"/>
      <c r="N143" s="710">
        <v>1</v>
      </c>
      <c r="O143" s="710">
        <v>271</v>
      </c>
      <c r="P143" s="700"/>
      <c r="Q143" s="711">
        <v>271</v>
      </c>
    </row>
    <row r="144" spans="1:17" ht="14.4" customHeight="1" x14ac:dyDescent="0.3">
      <c r="A144" s="694" t="s">
        <v>538</v>
      </c>
      <c r="B144" s="695" t="s">
        <v>2406</v>
      </c>
      <c r="C144" s="695" t="s">
        <v>2233</v>
      </c>
      <c r="D144" s="695" t="s">
        <v>2607</v>
      </c>
      <c r="E144" s="695" t="s">
        <v>2608</v>
      </c>
      <c r="F144" s="710"/>
      <c r="G144" s="710"/>
      <c r="H144" s="710"/>
      <c r="I144" s="710"/>
      <c r="J144" s="710"/>
      <c r="K144" s="710"/>
      <c r="L144" s="710"/>
      <c r="M144" s="710"/>
      <c r="N144" s="710">
        <v>2</v>
      </c>
      <c r="O144" s="710">
        <v>11668</v>
      </c>
      <c r="P144" s="700"/>
      <c r="Q144" s="711">
        <v>5834</v>
      </c>
    </row>
    <row r="145" spans="1:17" ht="14.4" customHeight="1" x14ac:dyDescent="0.3">
      <c r="A145" s="694" t="s">
        <v>538</v>
      </c>
      <c r="B145" s="695" t="s">
        <v>2406</v>
      </c>
      <c r="C145" s="695" t="s">
        <v>2233</v>
      </c>
      <c r="D145" s="695" t="s">
        <v>2609</v>
      </c>
      <c r="E145" s="695" t="s">
        <v>2610</v>
      </c>
      <c r="F145" s="710"/>
      <c r="G145" s="710"/>
      <c r="H145" s="710"/>
      <c r="I145" s="710"/>
      <c r="J145" s="710"/>
      <c r="K145" s="710"/>
      <c r="L145" s="710"/>
      <c r="M145" s="710"/>
      <c r="N145" s="710">
        <v>1</v>
      </c>
      <c r="O145" s="710">
        <v>2919</v>
      </c>
      <c r="P145" s="700"/>
      <c r="Q145" s="711">
        <v>2919</v>
      </c>
    </row>
    <row r="146" spans="1:17" ht="14.4" customHeight="1" x14ac:dyDescent="0.3">
      <c r="A146" s="694" t="s">
        <v>538</v>
      </c>
      <c r="B146" s="695" t="s">
        <v>2406</v>
      </c>
      <c r="C146" s="695" t="s">
        <v>2233</v>
      </c>
      <c r="D146" s="695" t="s">
        <v>2611</v>
      </c>
      <c r="E146" s="695" t="s">
        <v>2612</v>
      </c>
      <c r="F146" s="710">
        <v>0</v>
      </c>
      <c r="G146" s="710">
        <v>0</v>
      </c>
      <c r="H146" s="710"/>
      <c r="I146" s="710"/>
      <c r="J146" s="710">
        <v>0</v>
      </c>
      <c r="K146" s="710">
        <v>0</v>
      </c>
      <c r="L146" s="710"/>
      <c r="M146" s="710"/>
      <c r="N146" s="710">
        <v>0</v>
      </c>
      <c r="O146" s="710">
        <v>0</v>
      </c>
      <c r="P146" s="700"/>
      <c r="Q146" s="711"/>
    </row>
    <row r="147" spans="1:17" ht="14.4" customHeight="1" x14ac:dyDescent="0.3">
      <c r="A147" s="694" t="s">
        <v>538</v>
      </c>
      <c r="B147" s="695" t="s">
        <v>2406</v>
      </c>
      <c r="C147" s="695" t="s">
        <v>2233</v>
      </c>
      <c r="D147" s="695" t="s">
        <v>2613</v>
      </c>
      <c r="E147" s="695" t="s">
        <v>2614</v>
      </c>
      <c r="F147" s="710">
        <v>60</v>
      </c>
      <c r="G147" s="710">
        <v>0</v>
      </c>
      <c r="H147" s="710"/>
      <c r="I147" s="710">
        <v>0</v>
      </c>
      <c r="J147" s="710">
        <v>178</v>
      </c>
      <c r="K147" s="710">
        <v>0</v>
      </c>
      <c r="L147" s="710"/>
      <c r="M147" s="710">
        <v>0</v>
      </c>
      <c r="N147" s="710">
        <v>77</v>
      </c>
      <c r="O147" s="710">
        <v>0</v>
      </c>
      <c r="P147" s="700"/>
      <c r="Q147" s="711">
        <v>0</v>
      </c>
    </row>
    <row r="148" spans="1:17" ht="14.4" customHeight="1" x14ac:dyDescent="0.3">
      <c r="A148" s="694" t="s">
        <v>538</v>
      </c>
      <c r="B148" s="695" t="s">
        <v>2406</v>
      </c>
      <c r="C148" s="695" t="s">
        <v>2233</v>
      </c>
      <c r="D148" s="695" t="s">
        <v>2289</v>
      </c>
      <c r="E148" s="695" t="s">
        <v>2290</v>
      </c>
      <c r="F148" s="710">
        <v>19</v>
      </c>
      <c r="G148" s="710">
        <v>0</v>
      </c>
      <c r="H148" s="710"/>
      <c r="I148" s="710">
        <v>0</v>
      </c>
      <c r="J148" s="710">
        <v>36</v>
      </c>
      <c r="K148" s="710">
        <v>0</v>
      </c>
      <c r="L148" s="710"/>
      <c r="M148" s="710">
        <v>0</v>
      </c>
      <c r="N148" s="710"/>
      <c r="O148" s="710"/>
      <c r="P148" s="700"/>
      <c r="Q148" s="711"/>
    </row>
    <row r="149" spans="1:17" ht="14.4" customHeight="1" x14ac:dyDescent="0.3">
      <c r="A149" s="694" t="s">
        <v>538</v>
      </c>
      <c r="B149" s="695" t="s">
        <v>2406</v>
      </c>
      <c r="C149" s="695" t="s">
        <v>2233</v>
      </c>
      <c r="D149" s="695" t="s">
        <v>2615</v>
      </c>
      <c r="E149" s="695" t="s">
        <v>2616</v>
      </c>
      <c r="F149" s="710">
        <v>34</v>
      </c>
      <c r="G149" s="710">
        <v>0</v>
      </c>
      <c r="H149" s="710"/>
      <c r="I149" s="710">
        <v>0</v>
      </c>
      <c r="J149" s="710">
        <v>17</v>
      </c>
      <c r="K149" s="710">
        <v>0</v>
      </c>
      <c r="L149" s="710"/>
      <c r="M149" s="710">
        <v>0</v>
      </c>
      <c r="N149" s="710">
        <v>21</v>
      </c>
      <c r="O149" s="710">
        <v>0</v>
      </c>
      <c r="P149" s="700"/>
      <c r="Q149" s="711">
        <v>0</v>
      </c>
    </row>
    <row r="150" spans="1:17" ht="14.4" customHeight="1" x14ac:dyDescent="0.3">
      <c r="A150" s="694" t="s">
        <v>538</v>
      </c>
      <c r="B150" s="695" t="s">
        <v>2406</v>
      </c>
      <c r="C150" s="695" t="s">
        <v>2233</v>
      </c>
      <c r="D150" s="695" t="s">
        <v>2617</v>
      </c>
      <c r="E150" s="695" t="s">
        <v>2618</v>
      </c>
      <c r="F150" s="710"/>
      <c r="G150" s="710"/>
      <c r="H150" s="710"/>
      <c r="I150" s="710"/>
      <c r="J150" s="710"/>
      <c r="K150" s="710"/>
      <c r="L150" s="710"/>
      <c r="M150" s="710"/>
      <c r="N150" s="710">
        <v>1</v>
      </c>
      <c r="O150" s="710">
        <v>116</v>
      </c>
      <c r="P150" s="700"/>
      <c r="Q150" s="711">
        <v>116</v>
      </c>
    </row>
    <row r="151" spans="1:17" ht="14.4" customHeight="1" x14ac:dyDescent="0.3">
      <c r="A151" s="694" t="s">
        <v>538</v>
      </c>
      <c r="B151" s="695" t="s">
        <v>2406</v>
      </c>
      <c r="C151" s="695" t="s">
        <v>2233</v>
      </c>
      <c r="D151" s="695" t="s">
        <v>2619</v>
      </c>
      <c r="E151" s="695" t="s">
        <v>2620</v>
      </c>
      <c r="F151" s="710">
        <v>6</v>
      </c>
      <c r="G151" s="710">
        <v>618</v>
      </c>
      <c r="H151" s="710">
        <v>1</v>
      </c>
      <c r="I151" s="710">
        <v>103</v>
      </c>
      <c r="J151" s="710"/>
      <c r="K151" s="710"/>
      <c r="L151" s="710"/>
      <c r="M151" s="710"/>
      <c r="N151" s="710"/>
      <c r="O151" s="710"/>
      <c r="P151" s="700"/>
      <c r="Q151" s="711"/>
    </row>
    <row r="152" spans="1:17" ht="14.4" customHeight="1" x14ac:dyDescent="0.3">
      <c r="A152" s="694" t="s">
        <v>538</v>
      </c>
      <c r="B152" s="695" t="s">
        <v>2406</v>
      </c>
      <c r="C152" s="695" t="s">
        <v>2233</v>
      </c>
      <c r="D152" s="695" t="s">
        <v>2621</v>
      </c>
      <c r="E152" s="695" t="s">
        <v>2622</v>
      </c>
      <c r="F152" s="710">
        <v>1523</v>
      </c>
      <c r="G152" s="710">
        <v>0</v>
      </c>
      <c r="H152" s="710"/>
      <c r="I152" s="710">
        <v>0</v>
      </c>
      <c r="J152" s="710">
        <v>1130</v>
      </c>
      <c r="K152" s="710">
        <v>0</v>
      </c>
      <c r="L152" s="710"/>
      <c r="M152" s="710">
        <v>0</v>
      </c>
      <c r="N152" s="710"/>
      <c r="O152" s="710"/>
      <c r="P152" s="700"/>
      <c r="Q152" s="711"/>
    </row>
    <row r="153" spans="1:17" ht="14.4" customHeight="1" x14ac:dyDescent="0.3">
      <c r="A153" s="694" t="s">
        <v>538</v>
      </c>
      <c r="B153" s="695" t="s">
        <v>2406</v>
      </c>
      <c r="C153" s="695" t="s">
        <v>2233</v>
      </c>
      <c r="D153" s="695" t="s">
        <v>2375</v>
      </c>
      <c r="E153" s="695" t="s">
        <v>2376</v>
      </c>
      <c r="F153" s="710">
        <v>23</v>
      </c>
      <c r="G153" s="710">
        <v>1725</v>
      </c>
      <c r="H153" s="710">
        <v>1</v>
      </c>
      <c r="I153" s="710">
        <v>75</v>
      </c>
      <c r="J153" s="710">
        <v>4</v>
      </c>
      <c r="K153" s="710">
        <v>324</v>
      </c>
      <c r="L153" s="710">
        <v>0.18782608695652173</v>
      </c>
      <c r="M153" s="710">
        <v>81</v>
      </c>
      <c r="N153" s="710">
        <v>13</v>
      </c>
      <c r="O153" s="710">
        <v>1060</v>
      </c>
      <c r="P153" s="700">
        <v>0.61449275362318845</v>
      </c>
      <c r="Q153" s="711">
        <v>81.538461538461533</v>
      </c>
    </row>
    <row r="154" spans="1:17" ht="14.4" customHeight="1" x14ac:dyDescent="0.3">
      <c r="A154" s="694" t="s">
        <v>538</v>
      </c>
      <c r="B154" s="695" t="s">
        <v>2406</v>
      </c>
      <c r="C154" s="695" t="s">
        <v>2233</v>
      </c>
      <c r="D154" s="695" t="s">
        <v>2623</v>
      </c>
      <c r="E154" s="695" t="s">
        <v>2624</v>
      </c>
      <c r="F154" s="710">
        <v>1601</v>
      </c>
      <c r="G154" s="710">
        <v>1715677</v>
      </c>
      <c r="H154" s="710">
        <v>1</v>
      </c>
      <c r="I154" s="710">
        <v>1071.628357276702</v>
      </c>
      <c r="J154" s="710">
        <v>1279</v>
      </c>
      <c r="K154" s="710">
        <v>1350022</v>
      </c>
      <c r="L154" s="710">
        <v>0.78687421933149426</v>
      </c>
      <c r="M154" s="710">
        <v>1055.529319781079</v>
      </c>
      <c r="N154" s="710">
        <v>1475</v>
      </c>
      <c r="O154" s="710">
        <v>1585173</v>
      </c>
      <c r="P154" s="700">
        <v>0.9239344002396721</v>
      </c>
      <c r="Q154" s="711">
        <v>1074.6935593220339</v>
      </c>
    </row>
    <row r="155" spans="1:17" ht="14.4" customHeight="1" x14ac:dyDescent="0.3">
      <c r="A155" s="694" t="s">
        <v>538</v>
      </c>
      <c r="B155" s="695" t="s">
        <v>2406</v>
      </c>
      <c r="C155" s="695" t="s">
        <v>2233</v>
      </c>
      <c r="D155" s="695" t="s">
        <v>2625</v>
      </c>
      <c r="E155" s="695" t="s">
        <v>2626</v>
      </c>
      <c r="F155" s="710">
        <v>5</v>
      </c>
      <c r="G155" s="710">
        <v>17450</v>
      </c>
      <c r="H155" s="710">
        <v>1</v>
      </c>
      <c r="I155" s="710">
        <v>3490</v>
      </c>
      <c r="J155" s="710"/>
      <c r="K155" s="710"/>
      <c r="L155" s="710"/>
      <c r="M155" s="710"/>
      <c r="N155" s="710"/>
      <c r="O155" s="710"/>
      <c r="P155" s="700"/>
      <c r="Q155" s="711"/>
    </row>
    <row r="156" spans="1:17" ht="14.4" customHeight="1" x14ac:dyDescent="0.3">
      <c r="A156" s="694" t="s">
        <v>538</v>
      </c>
      <c r="B156" s="695" t="s">
        <v>2406</v>
      </c>
      <c r="C156" s="695" t="s">
        <v>2233</v>
      </c>
      <c r="D156" s="695" t="s">
        <v>2305</v>
      </c>
      <c r="E156" s="695" t="s">
        <v>2306</v>
      </c>
      <c r="F156" s="710">
        <v>2</v>
      </c>
      <c r="G156" s="710">
        <v>0</v>
      </c>
      <c r="H156" s="710"/>
      <c r="I156" s="710">
        <v>0</v>
      </c>
      <c r="J156" s="710">
        <v>1</v>
      </c>
      <c r="K156" s="710">
        <v>0</v>
      </c>
      <c r="L156" s="710"/>
      <c r="M156" s="710">
        <v>0</v>
      </c>
      <c r="N156" s="710">
        <v>3</v>
      </c>
      <c r="O156" s="710">
        <v>0</v>
      </c>
      <c r="P156" s="700"/>
      <c r="Q156" s="711">
        <v>0</v>
      </c>
    </row>
    <row r="157" spans="1:17" ht="14.4" customHeight="1" x14ac:dyDescent="0.3">
      <c r="A157" s="694" t="s">
        <v>538</v>
      </c>
      <c r="B157" s="695" t="s">
        <v>2406</v>
      </c>
      <c r="C157" s="695" t="s">
        <v>2233</v>
      </c>
      <c r="D157" s="695" t="s">
        <v>2627</v>
      </c>
      <c r="E157" s="695" t="s">
        <v>2628</v>
      </c>
      <c r="F157" s="710"/>
      <c r="G157" s="710"/>
      <c r="H157" s="710"/>
      <c r="I157" s="710"/>
      <c r="J157" s="710"/>
      <c r="K157" s="710"/>
      <c r="L157" s="710"/>
      <c r="M157" s="710"/>
      <c r="N157" s="710">
        <v>1</v>
      </c>
      <c r="O157" s="710">
        <v>1892</v>
      </c>
      <c r="P157" s="700"/>
      <c r="Q157" s="711">
        <v>1892</v>
      </c>
    </row>
    <row r="158" spans="1:17" ht="14.4" customHeight="1" x14ac:dyDescent="0.3">
      <c r="A158" s="694" t="s">
        <v>538</v>
      </c>
      <c r="B158" s="695" t="s">
        <v>2406</v>
      </c>
      <c r="C158" s="695" t="s">
        <v>2233</v>
      </c>
      <c r="D158" s="695" t="s">
        <v>2629</v>
      </c>
      <c r="E158" s="695" t="s">
        <v>2630</v>
      </c>
      <c r="F158" s="710">
        <v>5</v>
      </c>
      <c r="G158" s="710">
        <v>28325</v>
      </c>
      <c r="H158" s="710">
        <v>1</v>
      </c>
      <c r="I158" s="710">
        <v>5665</v>
      </c>
      <c r="J158" s="710">
        <v>1</v>
      </c>
      <c r="K158" s="710">
        <v>5701</v>
      </c>
      <c r="L158" s="710">
        <v>0.20127096204766107</v>
      </c>
      <c r="M158" s="710">
        <v>5701</v>
      </c>
      <c r="N158" s="710"/>
      <c r="O158" s="710"/>
      <c r="P158" s="700"/>
      <c r="Q158" s="711"/>
    </row>
    <row r="159" spans="1:17" ht="14.4" customHeight="1" x14ac:dyDescent="0.3">
      <c r="A159" s="694" t="s">
        <v>538</v>
      </c>
      <c r="B159" s="695" t="s">
        <v>2406</v>
      </c>
      <c r="C159" s="695" t="s">
        <v>2233</v>
      </c>
      <c r="D159" s="695" t="s">
        <v>2631</v>
      </c>
      <c r="E159" s="695" t="s">
        <v>2632</v>
      </c>
      <c r="F159" s="710"/>
      <c r="G159" s="710"/>
      <c r="H159" s="710"/>
      <c r="I159" s="710"/>
      <c r="J159" s="710">
        <v>2</v>
      </c>
      <c r="K159" s="710">
        <v>1368</v>
      </c>
      <c r="L159" s="710"/>
      <c r="M159" s="710">
        <v>684</v>
      </c>
      <c r="N159" s="710">
        <v>2</v>
      </c>
      <c r="O159" s="710">
        <v>1373</v>
      </c>
      <c r="P159" s="700"/>
      <c r="Q159" s="711">
        <v>686.5</v>
      </c>
    </row>
    <row r="160" spans="1:17" ht="14.4" customHeight="1" x14ac:dyDescent="0.3">
      <c r="A160" s="694" t="s">
        <v>538</v>
      </c>
      <c r="B160" s="695" t="s">
        <v>2406</v>
      </c>
      <c r="C160" s="695" t="s">
        <v>2233</v>
      </c>
      <c r="D160" s="695" t="s">
        <v>2633</v>
      </c>
      <c r="E160" s="695" t="s">
        <v>2634</v>
      </c>
      <c r="F160" s="710"/>
      <c r="G160" s="710"/>
      <c r="H160" s="710"/>
      <c r="I160" s="710"/>
      <c r="J160" s="710">
        <v>1</v>
      </c>
      <c r="K160" s="710">
        <v>2843</v>
      </c>
      <c r="L160" s="710"/>
      <c r="M160" s="710">
        <v>2843</v>
      </c>
      <c r="N160" s="710">
        <v>4</v>
      </c>
      <c r="O160" s="710">
        <v>11426</v>
      </c>
      <c r="P160" s="700"/>
      <c r="Q160" s="711">
        <v>2856.5</v>
      </c>
    </row>
    <row r="161" spans="1:17" ht="14.4" customHeight="1" x14ac:dyDescent="0.3">
      <c r="A161" s="694" t="s">
        <v>538</v>
      </c>
      <c r="B161" s="695" t="s">
        <v>2406</v>
      </c>
      <c r="C161" s="695" t="s">
        <v>2233</v>
      </c>
      <c r="D161" s="695" t="s">
        <v>2635</v>
      </c>
      <c r="E161" s="695" t="s">
        <v>2636</v>
      </c>
      <c r="F161" s="710">
        <v>1</v>
      </c>
      <c r="G161" s="710">
        <v>107</v>
      </c>
      <c r="H161" s="710">
        <v>1</v>
      </c>
      <c r="I161" s="710">
        <v>107</v>
      </c>
      <c r="J161" s="710"/>
      <c r="K161" s="710"/>
      <c r="L161" s="710"/>
      <c r="M161" s="710"/>
      <c r="N161" s="710"/>
      <c r="O161" s="710"/>
      <c r="P161" s="700"/>
      <c r="Q161" s="711"/>
    </row>
    <row r="162" spans="1:17" ht="14.4" customHeight="1" x14ac:dyDescent="0.3">
      <c r="A162" s="694" t="s">
        <v>538</v>
      </c>
      <c r="B162" s="695" t="s">
        <v>2406</v>
      </c>
      <c r="C162" s="695" t="s">
        <v>2233</v>
      </c>
      <c r="D162" s="695" t="s">
        <v>2637</v>
      </c>
      <c r="E162" s="695" t="s">
        <v>2638</v>
      </c>
      <c r="F162" s="710"/>
      <c r="G162" s="710"/>
      <c r="H162" s="710"/>
      <c r="I162" s="710"/>
      <c r="J162" s="710">
        <v>2</v>
      </c>
      <c r="K162" s="710">
        <v>5264</v>
      </c>
      <c r="L162" s="710"/>
      <c r="M162" s="710">
        <v>2632</v>
      </c>
      <c r="N162" s="710">
        <v>5</v>
      </c>
      <c r="O162" s="710">
        <v>13176</v>
      </c>
      <c r="P162" s="700"/>
      <c r="Q162" s="711">
        <v>2635.2</v>
      </c>
    </row>
    <row r="163" spans="1:17" ht="14.4" customHeight="1" x14ac:dyDescent="0.3">
      <c r="A163" s="694" t="s">
        <v>538</v>
      </c>
      <c r="B163" s="695" t="s">
        <v>2406</v>
      </c>
      <c r="C163" s="695" t="s">
        <v>2233</v>
      </c>
      <c r="D163" s="695" t="s">
        <v>2639</v>
      </c>
      <c r="E163" s="695" t="s">
        <v>2640</v>
      </c>
      <c r="F163" s="710">
        <v>5</v>
      </c>
      <c r="G163" s="710">
        <v>12255</v>
      </c>
      <c r="H163" s="710">
        <v>1</v>
      </c>
      <c r="I163" s="710">
        <v>2451</v>
      </c>
      <c r="J163" s="710">
        <v>6</v>
      </c>
      <c r="K163" s="710">
        <v>14808</v>
      </c>
      <c r="L163" s="710">
        <v>1.2083231334149327</v>
      </c>
      <c r="M163" s="710">
        <v>2468</v>
      </c>
      <c r="N163" s="710">
        <v>6</v>
      </c>
      <c r="O163" s="710">
        <v>14838</v>
      </c>
      <c r="P163" s="700">
        <v>1.2107711138310893</v>
      </c>
      <c r="Q163" s="711">
        <v>2473</v>
      </c>
    </row>
    <row r="164" spans="1:17" ht="14.4" customHeight="1" x14ac:dyDescent="0.3">
      <c r="A164" s="694" t="s">
        <v>538</v>
      </c>
      <c r="B164" s="695" t="s">
        <v>2406</v>
      </c>
      <c r="C164" s="695" t="s">
        <v>2233</v>
      </c>
      <c r="D164" s="695" t="s">
        <v>2641</v>
      </c>
      <c r="E164" s="695" t="s">
        <v>2642</v>
      </c>
      <c r="F164" s="710">
        <v>1</v>
      </c>
      <c r="G164" s="710">
        <v>5189</v>
      </c>
      <c r="H164" s="710">
        <v>1</v>
      </c>
      <c r="I164" s="710">
        <v>5189</v>
      </c>
      <c r="J164" s="710">
        <v>1</v>
      </c>
      <c r="K164" s="710">
        <v>5227</v>
      </c>
      <c r="L164" s="710">
        <v>1.0073231836577374</v>
      </c>
      <c r="M164" s="710">
        <v>5227</v>
      </c>
      <c r="N164" s="710">
        <v>1</v>
      </c>
      <c r="O164" s="710">
        <v>5227</v>
      </c>
      <c r="P164" s="700">
        <v>1.0073231836577374</v>
      </c>
      <c r="Q164" s="711">
        <v>5227</v>
      </c>
    </row>
    <row r="165" spans="1:17" ht="14.4" customHeight="1" x14ac:dyDescent="0.3">
      <c r="A165" s="694" t="s">
        <v>538</v>
      </c>
      <c r="B165" s="695" t="s">
        <v>2406</v>
      </c>
      <c r="C165" s="695" t="s">
        <v>2233</v>
      </c>
      <c r="D165" s="695" t="s">
        <v>2643</v>
      </c>
      <c r="E165" s="695" t="s">
        <v>2644</v>
      </c>
      <c r="F165" s="710">
        <v>3</v>
      </c>
      <c r="G165" s="710">
        <v>6516</v>
      </c>
      <c r="H165" s="710">
        <v>1</v>
      </c>
      <c r="I165" s="710">
        <v>2172</v>
      </c>
      <c r="J165" s="710">
        <v>7</v>
      </c>
      <c r="K165" s="710">
        <v>15323</v>
      </c>
      <c r="L165" s="710">
        <v>2.3515960712093307</v>
      </c>
      <c r="M165" s="710">
        <v>2189</v>
      </c>
      <c r="N165" s="710">
        <v>3</v>
      </c>
      <c r="O165" s="710">
        <v>6597</v>
      </c>
      <c r="P165" s="700">
        <v>1.0124309392265194</v>
      </c>
      <c r="Q165" s="711">
        <v>2199</v>
      </c>
    </row>
    <row r="166" spans="1:17" ht="14.4" customHeight="1" x14ac:dyDescent="0.3">
      <c r="A166" s="694" t="s">
        <v>538</v>
      </c>
      <c r="B166" s="695" t="s">
        <v>2406</v>
      </c>
      <c r="C166" s="695" t="s">
        <v>2233</v>
      </c>
      <c r="D166" s="695" t="s">
        <v>2645</v>
      </c>
      <c r="E166" s="695" t="s">
        <v>2646</v>
      </c>
      <c r="F166" s="710">
        <v>6</v>
      </c>
      <c r="G166" s="710">
        <v>2868</v>
      </c>
      <c r="H166" s="710">
        <v>1</v>
      </c>
      <c r="I166" s="710">
        <v>478</v>
      </c>
      <c r="J166" s="710"/>
      <c r="K166" s="710"/>
      <c r="L166" s="710"/>
      <c r="M166" s="710"/>
      <c r="N166" s="710"/>
      <c r="O166" s="710"/>
      <c r="P166" s="700"/>
      <c r="Q166" s="711"/>
    </row>
    <row r="167" spans="1:17" ht="14.4" customHeight="1" x14ac:dyDescent="0.3">
      <c r="A167" s="694" t="s">
        <v>538</v>
      </c>
      <c r="B167" s="695" t="s">
        <v>2406</v>
      </c>
      <c r="C167" s="695" t="s">
        <v>2233</v>
      </c>
      <c r="D167" s="695" t="s">
        <v>2385</v>
      </c>
      <c r="E167" s="695" t="s">
        <v>2386</v>
      </c>
      <c r="F167" s="710">
        <v>1</v>
      </c>
      <c r="G167" s="710">
        <v>310</v>
      </c>
      <c r="H167" s="710">
        <v>1</v>
      </c>
      <c r="I167" s="710">
        <v>310</v>
      </c>
      <c r="J167" s="710">
        <v>1</v>
      </c>
      <c r="K167" s="710">
        <v>312</v>
      </c>
      <c r="L167" s="710">
        <v>1.0064516129032257</v>
      </c>
      <c r="M167" s="710">
        <v>312</v>
      </c>
      <c r="N167" s="710"/>
      <c r="O167" s="710"/>
      <c r="P167" s="700"/>
      <c r="Q167" s="711"/>
    </row>
    <row r="168" spans="1:17" ht="14.4" customHeight="1" x14ac:dyDescent="0.3">
      <c r="A168" s="694" t="s">
        <v>538</v>
      </c>
      <c r="B168" s="695" t="s">
        <v>2406</v>
      </c>
      <c r="C168" s="695" t="s">
        <v>2233</v>
      </c>
      <c r="D168" s="695" t="s">
        <v>2647</v>
      </c>
      <c r="E168" s="695" t="s">
        <v>2648</v>
      </c>
      <c r="F168" s="710">
        <v>361</v>
      </c>
      <c r="G168" s="710">
        <v>123459</v>
      </c>
      <c r="H168" s="710">
        <v>1</v>
      </c>
      <c r="I168" s="710">
        <v>341.9916897506925</v>
      </c>
      <c r="J168" s="710">
        <v>258</v>
      </c>
      <c r="K168" s="710">
        <v>88748</v>
      </c>
      <c r="L168" s="710">
        <v>0.71884593265780539</v>
      </c>
      <c r="M168" s="710">
        <v>343.98449612403101</v>
      </c>
      <c r="N168" s="710">
        <v>351</v>
      </c>
      <c r="O168" s="710">
        <v>121308</v>
      </c>
      <c r="P168" s="700">
        <v>0.98257721186790759</v>
      </c>
      <c r="Q168" s="711">
        <v>345.60683760683759</v>
      </c>
    </row>
    <row r="169" spans="1:17" ht="14.4" customHeight="1" x14ac:dyDescent="0.3">
      <c r="A169" s="694" t="s">
        <v>538</v>
      </c>
      <c r="B169" s="695" t="s">
        <v>2406</v>
      </c>
      <c r="C169" s="695" t="s">
        <v>2233</v>
      </c>
      <c r="D169" s="695" t="s">
        <v>2649</v>
      </c>
      <c r="E169" s="695" t="s">
        <v>2650</v>
      </c>
      <c r="F169" s="710">
        <v>8</v>
      </c>
      <c r="G169" s="710">
        <v>10648</v>
      </c>
      <c r="H169" s="710">
        <v>1</v>
      </c>
      <c r="I169" s="710">
        <v>1331</v>
      </c>
      <c r="J169" s="710">
        <v>4</v>
      </c>
      <c r="K169" s="710">
        <v>5352</v>
      </c>
      <c r="L169" s="710">
        <v>0.50262960180315552</v>
      </c>
      <c r="M169" s="710">
        <v>1338</v>
      </c>
      <c r="N169" s="710">
        <v>7</v>
      </c>
      <c r="O169" s="710">
        <v>9408</v>
      </c>
      <c r="P169" s="700">
        <v>0.88354620586025545</v>
      </c>
      <c r="Q169" s="711">
        <v>1344</v>
      </c>
    </row>
    <row r="170" spans="1:17" ht="14.4" customHeight="1" x14ac:dyDescent="0.3">
      <c r="A170" s="694" t="s">
        <v>538</v>
      </c>
      <c r="B170" s="695" t="s">
        <v>2406</v>
      </c>
      <c r="C170" s="695" t="s">
        <v>2233</v>
      </c>
      <c r="D170" s="695" t="s">
        <v>2651</v>
      </c>
      <c r="E170" s="695" t="s">
        <v>2652</v>
      </c>
      <c r="F170" s="710">
        <v>58</v>
      </c>
      <c r="G170" s="710">
        <v>138664</v>
      </c>
      <c r="H170" s="710">
        <v>1</v>
      </c>
      <c r="I170" s="710">
        <v>2390.7586206896553</v>
      </c>
      <c r="J170" s="710">
        <v>38</v>
      </c>
      <c r="K170" s="710">
        <v>91504</v>
      </c>
      <c r="L170" s="710">
        <v>0.65989730571741767</v>
      </c>
      <c r="M170" s="710">
        <v>2408</v>
      </c>
      <c r="N170" s="710">
        <v>27</v>
      </c>
      <c r="O170" s="710">
        <v>65316</v>
      </c>
      <c r="P170" s="700">
        <v>0.47103790457508798</v>
      </c>
      <c r="Q170" s="711">
        <v>2419.1111111111113</v>
      </c>
    </row>
    <row r="171" spans="1:17" ht="14.4" customHeight="1" x14ac:dyDescent="0.3">
      <c r="A171" s="694" t="s">
        <v>538</v>
      </c>
      <c r="B171" s="695" t="s">
        <v>2406</v>
      </c>
      <c r="C171" s="695" t="s">
        <v>2233</v>
      </c>
      <c r="D171" s="695" t="s">
        <v>2653</v>
      </c>
      <c r="E171" s="695" t="s">
        <v>2654</v>
      </c>
      <c r="F171" s="710">
        <v>2</v>
      </c>
      <c r="G171" s="710">
        <v>8978</v>
      </c>
      <c r="H171" s="710">
        <v>1</v>
      </c>
      <c r="I171" s="710">
        <v>4489</v>
      </c>
      <c r="J171" s="710">
        <v>3</v>
      </c>
      <c r="K171" s="710">
        <v>13569</v>
      </c>
      <c r="L171" s="710">
        <v>1.5113611049231455</v>
      </c>
      <c r="M171" s="710">
        <v>4523</v>
      </c>
      <c r="N171" s="710">
        <v>2</v>
      </c>
      <c r="O171" s="710">
        <v>9108</v>
      </c>
      <c r="P171" s="700">
        <v>1.0144798396079304</v>
      </c>
      <c r="Q171" s="711">
        <v>4554</v>
      </c>
    </row>
    <row r="172" spans="1:17" ht="14.4" customHeight="1" x14ac:dyDescent="0.3">
      <c r="A172" s="694" t="s">
        <v>538</v>
      </c>
      <c r="B172" s="695" t="s">
        <v>2406</v>
      </c>
      <c r="C172" s="695" t="s">
        <v>2233</v>
      </c>
      <c r="D172" s="695" t="s">
        <v>2655</v>
      </c>
      <c r="E172" s="695" t="s">
        <v>2656</v>
      </c>
      <c r="F172" s="710">
        <v>3</v>
      </c>
      <c r="G172" s="710">
        <v>15027</v>
      </c>
      <c r="H172" s="710">
        <v>1</v>
      </c>
      <c r="I172" s="710">
        <v>5009</v>
      </c>
      <c r="J172" s="710"/>
      <c r="K172" s="710"/>
      <c r="L172" s="710"/>
      <c r="M172" s="710"/>
      <c r="N172" s="710"/>
      <c r="O172" s="710"/>
      <c r="P172" s="700"/>
      <c r="Q172" s="711"/>
    </row>
    <row r="173" spans="1:17" ht="14.4" customHeight="1" x14ac:dyDescent="0.3">
      <c r="A173" s="694" t="s">
        <v>538</v>
      </c>
      <c r="B173" s="695" t="s">
        <v>2406</v>
      </c>
      <c r="C173" s="695" t="s">
        <v>2233</v>
      </c>
      <c r="D173" s="695" t="s">
        <v>2657</v>
      </c>
      <c r="E173" s="695" t="s">
        <v>2658</v>
      </c>
      <c r="F173" s="710">
        <v>3</v>
      </c>
      <c r="G173" s="710">
        <v>8670</v>
      </c>
      <c r="H173" s="710">
        <v>1</v>
      </c>
      <c r="I173" s="710">
        <v>2890</v>
      </c>
      <c r="J173" s="710">
        <v>1</v>
      </c>
      <c r="K173" s="710">
        <v>2913</v>
      </c>
      <c r="L173" s="710">
        <v>0.33598615916955016</v>
      </c>
      <c r="M173" s="710">
        <v>2913</v>
      </c>
      <c r="N173" s="710"/>
      <c r="O173" s="710"/>
      <c r="P173" s="700"/>
      <c r="Q173" s="711"/>
    </row>
    <row r="174" spans="1:17" ht="14.4" customHeight="1" x14ac:dyDescent="0.3">
      <c r="A174" s="694" t="s">
        <v>538</v>
      </c>
      <c r="B174" s="695" t="s">
        <v>2406</v>
      </c>
      <c r="C174" s="695" t="s">
        <v>2233</v>
      </c>
      <c r="D174" s="695" t="s">
        <v>2659</v>
      </c>
      <c r="E174" s="695" t="s">
        <v>2660</v>
      </c>
      <c r="F174" s="710">
        <v>1</v>
      </c>
      <c r="G174" s="710">
        <v>1242</v>
      </c>
      <c r="H174" s="710">
        <v>1</v>
      </c>
      <c r="I174" s="710">
        <v>1242</v>
      </c>
      <c r="J174" s="710">
        <v>2</v>
      </c>
      <c r="K174" s="710">
        <v>2502</v>
      </c>
      <c r="L174" s="710">
        <v>2.0144927536231885</v>
      </c>
      <c r="M174" s="710">
        <v>1251</v>
      </c>
      <c r="N174" s="710">
        <v>2</v>
      </c>
      <c r="O174" s="710">
        <v>2502</v>
      </c>
      <c r="P174" s="700">
        <v>2.0144927536231885</v>
      </c>
      <c r="Q174" s="711">
        <v>1251</v>
      </c>
    </row>
    <row r="175" spans="1:17" ht="14.4" customHeight="1" x14ac:dyDescent="0.3">
      <c r="A175" s="694" t="s">
        <v>538</v>
      </c>
      <c r="B175" s="695" t="s">
        <v>2406</v>
      </c>
      <c r="C175" s="695" t="s">
        <v>2233</v>
      </c>
      <c r="D175" s="695" t="s">
        <v>2661</v>
      </c>
      <c r="E175" s="695" t="s">
        <v>2662</v>
      </c>
      <c r="F175" s="710"/>
      <c r="G175" s="710"/>
      <c r="H175" s="710"/>
      <c r="I175" s="710"/>
      <c r="J175" s="710"/>
      <c r="K175" s="710"/>
      <c r="L175" s="710"/>
      <c r="M175" s="710"/>
      <c r="N175" s="710">
        <v>2</v>
      </c>
      <c r="O175" s="710">
        <v>4666</v>
      </c>
      <c r="P175" s="700"/>
      <c r="Q175" s="711">
        <v>2333</v>
      </c>
    </row>
    <row r="176" spans="1:17" ht="14.4" customHeight="1" x14ac:dyDescent="0.3">
      <c r="A176" s="694" t="s">
        <v>538</v>
      </c>
      <c r="B176" s="695" t="s">
        <v>2406</v>
      </c>
      <c r="C176" s="695" t="s">
        <v>2233</v>
      </c>
      <c r="D176" s="695" t="s">
        <v>2663</v>
      </c>
      <c r="E176" s="695" t="s">
        <v>2664</v>
      </c>
      <c r="F176" s="710">
        <v>50</v>
      </c>
      <c r="G176" s="710">
        <v>29644</v>
      </c>
      <c r="H176" s="710">
        <v>1</v>
      </c>
      <c r="I176" s="710">
        <v>592.88</v>
      </c>
      <c r="J176" s="710">
        <v>28</v>
      </c>
      <c r="K176" s="710">
        <v>16716</v>
      </c>
      <c r="L176" s="710">
        <v>0.56389151261638104</v>
      </c>
      <c r="M176" s="710">
        <v>597</v>
      </c>
      <c r="N176" s="710">
        <v>18</v>
      </c>
      <c r="O176" s="710">
        <v>10802</v>
      </c>
      <c r="P176" s="700">
        <v>0.36439077047631896</v>
      </c>
      <c r="Q176" s="711">
        <v>600.11111111111109</v>
      </c>
    </row>
    <row r="177" spans="1:17" ht="14.4" customHeight="1" x14ac:dyDescent="0.3">
      <c r="A177" s="694" t="s">
        <v>538</v>
      </c>
      <c r="B177" s="695" t="s">
        <v>2406</v>
      </c>
      <c r="C177" s="695" t="s">
        <v>2233</v>
      </c>
      <c r="D177" s="695" t="s">
        <v>2665</v>
      </c>
      <c r="E177" s="695" t="s">
        <v>2666</v>
      </c>
      <c r="F177" s="710">
        <v>1</v>
      </c>
      <c r="G177" s="710">
        <v>1150</v>
      </c>
      <c r="H177" s="710">
        <v>1</v>
      </c>
      <c r="I177" s="710">
        <v>1150</v>
      </c>
      <c r="J177" s="710"/>
      <c r="K177" s="710"/>
      <c r="L177" s="710"/>
      <c r="M177" s="710"/>
      <c r="N177" s="710"/>
      <c r="O177" s="710"/>
      <c r="P177" s="700"/>
      <c r="Q177" s="711"/>
    </row>
    <row r="178" spans="1:17" ht="14.4" customHeight="1" x14ac:dyDescent="0.3">
      <c r="A178" s="694" t="s">
        <v>538</v>
      </c>
      <c r="B178" s="695" t="s">
        <v>2406</v>
      </c>
      <c r="C178" s="695" t="s">
        <v>2233</v>
      </c>
      <c r="D178" s="695" t="s">
        <v>2667</v>
      </c>
      <c r="E178" s="695" t="s">
        <v>2668</v>
      </c>
      <c r="F178" s="710">
        <v>1</v>
      </c>
      <c r="G178" s="710">
        <v>2578</v>
      </c>
      <c r="H178" s="710">
        <v>1</v>
      </c>
      <c r="I178" s="710">
        <v>2578</v>
      </c>
      <c r="J178" s="710"/>
      <c r="K178" s="710"/>
      <c r="L178" s="710"/>
      <c r="M178" s="710"/>
      <c r="N178" s="710"/>
      <c r="O178" s="710"/>
      <c r="P178" s="700"/>
      <c r="Q178" s="711"/>
    </row>
    <row r="179" spans="1:17" ht="14.4" customHeight="1" x14ac:dyDescent="0.3">
      <c r="A179" s="694" t="s">
        <v>538</v>
      </c>
      <c r="B179" s="695" t="s">
        <v>2406</v>
      </c>
      <c r="C179" s="695" t="s">
        <v>2233</v>
      </c>
      <c r="D179" s="695" t="s">
        <v>2669</v>
      </c>
      <c r="E179" s="695" t="s">
        <v>2670</v>
      </c>
      <c r="F179" s="710">
        <v>18</v>
      </c>
      <c r="G179" s="710">
        <v>25812</v>
      </c>
      <c r="H179" s="710">
        <v>1</v>
      </c>
      <c r="I179" s="710">
        <v>1434</v>
      </c>
      <c r="J179" s="710">
        <v>14</v>
      </c>
      <c r="K179" s="710">
        <v>20244</v>
      </c>
      <c r="L179" s="710">
        <v>0.7842863784286378</v>
      </c>
      <c r="M179" s="710">
        <v>1446</v>
      </c>
      <c r="N179" s="710">
        <v>14</v>
      </c>
      <c r="O179" s="710">
        <v>20344</v>
      </c>
      <c r="P179" s="700">
        <v>0.78816054548272119</v>
      </c>
      <c r="Q179" s="711">
        <v>1453.1428571428571</v>
      </c>
    </row>
    <row r="180" spans="1:17" ht="14.4" customHeight="1" x14ac:dyDescent="0.3">
      <c r="A180" s="694" t="s">
        <v>538</v>
      </c>
      <c r="B180" s="695" t="s">
        <v>2406</v>
      </c>
      <c r="C180" s="695" t="s">
        <v>2233</v>
      </c>
      <c r="D180" s="695" t="s">
        <v>2671</v>
      </c>
      <c r="E180" s="695" t="s">
        <v>2672</v>
      </c>
      <c r="F180" s="710">
        <v>1</v>
      </c>
      <c r="G180" s="710">
        <v>2307</v>
      </c>
      <c r="H180" s="710">
        <v>1</v>
      </c>
      <c r="I180" s="710">
        <v>2307</v>
      </c>
      <c r="J180" s="710">
        <v>2</v>
      </c>
      <c r="K180" s="710">
        <v>4644</v>
      </c>
      <c r="L180" s="710">
        <v>2.0130039011703511</v>
      </c>
      <c r="M180" s="710">
        <v>2322</v>
      </c>
      <c r="N180" s="710"/>
      <c r="O180" s="710"/>
      <c r="P180" s="700"/>
      <c r="Q180" s="711"/>
    </row>
    <row r="181" spans="1:17" ht="14.4" customHeight="1" x14ac:dyDescent="0.3">
      <c r="A181" s="694" t="s">
        <v>538</v>
      </c>
      <c r="B181" s="695" t="s">
        <v>2406</v>
      </c>
      <c r="C181" s="695" t="s">
        <v>2233</v>
      </c>
      <c r="D181" s="695" t="s">
        <v>2673</v>
      </c>
      <c r="E181" s="695" t="s">
        <v>2674</v>
      </c>
      <c r="F181" s="710">
        <v>2</v>
      </c>
      <c r="G181" s="710">
        <v>6216</v>
      </c>
      <c r="H181" s="710">
        <v>1</v>
      </c>
      <c r="I181" s="710">
        <v>3108</v>
      </c>
      <c r="J181" s="710">
        <v>5</v>
      </c>
      <c r="K181" s="710">
        <v>15620</v>
      </c>
      <c r="L181" s="710">
        <v>2.512870012870013</v>
      </c>
      <c r="M181" s="710">
        <v>3124</v>
      </c>
      <c r="N181" s="710">
        <v>7</v>
      </c>
      <c r="O181" s="710">
        <v>21976</v>
      </c>
      <c r="P181" s="700">
        <v>3.5353925353925355</v>
      </c>
      <c r="Q181" s="711">
        <v>3139.4285714285716</v>
      </c>
    </row>
    <row r="182" spans="1:17" ht="14.4" customHeight="1" x14ac:dyDescent="0.3">
      <c r="A182" s="694" t="s">
        <v>538</v>
      </c>
      <c r="B182" s="695" t="s">
        <v>2406</v>
      </c>
      <c r="C182" s="695" t="s">
        <v>2233</v>
      </c>
      <c r="D182" s="695" t="s">
        <v>2675</v>
      </c>
      <c r="E182" s="695" t="s">
        <v>2676</v>
      </c>
      <c r="F182" s="710">
        <v>3</v>
      </c>
      <c r="G182" s="710">
        <v>9126</v>
      </c>
      <c r="H182" s="710">
        <v>1</v>
      </c>
      <c r="I182" s="710">
        <v>3042</v>
      </c>
      <c r="J182" s="710">
        <v>6</v>
      </c>
      <c r="K182" s="710">
        <v>18348</v>
      </c>
      <c r="L182" s="710">
        <v>2.01051939513478</v>
      </c>
      <c r="M182" s="710">
        <v>3058</v>
      </c>
      <c r="N182" s="710">
        <v>2</v>
      </c>
      <c r="O182" s="710">
        <v>6116</v>
      </c>
      <c r="P182" s="700">
        <v>0.67017313171159321</v>
      </c>
      <c r="Q182" s="711">
        <v>3058</v>
      </c>
    </row>
    <row r="183" spans="1:17" ht="14.4" customHeight="1" x14ac:dyDescent="0.3">
      <c r="A183" s="694" t="s">
        <v>538</v>
      </c>
      <c r="B183" s="695" t="s">
        <v>2406</v>
      </c>
      <c r="C183" s="695" t="s">
        <v>2233</v>
      </c>
      <c r="D183" s="695" t="s">
        <v>2677</v>
      </c>
      <c r="E183" s="695" t="s">
        <v>2678</v>
      </c>
      <c r="F183" s="710">
        <v>8</v>
      </c>
      <c r="G183" s="710">
        <v>28856</v>
      </c>
      <c r="H183" s="710">
        <v>1</v>
      </c>
      <c r="I183" s="710">
        <v>3607</v>
      </c>
      <c r="J183" s="710"/>
      <c r="K183" s="710"/>
      <c r="L183" s="710"/>
      <c r="M183" s="710"/>
      <c r="N183" s="710"/>
      <c r="O183" s="710"/>
      <c r="P183" s="700"/>
      <c r="Q183" s="711"/>
    </row>
    <row r="184" spans="1:17" ht="14.4" customHeight="1" x14ac:dyDescent="0.3">
      <c r="A184" s="694" t="s">
        <v>538</v>
      </c>
      <c r="B184" s="695" t="s">
        <v>2406</v>
      </c>
      <c r="C184" s="695" t="s">
        <v>2233</v>
      </c>
      <c r="D184" s="695" t="s">
        <v>2679</v>
      </c>
      <c r="E184" s="695" t="s">
        <v>2680</v>
      </c>
      <c r="F184" s="710">
        <v>3</v>
      </c>
      <c r="G184" s="710">
        <v>5223</v>
      </c>
      <c r="H184" s="710">
        <v>1</v>
      </c>
      <c r="I184" s="710">
        <v>1741</v>
      </c>
      <c r="J184" s="710">
        <v>15</v>
      </c>
      <c r="K184" s="710">
        <v>26295</v>
      </c>
      <c r="L184" s="710">
        <v>5.0344629523262494</v>
      </c>
      <c r="M184" s="710">
        <v>1753</v>
      </c>
      <c r="N184" s="710">
        <v>13</v>
      </c>
      <c r="O184" s="710">
        <v>22949</v>
      </c>
      <c r="P184" s="700">
        <v>4.3938349607505263</v>
      </c>
      <c r="Q184" s="711">
        <v>1765.3076923076924</v>
      </c>
    </row>
    <row r="185" spans="1:17" ht="14.4" customHeight="1" x14ac:dyDescent="0.3">
      <c r="A185" s="694" t="s">
        <v>538</v>
      </c>
      <c r="B185" s="695" t="s">
        <v>2406</v>
      </c>
      <c r="C185" s="695" t="s">
        <v>2233</v>
      </c>
      <c r="D185" s="695" t="s">
        <v>2681</v>
      </c>
      <c r="E185" s="695" t="s">
        <v>2682</v>
      </c>
      <c r="F185" s="710"/>
      <c r="G185" s="710"/>
      <c r="H185" s="710"/>
      <c r="I185" s="710"/>
      <c r="J185" s="710">
        <v>0</v>
      </c>
      <c r="K185" s="710">
        <v>0</v>
      </c>
      <c r="L185" s="710"/>
      <c r="M185" s="710"/>
      <c r="N185" s="710"/>
      <c r="O185" s="710"/>
      <c r="P185" s="700"/>
      <c r="Q185" s="711"/>
    </row>
    <row r="186" spans="1:17" ht="14.4" customHeight="1" x14ac:dyDescent="0.3">
      <c r="A186" s="694" t="s">
        <v>538</v>
      </c>
      <c r="B186" s="695" t="s">
        <v>2406</v>
      </c>
      <c r="C186" s="695" t="s">
        <v>2233</v>
      </c>
      <c r="D186" s="695" t="s">
        <v>2683</v>
      </c>
      <c r="E186" s="695" t="s">
        <v>2684</v>
      </c>
      <c r="F186" s="710">
        <v>4</v>
      </c>
      <c r="G186" s="710">
        <v>4276</v>
      </c>
      <c r="H186" s="710">
        <v>1</v>
      </c>
      <c r="I186" s="710">
        <v>1069</v>
      </c>
      <c r="J186" s="710">
        <v>4</v>
      </c>
      <c r="K186" s="710">
        <v>4312</v>
      </c>
      <c r="L186" s="710">
        <v>1.0084190832553788</v>
      </c>
      <c r="M186" s="710">
        <v>1078</v>
      </c>
      <c r="N186" s="710">
        <v>6</v>
      </c>
      <c r="O186" s="710">
        <v>6498</v>
      </c>
      <c r="P186" s="700">
        <v>1.5196445275958841</v>
      </c>
      <c r="Q186" s="711">
        <v>1083</v>
      </c>
    </row>
    <row r="187" spans="1:17" ht="14.4" customHeight="1" x14ac:dyDescent="0.3">
      <c r="A187" s="694" t="s">
        <v>538</v>
      </c>
      <c r="B187" s="695" t="s">
        <v>2406</v>
      </c>
      <c r="C187" s="695" t="s">
        <v>2233</v>
      </c>
      <c r="D187" s="695" t="s">
        <v>2685</v>
      </c>
      <c r="E187" s="695" t="s">
        <v>2686</v>
      </c>
      <c r="F187" s="710">
        <v>1</v>
      </c>
      <c r="G187" s="710">
        <v>5818</v>
      </c>
      <c r="H187" s="710">
        <v>1</v>
      </c>
      <c r="I187" s="710">
        <v>5818</v>
      </c>
      <c r="J187" s="710"/>
      <c r="K187" s="710"/>
      <c r="L187" s="710"/>
      <c r="M187" s="710"/>
      <c r="N187" s="710"/>
      <c r="O187" s="710"/>
      <c r="P187" s="700"/>
      <c r="Q187" s="711"/>
    </row>
    <row r="188" spans="1:17" ht="14.4" customHeight="1" x14ac:dyDescent="0.3">
      <c r="A188" s="694" t="s">
        <v>538</v>
      </c>
      <c r="B188" s="695" t="s">
        <v>2406</v>
      </c>
      <c r="C188" s="695" t="s">
        <v>2233</v>
      </c>
      <c r="D188" s="695" t="s">
        <v>2687</v>
      </c>
      <c r="E188" s="695" t="s">
        <v>2688</v>
      </c>
      <c r="F188" s="710">
        <v>4</v>
      </c>
      <c r="G188" s="710">
        <v>2108</v>
      </c>
      <c r="H188" s="710">
        <v>1</v>
      </c>
      <c r="I188" s="710">
        <v>527</v>
      </c>
      <c r="J188" s="710">
        <v>3</v>
      </c>
      <c r="K188" s="710">
        <v>1593</v>
      </c>
      <c r="L188" s="710">
        <v>0.7556925996204934</v>
      </c>
      <c r="M188" s="710">
        <v>531</v>
      </c>
      <c r="N188" s="710">
        <v>11</v>
      </c>
      <c r="O188" s="710">
        <v>5846</v>
      </c>
      <c r="P188" s="700">
        <v>2.7732447817836814</v>
      </c>
      <c r="Q188" s="711">
        <v>531.4545454545455</v>
      </c>
    </row>
    <row r="189" spans="1:17" ht="14.4" customHeight="1" x14ac:dyDescent="0.3">
      <c r="A189" s="694" t="s">
        <v>538</v>
      </c>
      <c r="B189" s="695" t="s">
        <v>2406</v>
      </c>
      <c r="C189" s="695" t="s">
        <v>2233</v>
      </c>
      <c r="D189" s="695" t="s">
        <v>2689</v>
      </c>
      <c r="E189" s="695" t="s">
        <v>2690</v>
      </c>
      <c r="F189" s="710">
        <v>2</v>
      </c>
      <c r="G189" s="710">
        <v>5460</v>
      </c>
      <c r="H189" s="710">
        <v>1</v>
      </c>
      <c r="I189" s="710">
        <v>2730</v>
      </c>
      <c r="J189" s="710"/>
      <c r="K189" s="710"/>
      <c r="L189" s="710"/>
      <c r="M189" s="710"/>
      <c r="N189" s="710"/>
      <c r="O189" s="710"/>
      <c r="P189" s="700"/>
      <c r="Q189" s="711"/>
    </row>
    <row r="190" spans="1:17" ht="14.4" customHeight="1" x14ac:dyDescent="0.3">
      <c r="A190" s="694" t="s">
        <v>538</v>
      </c>
      <c r="B190" s="695" t="s">
        <v>2406</v>
      </c>
      <c r="C190" s="695" t="s">
        <v>2233</v>
      </c>
      <c r="D190" s="695" t="s">
        <v>2691</v>
      </c>
      <c r="E190" s="695" t="s">
        <v>2692</v>
      </c>
      <c r="F190" s="710"/>
      <c r="G190" s="710"/>
      <c r="H190" s="710"/>
      <c r="I190" s="710"/>
      <c r="J190" s="710">
        <v>1</v>
      </c>
      <c r="K190" s="710">
        <v>466</v>
      </c>
      <c r="L190" s="710"/>
      <c r="M190" s="710">
        <v>466</v>
      </c>
      <c r="N190" s="710"/>
      <c r="O190" s="710"/>
      <c r="P190" s="700"/>
      <c r="Q190" s="711"/>
    </row>
    <row r="191" spans="1:17" ht="14.4" customHeight="1" x14ac:dyDescent="0.3">
      <c r="A191" s="694" t="s">
        <v>538</v>
      </c>
      <c r="B191" s="695" t="s">
        <v>2406</v>
      </c>
      <c r="C191" s="695" t="s">
        <v>2233</v>
      </c>
      <c r="D191" s="695" t="s">
        <v>2693</v>
      </c>
      <c r="E191" s="695" t="s">
        <v>2694</v>
      </c>
      <c r="F191" s="710">
        <v>1</v>
      </c>
      <c r="G191" s="710">
        <v>1110</v>
      </c>
      <c r="H191" s="710">
        <v>1</v>
      </c>
      <c r="I191" s="710">
        <v>1110</v>
      </c>
      <c r="J191" s="710"/>
      <c r="K191" s="710"/>
      <c r="L191" s="710"/>
      <c r="M191" s="710"/>
      <c r="N191" s="710">
        <v>2</v>
      </c>
      <c r="O191" s="710">
        <v>2253</v>
      </c>
      <c r="P191" s="700">
        <v>2.0297297297297296</v>
      </c>
      <c r="Q191" s="711">
        <v>1126.5</v>
      </c>
    </row>
    <row r="192" spans="1:17" ht="14.4" customHeight="1" x14ac:dyDescent="0.3">
      <c r="A192" s="694" t="s">
        <v>538</v>
      </c>
      <c r="B192" s="695" t="s">
        <v>2406</v>
      </c>
      <c r="C192" s="695" t="s">
        <v>2233</v>
      </c>
      <c r="D192" s="695" t="s">
        <v>2695</v>
      </c>
      <c r="E192" s="695" t="s">
        <v>2696</v>
      </c>
      <c r="F192" s="710"/>
      <c r="G192" s="710"/>
      <c r="H192" s="710"/>
      <c r="I192" s="710"/>
      <c r="J192" s="710">
        <v>2</v>
      </c>
      <c r="K192" s="710">
        <v>4638</v>
      </c>
      <c r="L192" s="710"/>
      <c r="M192" s="710">
        <v>2319</v>
      </c>
      <c r="N192" s="710"/>
      <c r="O192" s="710"/>
      <c r="P192" s="700"/>
      <c r="Q192" s="711"/>
    </row>
    <row r="193" spans="1:17" ht="14.4" customHeight="1" x14ac:dyDescent="0.3">
      <c r="A193" s="694" t="s">
        <v>538</v>
      </c>
      <c r="B193" s="695" t="s">
        <v>2406</v>
      </c>
      <c r="C193" s="695" t="s">
        <v>2233</v>
      </c>
      <c r="D193" s="695" t="s">
        <v>2697</v>
      </c>
      <c r="E193" s="695" t="s">
        <v>2698</v>
      </c>
      <c r="F193" s="710"/>
      <c r="G193" s="710"/>
      <c r="H193" s="710"/>
      <c r="I193" s="710"/>
      <c r="J193" s="710">
        <v>1</v>
      </c>
      <c r="K193" s="710">
        <v>247</v>
      </c>
      <c r="L193" s="710"/>
      <c r="M193" s="710">
        <v>247</v>
      </c>
      <c r="N193" s="710"/>
      <c r="O193" s="710"/>
      <c r="P193" s="700"/>
      <c r="Q193" s="711"/>
    </row>
    <row r="194" spans="1:17" ht="14.4" customHeight="1" x14ac:dyDescent="0.3">
      <c r="A194" s="694" t="s">
        <v>538</v>
      </c>
      <c r="B194" s="695" t="s">
        <v>2406</v>
      </c>
      <c r="C194" s="695" t="s">
        <v>2233</v>
      </c>
      <c r="D194" s="695" t="s">
        <v>2699</v>
      </c>
      <c r="E194" s="695" t="s">
        <v>2700</v>
      </c>
      <c r="F194" s="710">
        <v>1</v>
      </c>
      <c r="G194" s="710">
        <v>4451</v>
      </c>
      <c r="H194" s="710">
        <v>1</v>
      </c>
      <c r="I194" s="710">
        <v>4451</v>
      </c>
      <c r="J194" s="710"/>
      <c r="K194" s="710"/>
      <c r="L194" s="710"/>
      <c r="M194" s="710"/>
      <c r="N194" s="710"/>
      <c r="O194" s="710"/>
      <c r="P194" s="700"/>
      <c r="Q194" s="711"/>
    </row>
    <row r="195" spans="1:17" ht="14.4" customHeight="1" x14ac:dyDescent="0.3">
      <c r="A195" s="694" t="s">
        <v>538</v>
      </c>
      <c r="B195" s="695" t="s">
        <v>2406</v>
      </c>
      <c r="C195" s="695" t="s">
        <v>2233</v>
      </c>
      <c r="D195" s="695" t="s">
        <v>2701</v>
      </c>
      <c r="E195" s="695" t="s">
        <v>2702</v>
      </c>
      <c r="F195" s="710">
        <v>1</v>
      </c>
      <c r="G195" s="710">
        <v>3635</v>
      </c>
      <c r="H195" s="710">
        <v>1</v>
      </c>
      <c r="I195" s="710">
        <v>3635</v>
      </c>
      <c r="J195" s="710"/>
      <c r="K195" s="710"/>
      <c r="L195" s="710"/>
      <c r="M195" s="710"/>
      <c r="N195" s="710"/>
      <c r="O195" s="710"/>
      <c r="P195" s="700"/>
      <c r="Q195" s="711"/>
    </row>
    <row r="196" spans="1:17" ht="14.4" customHeight="1" thickBot="1" x14ac:dyDescent="0.35">
      <c r="A196" s="702" t="s">
        <v>538</v>
      </c>
      <c r="B196" s="703" t="s">
        <v>2703</v>
      </c>
      <c r="C196" s="703" t="s">
        <v>2233</v>
      </c>
      <c r="D196" s="703" t="s">
        <v>2629</v>
      </c>
      <c r="E196" s="703" t="s">
        <v>2630</v>
      </c>
      <c r="F196" s="712"/>
      <c r="G196" s="712"/>
      <c r="H196" s="712"/>
      <c r="I196" s="712"/>
      <c r="J196" s="712">
        <v>2</v>
      </c>
      <c r="K196" s="712">
        <v>11402</v>
      </c>
      <c r="L196" s="712"/>
      <c r="M196" s="712">
        <v>5701</v>
      </c>
      <c r="N196" s="712"/>
      <c r="O196" s="712"/>
      <c r="P196" s="708"/>
      <c r="Q196" s="71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47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48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49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149.72499999999999</v>
      </c>
      <c r="C5" s="114">
        <v>121.69199999999999</v>
      </c>
      <c r="D5" s="114">
        <v>149.84100000000001</v>
      </c>
      <c r="E5" s="131">
        <v>1.0007747537151446</v>
      </c>
      <c r="F5" s="132">
        <v>181</v>
      </c>
      <c r="G5" s="114">
        <v>146</v>
      </c>
      <c r="H5" s="114">
        <v>164</v>
      </c>
      <c r="I5" s="133">
        <v>0.90607734806629836</v>
      </c>
      <c r="J5" s="123"/>
      <c r="K5" s="123"/>
      <c r="L5" s="7">
        <f>D5-B5</f>
        <v>0.11600000000001387</v>
      </c>
      <c r="M5" s="8">
        <f>H5-F5</f>
        <v>-17</v>
      </c>
    </row>
    <row r="6" spans="1:13" ht="14.4" hidden="1" customHeight="1" outlineLevel="1" x14ac:dyDescent="0.3">
      <c r="A6" s="119" t="s">
        <v>170</v>
      </c>
      <c r="B6" s="122">
        <v>19.751000000000001</v>
      </c>
      <c r="C6" s="113">
        <v>19.983000000000001</v>
      </c>
      <c r="D6" s="113">
        <v>24.815000000000001</v>
      </c>
      <c r="E6" s="134">
        <v>1.2563920814135994</v>
      </c>
      <c r="F6" s="135">
        <v>27</v>
      </c>
      <c r="G6" s="113">
        <v>25</v>
      </c>
      <c r="H6" s="113">
        <v>37</v>
      </c>
      <c r="I6" s="136">
        <v>1.3703703703703705</v>
      </c>
      <c r="J6" s="123"/>
      <c r="K6" s="123"/>
      <c r="L6" s="5">
        <f t="shared" ref="L6:L11" si="0">D6-B6</f>
        <v>5.0640000000000001</v>
      </c>
      <c r="M6" s="6">
        <f t="shared" ref="M6:M13" si="1">H6-F6</f>
        <v>10</v>
      </c>
    </row>
    <row r="7" spans="1:13" ht="14.4" hidden="1" customHeight="1" outlineLevel="1" x14ac:dyDescent="0.3">
      <c r="A7" s="119" t="s">
        <v>171</v>
      </c>
      <c r="B7" s="122">
        <v>70.522999999999996</v>
      </c>
      <c r="C7" s="113">
        <v>55.942999999999998</v>
      </c>
      <c r="D7" s="113">
        <v>51.911000000000001</v>
      </c>
      <c r="E7" s="134">
        <v>0.73608609957035298</v>
      </c>
      <c r="F7" s="135">
        <v>90</v>
      </c>
      <c r="G7" s="113">
        <v>73</v>
      </c>
      <c r="H7" s="113">
        <v>82</v>
      </c>
      <c r="I7" s="136">
        <v>0.91111111111111109</v>
      </c>
      <c r="J7" s="123"/>
      <c r="K7" s="123"/>
      <c r="L7" s="5">
        <f t="shared" si="0"/>
        <v>-18.611999999999995</v>
      </c>
      <c r="M7" s="6">
        <f t="shared" si="1"/>
        <v>-8</v>
      </c>
    </row>
    <row r="8" spans="1:13" ht="14.4" hidden="1" customHeight="1" outlineLevel="1" x14ac:dyDescent="0.3">
      <c r="A8" s="119" t="s">
        <v>172</v>
      </c>
      <c r="B8" s="122">
        <v>10.276</v>
      </c>
      <c r="C8" s="113">
        <v>7.9320000000000004</v>
      </c>
      <c r="D8" s="113">
        <v>9.3620000000000001</v>
      </c>
      <c r="E8" s="134">
        <v>0.91105488516932664</v>
      </c>
      <c r="F8" s="135">
        <v>15</v>
      </c>
      <c r="G8" s="113">
        <v>9</v>
      </c>
      <c r="H8" s="113">
        <v>12</v>
      </c>
      <c r="I8" s="136">
        <v>0.8</v>
      </c>
      <c r="J8" s="123"/>
      <c r="K8" s="123"/>
      <c r="L8" s="5">
        <f t="shared" si="0"/>
        <v>-0.9139999999999997</v>
      </c>
      <c r="M8" s="6">
        <f t="shared" si="1"/>
        <v>-3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540</v>
      </c>
      <c r="F9" s="135">
        <v>0</v>
      </c>
      <c r="G9" s="113">
        <v>0</v>
      </c>
      <c r="H9" s="113">
        <v>0</v>
      </c>
      <c r="I9" s="136" t="s">
        <v>540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49.381999999999998</v>
      </c>
      <c r="C10" s="113">
        <v>20.391999999999999</v>
      </c>
      <c r="D10" s="113">
        <v>45.661999999999999</v>
      </c>
      <c r="E10" s="134">
        <v>0.92466890769916166</v>
      </c>
      <c r="F10" s="135">
        <v>49</v>
      </c>
      <c r="G10" s="113">
        <v>33</v>
      </c>
      <c r="H10" s="113">
        <v>51</v>
      </c>
      <c r="I10" s="136">
        <v>1.0408163265306123</v>
      </c>
      <c r="J10" s="123"/>
      <c r="K10" s="123"/>
      <c r="L10" s="5">
        <f t="shared" si="0"/>
        <v>-3.7199999999999989</v>
      </c>
      <c r="M10" s="6">
        <f t="shared" si="1"/>
        <v>2</v>
      </c>
    </row>
    <row r="11" spans="1:13" ht="14.4" hidden="1" customHeight="1" outlineLevel="1" x14ac:dyDescent="0.3">
      <c r="A11" s="119" t="s">
        <v>175</v>
      </c>
      <c r="B11" s="122">
        <v>14.95</v>
      </c>
      <c r="C11" s="113">
        <v>11.323</v>
      </c>
      <c r="D11" s="113">
        <v>20.83</v>
      </c>
      <c r="E11" s="134">
        <v>1.3933110367892976</v>
      </c>
      <c r="F11" s="135">
        <v>16</v>
      </c>
      <c r="G11" s="113">
        <v>17</v>
      </c>
      <c r="H11" s="113">
        <v>26</v>
      </c>
      <c r="I11" s="136">
        <v>1.625</v>
      </c>
      <c r="J11" s="123"/>
      <c r="K11" s="123"/>
      <c r="L11" s="5">
        <f t="shared" si="0"/>
        <v>5.879999999999999</v>
      </c>
      <c r="M11" s="6">
        <f t="shared" si="1"/>
        <v>10</v>
      </c>
    </row>
    <row r="12" spans="1:13" ht="14.4" hidden="1" customHeight="1" outlineLevel="1" thickBot="1" x14ac:dyDescent="0.35">
      <c r="A12" s="247" t="s">
        <v>234</v>
      </c>
      <c r="B12" s="248">
        <v>3.4209999999999998</v>
      </c>
      <c r="C12" s="249">
        <v>0</v>
      </c>
      <c r="D12" s="249">
        <v>0.68500000000000005</v>
      </c>
      <c r="E12" s="250"/>
      <c r="F12" s="251">
        <v>4</v>
      </c>
      <c r="G12" s="249">
        <v>0</v>
      </c>
      <c r="H12" s="249">
        <v>1</v>
      </c>
      <c r="I12" s="252"/>
      <c r="J12" s="123"/>
      <c r="K12" s="123"/>
      <c r="L12" s="253">
        <f>D12-B12</f>
        <v>-2.7359999999999998</v>
      </c>
      <c r="M12" s="254">
        <f>H12-F12</f>
        <v>-3</v>
      </c>
    </row>
    <row r="13" spans="1:13" ht="14.4" customHeight="1" collapsed="1" thickBot="1" x14ac:dyDescent="0.35">
      <c r="A13" s="120" t="s">
        <v>3</v>
      </c>
      <c r="B13" s="115">
        <f>SUM(B5:B12)</f>
        <v>318.02799999999996</v>
      </c>
      <c r="C13" s="116">
        <f>SUM(C5:C12)</f>
        <v>237.26499999999999</v>
      </c>
      <c r="D13" s="116">
        <f>SUM(D5:D12)</f>
        <v>303.10599999999999</v>
      </c>
      <c r="E13" s="137">
        <f>IF(OR(D13=0,B13=0),0,D13/B13)</f>
        <v>0.95307960305381922</v>
      </c>
      <c r="F13" s="138">
        <f>SUM(F5:F12)</f>
        <v>382</v>
      </c>
      <c r="G13" s="116">
        <f>SUM(G5:G12)</f>
        <v>303</v>
      </c>
      <c r="H13" s="116">
        <f>SUM(H5:H12)</f>
        <v>373</v>
      </c>
      <c r="I13" s="139">
        <f>IF(OR(H13=0,F13=0),0,H13/F13)</f>
        <v>0.97643979057591623</v>
      </c>
      <c r="J13" s="123"/>
      <c r="K13" s="123"/>
      <c r="L13" s="129">
        <f>D13-B13</f>
        <v>-14.921999999999969</v>
      </c>
      <c r="M13" s="140">
        <f t="shared" si="1"/>
        <v>-9</v>
      </c>
    </row>
    <row r="14" spans="1:13" ht="14.4" customHeight="1" x14ac:dyDescent="0.3">
      <c r="A14" s="141"/>
      <c r="B14" s="550"/>
      <c r="C14" s="550"/>
      <c r="D14" s="550"/>
      <c r="E14" s="550"/>
      <c r="F14" s="550"/>
      <c r="G14" s="550"/>
      <c r="H14" s="550"/>
      <c r="I14" s="550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56" t="s">
        <v>230</v>
      </c>
      <c r="B16" s="558" t="s">
        <v>71</v>
      </c>
      <c r="C16" s="559"/>
      <c r="D16" s="559"/>
      <c r="E16" s="560"/>
      <c r="F16" s="558" t="s">
        <v>315</v>
      </c>
      <c r="G16" s="559"/>
      <c r="H16" s="559"/>
      <c r="I16" s="560"/>
      <c r="J16" s="541" t="s">
        <v>180</v>
      </c>
      <c r="K16" s="542"/>
      <c r="L16" s="158"/>
      <c r="M16" s="158"/>
    </row>
    <row r="17" spans="1:13" ht="14.4" customHeight="1" thickBot="1" x14ac:dyDescent="0.35">
      <c r="A17" s="557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43" t="s">
        <v>181</v>
      </c>
      <c r="K17" s="54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149.72499999999999</v>
      </c>
      <c r="C18" s="114">
        <v>121.69199999999999</v>
      </c>
      <c r="D18" s="114">
        <v>149.84100000000001</v>
      </c>
      <c r="E18" s="131">
        <v>1.0007747537151446</v>
      </c>
      <c r="F18" s="121">
        <v>181</v>
      </c>
      <c r="G18" s="114">
        <v>146</v>
      </c>
      <c r="H18" s="114">
        <v>164</v>
      </c>
      <c r="I18" s="133">
        <v>0.90607734806629836</v>
      </c>
      <c r="J18" s="545">
        <f>0.97*0.976</f>
        <v>0.94672000000000001</v>
      </c>
      <c r="K18" s="546"/>
      <c r="L18" s="147">
        <f>D18-B18</f>
        <v>0.11600000000001387</v>
      </c>
      <c r="M18" s="148">
        <f>H18-F18</f>
        <v>-17</v>
      </c>
    </row>
    <row r="19" spans="1:13" ht="14.4" hidden="1" customHeight="1" outlineLevel="1" x14ac:dyDescent="0.3">
      <c r="A19" s="119" t="s">
        <v>170</v>
      </c>
      <c r="B19" s="122">
        <v>19.751000000000001</v>
      </c>
      <c r="C19" s="113">
        <v>19.983000000000001</v>
      </c>
      <c r="D19" s="113">
        <v>24.815000000000001</v>
      </c>
      <c r="E19" s="134">
        <v>1.2563920814135994</v>
      </c>
      <c r="F19" s="122">
        <v>27</v>
      </c>
      <c r="G19" s="113">
        <v>25</v>
      </c>
      <c r="H19" s="113">
        <v>37</v>
      </c>
      <c r="I19" s="136">
        <v>1.3703703703703705</v>
      </c>
      <c r="J19" s="545">
        <f>0.97*1.096</f>
        <v>1.0631200000000001</v>
      </c>
      <c r="K19" s="546"/>
      <c r="L19" s="149">
        <f t="shared" ref="L19:L26" si="2">D19-B19</f>
        <v>5.0640000000000001</v>
      </c>
      <c r="M19" s="150">
        <f t="shared" ref="M19:M26" si="3">H19-F19</f>
        <v>10</v>
      </c>
    </row>
    <row r="20" spans="1:13" ht="14.4" hidden="1" customHeight="1" outlineLevel="1" x14ac:dyDescent="0.3">
      <c r="A20" s="119" t="s">
        <v>171</v>
      </c>
      <c r="B20" s="122">
        <v>70.522999999999996</v>
      </c>
      <c r="C20" s="113">
        <v>55.942999999999998</v>
      </c>
      <c r="D20" s="113">
        <v>51.911000000000001</v>
      </c>
      <c r="E20" s="134">
        <v>0.73608609957035298</v>
      </c>
      <c r="F20" s="122">
        <v>90</v>
      </c>
      <c r="G20" s="113">
        <v>73</v>
      </c>
      <c r="H20" s="113">
        <v>82</v>
      </c>
      <c r="I20" s="136">
        <v>0.91111111111111109</v>
      </c>
      <c r="J20" s="545">
        <f>0.97*1.047</f>
        <v>1.01559</v>
      </c>
      <c r="K20" s="546"/>
      <c r="L20" s="149">
        <f t="shared" si="2"/>
        <v>-18.611999999999995</v>
      </c>
      <c r="M20" s="150">
        <f t="shared" si="3"/>
        <v>-8</v>
      </c>
    </row>
    <row r="21" spans="1:13" ht="14.4" hidden="1" customHeight="1" outlineLevel="1" x14ac:dyDescent="0.3">
      <c r="A21" s="119" t="s">
        <v>172</v>
      </c>
      <c r="B21" s="122">
        <v>10.276</v>
      </c>
      <c r="C21" s="113">
        <v>7.9320000000000004</v>
      </c>
      <c r="D21" s="113">
        <v>9.3620000000000001</v>
      </c>
      <c r="E21" s="134">
        <v>0.91105488516932664</v>
      </c>
      <c r="F21" s="122">
        <v>15</v>
      </c>
      <c r="G21" s="113">
        <v>9</v>
      </c>
      <c r="H21" s="113">
        <v>12</v>
      </c>
      <c r="I21" s="136">
        <v>0.8</v>
      </c>
      <c r="J21" s="545">
        <f>0.97*1.091</f>
        <v>1.05827</v>
      </c>
      <c r="K21" s="546"/>
      <c r="L21" s="149">
        <f t="shared" si="2"/>
        <v>-0.9139999999999997</v>
      </c>
      <c r="M21" s="150">
        <f t="shared" si="3"/>
        <v>-3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540</v>
      </c>
      <c r="F22" s="122">
        <v>0</v>
      </c>
      <c r="G22" s="113">
        <v>0</v>
      </c>
      <c r="H22" s="113">
        <v>0</v>
      </c>
      <c r="I22" s="136" t="s">
        <v>540</v>
      </c>
      <c r="J22" s="545">
        <f>0.97*1</f>
        <v>0.97</v>
      </c>
      <c r="K22" s="54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49.381999999999998</v>
      </c>
      <c r="C23" s="113">
        <v>20.391999999999999</v>
      </c>
      <c r="D23" s="113">
        <v>45.661999999999999</v>
      </c>
      <c r="E23" s="134">
        <v>0.92466890769916166</v>
      </c>
      <c r="F23" s="122">
        <v>49</v>
      </c>
      <c r="G23" s="113">
        <v>33</v>
      </c>
      <c r="H23" s="113">
        <v>51</v>
      </c>
      <c r="I23" s="136">
        <v>1.0408163265306123</v>
      </c>
      <c r="J23" s="545">
        <f>0.97*1.096</f>
        <v>1.0631200000000001</v>
      </c>
      <c r="K23" s="546"/>
      <c r="L23" s="149">
        <f t="shared" si="2"/>
        <v>-3.7199999999999989</v>
      </c>
      <c r="M23" s="150">
        <f t="shared" si="3"/>
        <v>2</v>
      </c>
    </row>
    <row r="24" spans="1:13" ht="14.4" hidden="1" customHeight="1" outlineLevel="1" x14ac:dyDescent="0.3">
      <c r="A24" s="119" t="s">
        <v>175</v>
      </c>
      <c r="B24" s="122">
        <v>14.95</v>
      </c>
      <c r="C24" s="113">
        <v>11.323</v>
      </c>
      <c r="D24" s="113">
        <v>20.83</v>
      </c>
      <c r="E24" s="134">
        <v>1.3933110367892976</v>
      </c>
      <c r="F24" s="122">
        <v>16</v>
      </c>
      <c r="G24" s="113">
        <v>17</v>
      </c>
      <c r="H24" s="113">
        <v>26</v>
      </c>
      <c r="I24" s="136">
        <v>1.625</v>
      </c>
      <c r="J24" s="545">
        <f>0.97*0.989</f>
        <v>0.95933000000000002</v>
      </c>
      <c r="K24" s="546"/>
      <c r="L24" s="149">
        <f t="shared" si="2"/>
        <v>5.879999999999999</v>
      </c>
      <c r="M24" s="150">
        <f t="shared" si="3"/>
        <v>10</v>
      </c>
    </row>
    <row r="25" spans="1:13" ht="14.4" hidden="1" customHeight="1" outlineLevel="1" thickBot="1" x14ac:dyDescent="0.35">
      <c r="A25" s="247" t="s">
        <v>234</v>
      </c>
      <c r="B25" s="248">
        <v>3.4209999999999998</v>
      </c>
      <c r="C25" s="249">
        <v>0</v>
      </c>
      <c r="D25" s="249">
        <v>0.68500000000000005</v>
      </c>
      <c r="E25" s="250"/>
      <c r="F25" s="248">
        <v>4</v>
      </c>
      <c r="G25" s="249">
        <v>0</v>
      </c>
      <c r="H25" s="249">
        <v>1</v>
      </c>
      <c r="I25" s="252"/>
      <c r="J25" s="368"/>
      <c r="K25" s="369"/>
      <c r="L25" s="255">
        <f>D25-B25</f>
        <v>-2.7359999999999998</v>
      </c>
      <c r="M25" s="256">
        <f>H25-F25</f>
        <v>-3</v>
      </c>
    </row>
    <row r="26" spans="1:13" ht="14.4" customHeight="1" collapsed="1" thickBot="1" x14ac:dyDescent="0.35">
      <c r="A26" s="151" t="s">
        <v>3</v>
      </c>
      <c r="B26" s="152">
        <f>SUM(B18:B25)</f>
        <v>318.02799999999996</v>
      </c>
      <c r="C26" s="153">
        <f>SUM(C18:C25)</f>
        <v>237.26499999999999</v>
      </c>
      <c r="D26" s="153">
        <f>SUM(D18:D25)</f>
        <v>303.10599999999999</v>
      </c>
      <c r="E26" s="154">
        <f>IF(OR(D26=0,B26=0),0,D26/B26)</f>
        <v>0.95307960305381922</v>
      </c>
      <c r="F26" s="152">
        <f>SUM(F18:F25)</f>
        <v>382</v>
      </c>
      <c r="G26" s="153">
        <f>SUM(G18:G25)</f>
        <v>303</v>
      </c>
      <c r="H26" s="153">
        <f>SUM(H18:H25)</f>
        <v>373</v>
      </c>
      <c r="I26" s="155">
        <f>IF(OR(H26=0,F26=0),0,H26/F26)</f>
        <v>0.97643979057591623</v>
      </c>
      <c r="J26" s="123"/>
      <c r="K26" s="123"/>
      <c r="L26" s="145">
        <f t="shared" si="2"/>
        <v>-14.921999999999969</v>
      </c>
      <c r="M26" s="156">
        <f t="shared" si="3"/>
        <v>-9</v>
      </c>
    </row>
    <row r="27" spans="1:13" ht="14.4" customHeight="1" x14ac:dyDescent="0.3">
      <c r="A27" s="157"/>
      <c r="B27" s="550" t="s">
        <v>232</v>
      </c>
      <c r="C27" s="561"/>
      <c r="D27" s="561"/>
      <c r="E27" s="561"/>
      <c r="F27" s="550" t="s">
        <v>233</v>
      </c>
      <c r="G27" s="561"/>
      <c r="H27" s="561"/>
      <c r="I27" s="561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51" t="s">
        <v>231</v>
      </c>
      <c r="B29" s="553" t="s">
        <v>71</v>
      </c>
      <c r="C29" s="554"/>
      <c r="D29" s="554"/>
      <c r="E29" s="555"/>
      <c r="F29" s="554" t="s">
        <v>315</v>
      </c>
      <c r="G29" s="554"/>
      <c r="H29" s="554"/>
      <c r="I29" s="555"/>
      <c r="J29" s="158"/>
      <c r="K29" s="158"/>
      <c r="L29" s="158"/>
      <c r="M29" s="159"/>
    </row>
    <row r="30" spans="1:13" ht="14.4" customHeight="1" thickBot="1" x14ac:dyDescent="0.35">
      <c r="A30" s="552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540</v>
      </c>
      <c r="F31" s="132">
        <v>0</v>
      </c>
      <c r="G31" s="114">
        <v>0</v>
      </c>
      <c r="H31" s="114">
        <v>0</v>
      </c>
      <c r="I31" s="133" t="s">
        <v>540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540</v>
      </c>
      <c r="F32" s="135">
        <v>0</v>
      </c>
      <c r="G32" s="113">
        <v>0</v>
      </c>
      <c r="H32" s="113">
        <v>0</v>
      </c>
      <c r="I32" s="136" t="s">
        <v>540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540</v>
      </c>
      <c r="F33" s="135">
        <v>0</v>
      </c>
      <c r="G33" s="113">
        <v>0</v>
      </c>
      <c r="H33" s="113">
        <v>0</v>
      </c>
      <c r="I33" s="136" t="s">
        <v>540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540</v>
      </c>
      <c r="F34" s="135">
        <v>0</v>
      </c>
      <c r="G34" s="113">
        <v>0</v>
      </c>
      <c r="H34" s="113">
        <v>0</v>
      </c>
      <c r="I34" s="136" t="s">
        <v>540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540</v>
      </c>
      <c r="F35" s="135">
        <v>0</v>
      </c>
      <c r="G35" s="113">
        <v>0</v>
      </c>
      <c r="H35" s="113">
        <v>0</v>
      </c>
      <c r="I35" s="136" t="s">
        <v>540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540</v>
      </c>
      <c r="F36" s="135">
        <v>0</v>
      </c>
      <c r="G36" s="113">
        <v>0</v>
      </c>
      <c r="H36" s="113">
        <v>0</v>
      </c>
      <c r="I36" s="136" t="s">
        <v>540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540</v>
      </c>
      <c r="F37" s="135">
        <v>0</v>
      </c>
      <c r="G37" s="113">
        <v>0</v>
      </c>
      <c r="H37" s="113">
        <v>0</v>
      </c>
      <c r="I37" s="136" t="s">
        <v>540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391.7</v>
      </c>
      <c r="C33" s="206">
        <v>395</v>
      </c>
      <c r="D33" s="84">
        <f>IF(C33="","",C33-B33)</f>
        <v>3.3000000000000114</v>
      </c>
      <c r="E33" s="85">
        <f>IF(C33="","",C33/B33)</f>
        <v>1.0084248149093695</v>
      </c>
      <c r="F33" s="86">
        <v>81.03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691.27</v>
      </c>
      <c r="C34" s="207">
        <v>698</v>
      </c>
      <c r="D34" s="87">
        <f t="shared" ref="D34:D45" si="0">IF(C34="","",C34-B34)</f>
        <v>6.7300000000000182</v>
      </c>
      <c r="E34" s="88">
        <f t="shared" ref="E34:E45" si="1">IF(C34="","",C34/B34)</f>
        <v>1.0097357038494366</v>
      </c>
      <c r="F34" s="89">
        <v>145.47999999999999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1171.55</v>
      </c>
      <c r="C35" s="207">
        <v>1154</v>
      </c>
      <c r="D35" s="87">
        <f t="shared" si="0"/>
        <v>-17.549999999999955</v>
      </c>
      <c r="E35" s="88">
        <f t="shared" si="1"/>
        <v>0.98501984550381971</v>
      </c>
      <c r="F35" s="89">
        <v>249.62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1645.13</v>
      </c>
      <c r="C36" s="207">
        <v>1591</v>
      </c>
      <c r="D36" s="87">
        <f t="shared" si="0"/>
        <v>-54.130000000000109</v>
      </c>
      <c r="E36" s="88">
        <f t="shared" si="1"/>
        <v>0.96709682517491014</v>
      </c>
      <c r="F36" s="89">
        <v>316.72000000000003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>
        <v>1999.59</v>
      </c>
      <c r="C37" s="207">
        <v>1990</v>
      </c>
      <c r="D37" s="87">
        <f t="shared" si="0"/>
        <v>-9.5899999999999181</v>
      </c>
      <c r="E37" s="88">
        <f t="shared" si="1"/>
        <v>0.99520401682344883</v>
      </c>
      <c r="F37" s="89">
        <v>416.43</v>
      </c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2848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4"/>
      <c r="B4" s="805" t="s">
        <v>84</v>
      </c>
      <c r="C4" s="806" t="s">
        <v>72</v>
      </c>
      <c r="D4" s="807" t="s">
        <v>85</v>
      </c>
      <c r="E4" s="805" t="s">
        <v>84</v>
      </c>
      <c r="F4" s="806" t="s">
        <v>72</v>
      </c>
      <c r="G4" s="807" t="s">
        <v>85</v>
      </c>
      <c r="H4" s="805" t="s">
        <v>84</v>
      </c>
      <c r="I4" s="806" t="s">
        <v>72</v>
      </c>
      <c r="J4" s="807" t="s">
        <v>85</v>
      </c>
      <c r="K4" s="808"/>
      <c r="L4" s="809"/>
      <c r="M4" s="809"/>
      <c r="N4" s="809"/>
      <c r="O4" s="810"/>
      <c r="P4" s="811"/>
      <c r="Q4" s="812" t="s">
        <v>73</v>
      </c>
      <c r="R4" s="813" t="s">
        <v>72</v>
      </c>
      <c r="S4" s="814" t="s">
        <v>86</v>
      </c>
      <c r="T4" s="815" t="s">
        <v>87</v>
      </c>
      <c r="U4" s="815" t="s">
        <v>88</v>
      </c>
      <c r="V4" s="816" t="s">
        <v>2</v>
      </c>
      <c r="W4" s="817" t="s">
        <v>89</v>
      </c>
    </row>
    <row r="5" spans="1:23" ht="14.4" customHeight="1" x14ac:dyDescent="0.3">
      <c r="A5" s="847" t="s">
        <v>2705</v>
      </c>
      <c r="B5" s="404"/>
      <c r="C5" s="818"/>
      <c r="D5" s="819"/>
      <c r="E5" s="820"/>
      <c r="F5" s="821"/>
      <c r="G5" s="822"/>
      <c r="H5" s="823">
        <v>1</v>
      </c>
      <c r="I5" s="824">
        <v>6.27</v>
      </c>
      <c r="J5" s="825">
        <v>22</v>
      </c>
      <c r="K5" s="826">
        <v>6.27</v>
      </c>
      <c r="L5" s="827">
        <v>4</v>
      </c>
      <c r="M5" s="827">
        <v>37</v>
      </c>
      <c r="N5" s="828">
        <v>12.43</v>
      </c>
      <c r="O5" s="827" t="s">
        <v>2706</v>
      </c>
      <c r="P5" s="829" t="s">
        <v>2707</v>
      </c>
      <c r="Q5" s="830">
        <f>H5-B5</f>
        <v>1</v>
      </c>
      <c r="R5" s="830">
        <f>I5-C5</f>
        <v>6.27</v>
      </c>
      <c r="S5" s="404">
        <f>IF(H5=0,"",H5*N5)</f>
        <v>12.43</v>
      </c>
      <c r="T5" s="404">
        <f>IF(H5=0,"",H5*J5)</f>
        <v>22</v>
      </c>
      <c r="U5" s="404">
        <f>IF(H5=0,"",T5-S5)</f>
        <v>9.57</v>
      </c>
      <c r="V5" s="831">
        <f>IF(H5=0,"",T5/S5)</f>
        <v>1.7699115044247788</v>
      </c>
      <c r="W5" s="832">
        <v>10</v>
      </c>
    </row>
    <row r="6" spans="1:23" ht="14.4" customHeight="1" x14ac:dyDescent="0.3">
      <c r="A6" s="848" t="s">
        <v>2708</v>
      </c>
      <c r="B6" s="833">
        <v>1</v>
      </c>
      <c r="C6" s="834">
        <v>6.77</v>
      </c>
      <c r="D6" s="803">
        <v>15</v>
      </c>
      <c r="E6" s="835"/>
      <c r="F6" s="836"/>
      <c r="G6" s="788"/>
      <c r="H6" s="837"/>
      <c r="I6" s="838"/>
      <c r="J6" s="789"/>
      <c r="K6" s="839">
        <v>6.77</v>
      </c>
      <c r="L6" s="840">
        <v>5</v>
      </c>
      <c r="M6" s="840">
        <v>41</v>
      </c>
      <c r="N6" s="841">
        <v>13.77</v>
      </c>
      <c r="O6" s="840" t="s">
        <v>2706</v>
      </c>
      <c r="P6" s="842" t="s">
        <v>2709</v>
      </c>
      <c r="Q6" s="843">
        <f t="shared" ref="Q6:R69" si="0">H6-B6</f>
        <v>-1</v>
      </c>
      <c r="R6" s="843">
        <f t="shared" si="0"/>
        <v>-6.77</v>
      </c>
      <c r="S6" s="833" t="str">
        <f t="shared" ref="S6:S69" si="1">IF(H6=0,"",H6*N6)</f>
        <v/>
      </c>
      <c r="T6" s="833" t="str">
        <f t="shared" ref="T6:T69" si="2">IF(H6=0,"",H6*J6)</f>
        <v/>
      </c>
      <c r="U6" s="833" t="str">
        <f t="shared" ref="U6:U69" si="3">IF(H6=0,"",T6-S6)</f>
        <v/>
      </c>
      <c r="V6" s="844" t="str">
        <f t="shared" ref="V6:V69" si="4">IF(H6=0,"",T6/S6)</f>
        <v/>
      </c>
      <c r="W6" s="790"/>
    </row>
    <row r="7" spans="1:23" ht="14.4" customHeight="1" x14ac:dyDescent="0.3">
      <c r="A7" s="849" t="s">
        <v>2710</v>
      </c>
      <c r="B7" s="797"/>
      <c r="C7" s="798"/>
      <c r="D7" s="799"/>
      <c r="E7" s="800"/>
      <c r="F7" s="778"/>
      <c r="G7" s="779"/>
      <c r="H7" s="780">
        <v>1</v>
      </c>
      <c r="I7" s="781">
        <v>22.63</v>
      </c>
      <c r="J7" s="782">
        <v>73</v>
      </c>
      <c r="K7" s="783">
        <v>18.54</v>
      </c>
      <c r="L7" s="784">
        <v>7</v>
      </c>
      <c r="M7" s="784">
        <v>66</v>
      </c>
      <c r="N7" s="785">
        <v>21.98</v>
      </c>
      <c r="O7" s="784" t="s">
        <v>2706</v>
      </c>
      <c r="P7" s="801" t="s">
        <v>2711</v>
      </c>
      <c r="Q7" s="786">
        <f t="shared" si="0"/>
        <v>1</v>
      </c>
      <c r="R7" s="786">
        <f t="shared" si="0"/>
        <v>22.63</v>
      </c>
      <c r="S7" s="797">
        <f t="shared" si="1"/>
        <v>21.98</v>
      </c>
      <c r="T7" s="797">
        <f t="shared" si="2"/>
        <v>73</v>
      </c>
      <c r="U7" s="797">
        <f t="shared" si="3"/>
        <v>51.019999999999996</v>
      </c>
      <c r="V7" s="802">
        <f t="shared" si="4"/>
        <v>3.3212010919017287</v>
      </c>
      <c r="W7" s="787">
        <v>51</v>
      </c>
    </row>
    <row r="8" spans="1:23" ht="14.4" customHeight="1" x14ac:dyDescent="0.3">
      <c r="A8" s="849" t="s">
        <v>2712</v>
      </c>
      <c r="B8" s="797"/>
      <c r="C8" s="798"/>
      <c r="D8" s="799"/>
      <c r="E8" s="800"/>
      <c r="F8" s="778"/>
      <c r="G8" s="779"/>
      <c r="H8" s="780">
        <v>2</v>
      </c>
      <c r="I8" s="781">
        <v>18.940000000000001</v>
      </c>
      <c r="J8" s="782">
        <v>28</v>
      </c>
      <c r="K8" s="783">
        <v>9.4700000000000006</v>
      </c>
      <c r="L8" s="784">
        <v>5</v>
      </c>
      <c r="M8" s="784">
        <v>43</v>
      </c>
      <c r="N8" s="785">
        <v>14.18</v>
      </c>
      <c r="O8" s="784" t="s">
        <v>2706</v>
      </c>
      <c r="P8" s="801" t="s">
        <v>2713</v>
      </c>
      <c r="Q8" s="786">
        <f t="shared" si="0"/>
        <v>2</v>
      </c>
      <c r="R8" s="786">
        <f t="shared" si="0"/>
        <v>18.940000000000001</v>
      </c>
      <c r="S8" s="797">
        <f t="shared" si="1"/>
        <v>28.36</v>
      </c>
      <c r="T8" s="797">
        <f t="shared" si="2"/>
        <v>56</v>
      </c>
      <c r="U8" s="797">
        <f t="shared" si="3"/>
        <v>27.64</v>
      </c>
      <c r="V8" s="802">
        <f t="shared" si="4"/>
        <v>1.9746121297602257</v>
      </c>
      <c r="W8" s="787">
        <v>28</v>
      </c>
    </row>
    <row r="9" spans="1:23" ht="14.4" customHeight="1" x14ac:dyDescent="0.3">
      <c r="A9" s="848" t="s">
        <v>2714</v>
      </c>
      <c r="B9" s="833">
        <v>1</v>
      </c>
      <c r="C9" s="834">
        <v>13.53</v>
      </c>
      <c r="D9" s="803">
        <v>16</v>
      </c>
      <c r="E9" s="835"/>
      <c r="F9" s="836"/>
      <c r="G9" s="788"/>
      <c r="H9" s="837"/>
      <c r="I9" s="838"/>
      <c r="J9" s="789"/>
      <c r="K9" s="839">
        <v>13.53</v>
      </c>
      <c r="L9" s="840">
        <v>8</v>
      </c>
      <c r="M9" s="840">
        <v>70</v>
      </c>
      <c r="N9" s="841">
        <v>23.48</v>
      </c>
      <c r="O9" s="840" t="s">
        <v>2706</v>
      </c>
      <c r="P9" s="842" t="s">
        <v>2715</v>
      </c>
      <c r="Q9" s="843">
        <f t="shared" si="0"/>
        <v>-1</v>
      </c>
      <c r="R9" s="843">
        <f t="shared" si="0"/>
        <v>-13.53</v>
      </c>
      <c r="S9" s="833" t="str">
        <f t="shared" si="1"/>
        <v/>
      </c>
      <c r="T9" s="833" t="str">
        <f t="shared" si="2"/>
        <v/>
      </c>
      <c r="U9" s="833" t="str">
        <f t="shared" si="3"/>
        <v/>
      </c>
      <c r="V9" s="844" t="str">
        <f t="shared" si="4"/>
        <v/>
      </c>
      <c r="W9" s="790"/>
    </row>
    <row r="10" spans="1:23" ht="14.4" customHeight="1" x14ac:dyDescent="0.3">
      <c r="A10" s="849" t="s">
        <v>2716</v>
      </c>
      <c r="B10" s="797"/>
      <c r="C10" s="798"/>
      <c r="D10" s="799"/>
      <c r="E10" s="780">
        <v>1</v>
      </c>
      <c r="F10" s="781">
        <v>1.26</v>
      </c>
      <c r="G10" s="791">
        <v>5</v>
      </c>
      <c r="H10" s="784"/>
      <c r="I10" s="778"/>
      <c r="J10" s="779"/>
      <c r="K10" s="783">
        <v>1.17</v>
      </c>
      <c r="L10" s="784">
        <v>2</v>
      </c>
      <c r="M10" s="784">
        <v>21</v>
      </c>
      <c r="N10" s="785">
        <v>7.1</v>
      </c>
      <c r="O10" s="784" t="s">
        <v>2706</v>
      </c>
      <c r="P10" s="801" t="s">
        <v>2717</v>
      </c>
      <c r="Q10" s="786">
        <f t="shared" si="0"/>
        <v>0</v>
      </c>
      <c r="R10" s="786">
        <f t="shared" si="0"/>
        <v>0</v>
      </c>
      <c r="S10" s="797" t="str">
        <f t="shared" si="1"/>
        <v/>
      </c>
      <c r="T10" s="797" t="str">
        <f t="shared" si="2"/>
        <v/>
      </c>
      <c r="U10" s="797" t="str">
        <f t="shared" si="3"/>
        <v/>
      </c>
      <c r="V10" s="802" t="str">
        <f t="shared" si="4"/>
        <v/>
      </c>
      <c r="W10" s="787"/>
    </row>
    <row r="11" spans="1:23" ht="14.4" customHeight="1" x14ac:dyDescent="0.3">
      <c r="A11" s="849" t="s">
        <v>2718</v>
      </c>
      <c r="B11" s="792">
        <v>2</v>
      </c>
      <c r="C11" s="793">
        <v>0.96</v>
      </c>
      <c r="D11" s="794">
        <v>10.5</v>
      </c>
      <c r="E11" s="800"/>
      <c r="F11" s="778"/>
      <c r="G11" s="779"/>
      <c r="H11" s="784">
        <v>1</v>
      </c>
      <c r="I11" s="778">
        <v>0.48</v>
      </c>
      <c r="J11" s="782">
        <v>11</v>
      </c>
      <c r="K11" s="783">
        <v>0.48</v>
      </c>
      <c r="L11" s="784">
        <v>2</v>
      </c>
      <c r="M11" s="784">
        <v>22</v>
      </c>
      <c r="N11" s="785">
        <v>7.19</v>
      </c>
      <c r="O11" s="784" t="s">
        <v>2706</v>
      </c>
      <c r="P11" s="801" t="s">
        <v>2719</v>
      </c>
      <c r="Q11" s="786">
        <f t="shared" si="0"/>
        <v>-1</v>
      </c>
      <c r="R11" s="786">
        <f t="shared" si="0"/>
        <v>-0.48</v>
      </c>
      <c r="S11" s="797">
        <f t="shared" si="1"/>
        <v>7.19</v>
      </c>
      <c r="T11" s="797">
        <f t="shared" si="2"/>
        <v>11</v>
      </c>
      <c r="U11" s="797">
        <f t="shared" si="3"/>
        <v>3.8099999999999996</v>
      </c>
      <c r="V11" s="802">
        <f t="shared" si="4"/>
        <v>1.5299026425591098</v>
      </c>
      <c r="W11" s="787">
        <v>4</v>
      </c>
    </row>
    <row r="12" spans="1:23" ht="14.4" customHeight="1" x14ac:dyDescent="0.3">
      <c r="A12" s="849" t="s">
        <v>2720</v>
      </c>
      <c r="B12" s="797"/>
      <c r="C12" s="798"/>
      <c r="D12" s="799"/>
      <c r="E12" s="780">
        <v>2</v>
      </c>
      <c r="F12" s="781">
        <v>0.74</v>
      </c>
      <c r="G12" s="791">
        <v>4</v>
      </c>
      <c r="H12" s="784"/>
      <c r="I12" s="778"/>
      <c r="J12" s="779"/>
      <c r="K12" s="783">
        <v>0.38</v>
      </c>
      <c r="L12" s="784">
        <v>1</v>
      </c>
      <c r="M12" s="784">
        <v>13</v>
      </c>
      <c r="N12" s="785">
        <v>4.28</v>
      </c>
      <c r="O12" s="784" t="s">
        <v>2706</v>
      </c>
      <c r="P12" s="801" t="s">
        <v>2721</v>
      </c>
      <c r="Q12" s="786">
        <f t="shared" si="0"/>
        <v>0</v>
      </c>
      <c r="R12" s="786">
        <f t="shared" si="0"/>
        <v>0</v>
      </c>
      <c r="S12" s="797" t="str">
        <f t="shared" si="1"/>
        <v/>
      </c>
      <c r="T12" s="797" t="str">
        <f t="shared" si="2"/>
        <v/>
      </c>
      <c r="U12" s="797" t="str">
        <f t="shared" si="3"/>
        <v/>
      </c>
      <c r="V12" s="802" t="str">
        <f t="shared" si="4"/>
        <v/>
      </c>
      <c r="W12" s="787"/>
    </row>
    <row r="13" spans="1:23" ht="14.4" customHeight="1" x14ac:dyDescent="0.3">
      <c r="A13" s="849" t="s">
        <v>2722</v>
      </c>
      <c r="B13" s="797">
        <v>3</v>
      </c>
      <c r="C13" s="798">
        <v>2.71</v>
      </c>
      <c r="D13" s="799">
        <v>9.6999999999999993</v>
      </c>
      <c r="E13" s="800">
        <v>2</v>
      </c>
      <c r="F13" s="778">
        <v>2.2000000000000002</v>
      </c>
      <c r="G13" s="779">
        <v>3.5</v>
      </c>
      <c r="H13" s="780">
        <v>5</v>
      </c>
      <c r="I13" s="781">
        <v>4.6100000000000003</v>
      </c>
      <c r="J13" s="782">
        <v>11.2</v>
      </c>
      <c r="K13" s="783">
        <v>0.9</v>
      </c>
      <c r="L13" s="784">
        <v>2</v>
      </c>
      <c r="M13" s="784">
        <v>22</v>
      </c>
      <c r="N13" s="785">
        <v>7.25</v>
      </c>
      <c r="O13" s="784" t="s">
        <v>2706</v>
      </c>
      <c r="P13" s="801" t="s">
        <v>2723</v>
      </c>
      <c r="Q13" s="786">
        <f t="shared" si="0"/>
        <v>2</v>
      </c>
      <c r="R13" s="786">
        <f t="shared" si="0"/>
        <v>1.9000000000000004</v>
      </c>
      <c r="S13" s="797">
        <f t="shared" si="1"/>
        <v>36.25</v>
      </c>
      <c r="T13" s="797">
        <f t="shared" si="2"/>
        <v>56</v>
      </c>
      <c r="U13" s="797">
        <f t="shared" si="3"/>
        <v>19.75</v>
      </c>
      <c r="V13" s="802">
        <f t="shared" si="4"/>
        <v>1.5448275862068965</v>
      </c>
      <c r="W13" s="787">
        <v>24</v>
      </c>
    </row>
    <row r="14" spans="1:23" ht="14.4" customHeight="1" x14ac:dyDescent="0.3">
      <c r="A14" s="848" t="s">
        <v>2724</v>
      </c>
      <c r="B14" s="833"/>
      <c r="C14" s="834"/>
      <c r="D14" s="803"/>
      <c r="E14" s="835">
        <v>2</v>
      </c>
      <c r="F14" s="836">
        <v>2.7</v>
      </c>
      <c r="G14" s="788">
        <v>6</v>
      </c>
      <c r="H14" s="837"/>
      <c r="I14" s="838"/>
      <c r="J14" s="789"/>
      <c r="K14" s="839">
        <v>1.18</v>
      </c>
      <c r="L14" s="840">
        <v>3</v>
      </c>
      <c r="M14" s="840">
        <v>26</v>
      </c>
      <c r="N14" s="841">
        <v>8.65</v>
      </c>
      <c r="O14" s="840" t="s">
        <v>2706</v>
      </c>
      <c r="P14" s="842" t="s">
        <v>2725</v>
      </c>
      <c r="Q14" s="843">
        <f t="shared" si="0"/>
        <v>0</v>
      </c>
      <c r="R14" s="843">
        <f t="shared" si="0"/>
        <v>0</v>
      </c>
      <c r="S14" s="833" t="str">
        <f t="shared" si="1"/>
        <v/>
      </c>
      <c r="T14" s="833" t="str">
        <f t="shared" si="2"/>
        <v/>
      </c>
      <c r="U14" s="833" t="str">
        <f t="shared" si="3"/>
        <v/>
      </c>
      <c r="V14" s="844" t="str">
        <f t="shared" si="4"/>
        <v/>
      </c>
      <c r="W14" s="790"/>
    </row>
    <row r="15" spans="1:23" ht="14.4" customHeight="1" x14ac:dyDescent="0.3">
      <c r="A15" s="849" t="s">
        <v>2726</v>
      </c>
      <c r="B15" s="797">
        <v>1</v>
      </c>
      <c r="C15" s="798">
        <v>0.26</v>
      </c>
      <c r="D15" s="799">
        <v>5</v>
      </c>
      <c r="E15" s="780">
        <v>1</v>
      </c>
      <c r="F15" s="781">
        <v>0.37</v>
      </c>
      <c r="G15" s="791">
        <v>3</v>
      </c>
      <c r="H15" s="784"/>
      <c r="I15" s="778"/>
      <c r="J15" s="779"/>
      <c r="K15" s="783">
        <v>0.26</v>
      </c>
      <c r="L15" s="784">
        <v>1</v>
      </c>
      <c r="M15" s="784">
        <v>12</v>
      </c>
      <c r="N15" s="785">
        <v>4.03</v>
      </c>
      <c r="O15" s="784" t="s">
        <v>2706</v>
      </c>
      <c r="P15" s="801" t="s">
        <v>2727</v>
      </c>
      <c r="Q15" s="786">
        <f t="shared" si="0"/>
        <v>-1</v>
      </c>
      <c r="R15" s="786">
        <f t="shared" si="0"/>
        <v>-0.26</v>
      </c>
      <c r="S15" s="797" t="str">
        <f t="shared" si="1"/>
        <v/>
      </c>
      <c r="T15" s="797" t="str">
        <f t="shared" si="2"/>
        <v/>
      </c>
      <c r="U15" s="797" t="str">
        <f t="shared" si="3"/>
        <v/>
      </c>
      <c r="V15" s="802" t="str">
        <f t="shared" si="4"/>
        <v/>
      </c>
      <c r="W15" s="787"/>
    </row>
    <row r="16" spans="1:23" ht="14.4" customHeight="1" x14ac:dyDescent="0.3">
      <c r="A16" s="848" t="s">
        <v>2728</v>
      </c>
      <c r="B16" s="833">
        <v>1</v>
      </c>
      <c r="C16" s="834">
        <v>0.32</v>
      </c>
      <c r="D16" s="803">
        <v>4</v>
      </c>
      <c r="E16" s="837">
        <v>1</v>
      </c>
      <c r="F16" s="838">
        <v>0.43</v>
      </c>
      <c r="G16" s="789">
        <v>5</v>
      </c>
      <c r="H16" s="840">
        <v>1</v>
      </c>
      <c r="I16" s="836">
        <v>0.32</v>
      </c>
      <c r="J16" s="795">
        <v>6</v>
      </c>
      <c r="K16" s="839">
        <v>0.32</v>
      </c>
      <c r="L16" s="840">
        <v>2</v>
      </c>
      <c r="M16" s="840">
        <v>15</v>
      </c>
      <c r="N16" s="841">
        <v>4.92</v>
      </c>
      <c r="O16" s="840" t="s">
        <v>2706</v>
      </c>
      <c r="P16" s="842" t="s">
        <v>2729</v>
      </c>
      <c r="Q16" s="843">
        <f t="shared" si="0"/>
        <v>0</v>
      </c>
      <c r="R16" s="843">
        <f t="shared" si="0"/>
        <v>0</v>
      </c>
      <c r="S16" s="833">
        <f t="shared" si="1"/>
        <v>4.92</v>
      </c>
      <c r="T16" s="833">
        <f t="shared" si="2"/>
        <v>6</v>
      </c>
      <c r="U16" s="833">
        <f t="shared" si="3"/>
        <v>1.08</v>
      </c>
      <c r="V16" s="844">
        <f t="shared" si="4"/>
        <v>1.2195121951219512</v>
      </c>
      <c r="W16" s="790">
        <v>1</v>
      </c>
    </row>
    <row r="17" spans="1:23" ht="14.4" customHeight="1" x14ac:dyDescent="0.3">
      <c r="A17" s="849" t="s">
        <v>2730</v>
      </c>
      <c r="B17" s="797">
        <v>4</v>
      </c>
      <c r="C17" s="798">
        <v>6.59</v>
      </c>
      <c r="D17" s="799">
        <v>11.8</v>
      </c>
      <c r="E17" s="780">
        <v>14</v>
      </c>
      <c r="F17" s="781">
        <v>21.09</v>
      </c>
      <c r="G17" s="791">
        <v>9.6999999999999993</v>
      </c>
      <c r="H17" s="784">
        <v>5</v>
      </c>
      <c r="I17" s="778">
        <v>10.1</v>
      </c>
      <c r="J17" s="782">
        <v>20.6</v>
      </c>
      <c r="K17" s="783">
        <v>1.64</v>
      </c>
      <c r="L17" s="784">
        <v>3</v>
      </c>
      <c r="M17" s="784">
        <v>28</v>
      </c>
      <c r="N17" s="785">
        <v>9.17</v>
      </c>
      <c r="O17" s="784" t="s">
        <v>2706</v>
      </c>
      <c r="P17" s="801" t="s">
        <v>2731</v>
      </c>
      <c r="Q17" s="786">
        <f t="shared" si="0"/>
        <v>1</v>
      </c>
      <c r="R17" s="786">
        <f t="shared" si="0"/>
        <v>3.51</v>
      </c>
      <c r="S17" s="797">
        <f t="shared" si="1"/>
        <v>45.85</v>
      </c>
      <c r="T17" s="797">
        <f t="shared" si="2"/>
        <v>103</v>
      </c>
      <c r="U17" s="797">
        <f t="shared" si="3"/>
        <v>57.15</v>
      </c>
      <c r="V17" s="802">
        <f t="shared" si="4"/>
        <v>2.2464558342420937</v>
      </c>
      <c r="W17" s="787">
        <v>57</v>
      </c>
    </row>
    <row r="18" spans="1:23" ht="14.4" customHeight="1" x14ac:dyDescent="0.3">
      <c r="A18" s="848" t="s">
        <v>2732</v>
      </c>
      <c r="B18" s="833">
        <v>3</v>
      </c>
      <c r="C18" s="834">
        <v>9.1300000000000008</v>
      </c>
      <c r="D18" s="803">
        <v>9</v>
      </c>
      <c r="E18" s="837">
        <v>2</v>
      </c>
      <c r="F18" s="838">
        <v>5.51</v>
      </c>
      <c r="G18" s="789">
        <v>13.5</v>
      </c>
      <c r="H18" s="840"/>
      <c r="I18" s="836"/>
      <c r="J18" s="788"/>
      <c r="K18" s="839">
        <v>3.04</v>
      </c>
      <c r="L18" s="840">
        <v>5</v>
      </c>
      <c r="M18" s="840">
        <v>43</v>
      </c>
      <c r="N18" s="841">
        <v>14.22</v>
      </c>
      <c r="O18" s="840" t="s">
        <v>2706</v>
      </c>
      <c r="P18" s="842" t="s">
        <v>2733</v>
      </c>
      <c r="Q18" s="843">
        <f t="shared" si="0"/>
        <v>-3</v>
      </c>
      <c r="R18" s="843">
        <f t="shared" si="0"/>
        <v>-9.1300000000000008</v>
      </c>
      <c r="S18" s="833" t="str">
        <f t="shared" si="1"/>
        <v/>
      </c>
      <c r="T18" s="833" t="str">
        <f t="shared" si="2"/>
        <v/>
      </c>
      <c r="U18" s="833" t="str">
        <f t="shared" si="3"/>
        <v/>
      </c>
      <c r="V18" s="844" t="str">
        <f t="shared" si="4"/>
        <v/>
      </c>
      <c r="W18" s="790"/>
    </row>
    <row r="19" spans="1:23" ht="14.4" customHeight="1" x14ac:dyDescent="0.3">
      <c r="A19" s="848" t="s">
        <v>2734</v>
      </c>
      <c r="B19" s="833">
        <v>5</v>
      </c>
      <c r="C19" s="834">
        <v>22.54</v>
      </c>
      <c r="D19" s="803">
        <v>12.2</v>
      </c>
      <c r="E19" s="837"/>
      <c r="F19" s="838"/>
      <c r="G19" s="789"/>
      <c r="H19" s="840"/>
      <c r="I19" s="836"/>
      <c r="J19" s="788"/>
      <c r="K19" s="839">
        <v>4.51</v>
      </c>
      <c r="L19" s="840">
        <v>6</v>
      </c>
      <c r="M19" s="840">
        <v>54</v>
      </c>
      <c r="N19" s="841">
        <v>18.03</v>
      </c>
      <c r="O19" s="840" t="s">
        <v>2706</v>
      </c>
      <c r="P19" s="842" t="s">
        <v>2735</v>
      </c>
      <c r="Q19" s="843">
        <f t="shared" si="0"/>
        <v>-5</v>
      </c>
      <c r="R19" s="843">
        <f t="shared" si="0"/>
        <v>-22.54</v>
      </c>
      <c r="S19" s="833" t="str">
        <f t="shared" si="1"/>
        <v/>
      </c>
      <c r="T19" s="833" t="str">
        <f t="shared" si="2"/>
        <v/>
      </c>
      <c r="U19" s="833" t="str">
        <f t="shared" si="3"/>
        <v/>
      </c>
      <c r="V19" s="844" t="str">
        <f t="shared" si="4"/>
        <v/>
      </c>
      <c r="W19" s="790"/>
    </row>
    <row r="20" spans="1:23" ht="14.4" customHeight="1" x14ac:dyDescent="0.3">
      <c r="A20" s="849" t="s">
        <v>2736</v>
      </c>
      <c r="B20" s="792">
        <v>32</v>
      </c>
      <c r="C20" s="793">
        <v>40.799999999999997</v>
      </c>
      <c r="D20" s="794">
        <v>6.2</v>
      </c>
      <c r="E20" s="800">
        <v>24</v>
      </c>
      <c r="F20" s="778">
        <v>31.3</v>
      </c>
      <c r="G20" s="779">
        <v>6.4</v>
      </c>
      <c r="H20" s="784">
        <v>25</v>
      </c>
      <c r="I20" s="778">
        <v>32.479999999999997</v>
      </c>
      <c r="J20" s="779">
        <v>5.8</v>
      </c>
      <c r="K20" s="783">
        <v>1.28</v>
      </c>
      <c r="L20" s="784">
        <v>2</v>
      </c>
      <c r="M20" s="784">
        <v>19</v>
      </c>
      <c r="N20" s="785">
        <v>6.37</v>
      </c>
      <c r="O20" s="784" t="s">
        <v>2706</v>
      </c>
      <c r="P20" s="801" t="s">
        <v>2737</v>
      </c>
      <c r="Q20" s="786">
        <f t="shared" si="0"/>
        <v>-7</v>
      </c>
      <c r="R20" s="786">
        <f t="shared" si="0"/>
        <v>-8.32</v>
      </c>
      <c r="S20" s="797">
        <f t="shared" si="1"/>
        <v>159.25</v>
      </c>
      <c r="T20" s="797">
        <f t="shared" si="2"/>
        <v>145</v>
      </c>
      <c r="U20" s="797">
        <f t="shared" si="3"/>
        <v>-14.25</v>
      </c>
      <c r="V20" s="802">
        <f t="shared" si="4"/>
        <v>0.9105180533751962</v>
      </c>
      <c r="W20" s="787">
        <v>24</v>
      </c>
    </row>
    <row r="21" spans="1:23" ht="14.4" customHeight="1" x14ac:dyDescent="0.3">
      <c r="A21" s="848" t="s">
        <v>2738</v>
      </c>
      <c r="B21" s="845">
        <v>7</v>
      </c>
      <c r="C21" s="846">
        <v>10.41</v>
      </c>
      <c r="D21" s="796">
        <v>6.7</v>
      </c>
      <c r="E21" s="835">
        <v>7</v>
      </c>
      <c r="F21" s="836">
        <v>9.1300000000000008</v>
      </c>
      <c r="G21" s="788">
        <v>7.3</v>
      </c>
      <c r="H21" s="840">
        <v>3</v>
      </c>
      <c r="I21" s="836">
        <v>4.05</v>
      </c>
      <c r="J21" s="795">
        <v>8.6999999999999993</v>
      </c>
      <c r="K21" s="839">
        <v>1.35</v>
      </c>
      <c r="L21" s="840">
        <v>3</v>
      </c>
      <c r="M21" s="840">
        <v>23</v>
      </c>
      <c r="N21" s="841">
        <v>7.78</v>
      </c>
      <c r="O21" s="840" t="s">
        <v>2706</v>
      </c>
      <c r="P21" s="842" t="s">
        <v>2739</v>
      </c>
      <c r="Q21" s="843">
        <f t="shared" si="0"/>
        <v>-4</v>
      </c>
      <c r="R21" s="843">
        <f t="shared" si="0"/>
        <v>-6.36</v>
      </c>
      <c r="S21" s="833">
        <f t="shared" si="1"/>
        <v>23.34</v>
      </c>
      <c r="T21" s="833">
        <f t="shared" si="2"/>
        <v>26.099999999999998</v>
      </c>
      <c r="U21" s="833">
        <f t="shared" si="3"/>
        <v>2.759999999999998</v>
      </c>
      <c r="V21" s="844">
        <f t="shared" si="4"/>
        <v>1.1182519280205654</v>
      </c>
      <c r="W21" s="790">
        <v>3</v>
      </c>
    </row>
    <row r="22" spans="1:23" ht="14.4" customHeight="1" x14ac:dyDescent="0.3">
      <c r="A22" s="848" t="s">
        <v>2740</v>
      </c>
      <c r="B22" s="845">
        <v>5</v>
      </c>
      <c r="C22" s="846">
        <v>11.6</v>
      </c>
      <c r="D22" s="796">
        <v>10.199999999999999</v>
      </c>
      <c r="E22" s="835"/>
      <c r="F22" s="836"/>
      <c r="G22" s="788"/>
      <c r="H22" s="840"/>
      <c r="I22" s="836"/>
      <c r="J22" s="788"/>
      <c r="K22" s="839">
        <v>2.3199999999999998</v>
      </c>
      <c r="L22" s="840">
        <v>3</v>
      </c>
      <c r="M22" s="840">
        <v>28</v>
      </c>
      <c r="N22" s="841">
        <v>9.34</v>
      </c>
      <c r="O22" s="840" t="s">
        <v>2706</v>
      </c>
      <c r="P22" s="842" t="s">
        <v>2741</v>
      </c>
      <c r="Q22" s="843">
        <f t="shared" si="0"/>
        <v>-5</v>
      </c>
      <c r="R22" s="843">
        <f t="shared" si="0"/>
        <v>-11.6</v>
      </c>
      <c r="S22" s="833" t="str">
        <f t="shared" si="1"/>
        <v/>
      </c>
      <c r="T22" s="833" t="str">
        <f t="shared" si="2"/>
        <v/>
      </c>
      <c r="U22" s="833" t="str">
        <f t="shared" si="3"/>
        <v/>
      </c>
      <c r="V22" s="844" t="str">
        <f t="shared" si="4"/>
        <v/>
      </c>
      <c r="W22" s="790"/>
    </row>
    <row r="23" spans="1:23" ht="14.4" customHeight="1" x14ac:dyDescent="0.3">
      <c r="A23" s="849" t="s">
        <v>2742</v>
      </c>
      <c r="B23" s="797">
        <v>99</v>
      </c>
      <c r="C23" s="798">
        <v>67.83</v>
      </c>
      <c r="D23" s="799">
        <v>5.3</v>
      </c>
      <c r="E23" s="800">
        <v>79</v>
      </c>
      <c r="F23" s="778">
        <v>48.84</v>
      </c>
      <c r="G23" s="779">
        <v>5.7</v>
      </c>
      <c r="H23" s="780">
        <v>101</v>
      </c>
      <c r="I23" s="781">
        <v>69.209999999999994</v>
      </c>
      <c r="J23" s="791">
        <v>4.8</v>
      </c>
      <c r="K23" s="783">
        <v>0.69</v>
      </c>
      <c r="L23" s="784">
        <v>2</v>
      </c>
      <c r="M23" s="784">
        <v>16</v>
      </c>
      <c r="N23" s="785">
        <v>5.39</v>
      </c>
      <c r="O23" s="784" t="s">
        <v>2706</v>
      </c>
      <c r="P23" s="801" t="s">
        <v>2743</v>
      </c>
      <c r="Q23" s="786">
        <f t="shared" si="0"/>
        <v>2</v>
      </c>
      <c r="R23" s="786">
        <f t="shared" si="0"/>
        <v>1.3799999999999955</v>
      </c>
      <c r="S23" s="797">
        <f t="shared" si="1"/>
        <v>544.39</v>
      </c>
      <c r="T23" s="797">
        <f t="shared" si="2"/>
        <v>484.79999999999995</v>
      </c>
      <c r="U23" s="797">
        <f t="shared" si="3"/>
        <v>-59.590000000000032</v>
      </c>
      <c r="V23" s="802">
        <f t="shared" si="4"/>
        <v>0.89053803339517623</v>
      </c>
      <c r="W23" s="787">
        <v>54</v>
      </c>
    </row>
    <row r="24" spans="1:23" ht="14.4" customHeight="1" x14ac:dyDescent="0.3">
      <c r="A24" s="848" t="s">
        <v>2744</v>
      </c>
      <c r="B24" s="833">
        <v>6</v>
      </c>
      <c r="C24" s="834">
        <v>5.89</v>
      </c>
      <c r="D24" s="803">
        <v>6.8</v>
      </c>
      <c r="E24" s="835">
        <v>4</v>
      </c>
      <c r="F24" s="836">
        <v>3.43</v>
      </c>
      <c r="G24" s="788">
        <v>6.3</v>
      </c>
      <c r="H24" s="837">
        <v>9</v>
      </c>
      <c r="I24" s="838">
        <v>9.2799999999999994</v>
      </c>
      <c r="J24" s="789">
        <v>5.3</v>
      </c>
      <c r="K24" s="839">
        <v>0.98</v>
      </c>
      <c r="L24" s="840">
        <v>3</v>
      </c>
      <c r="M24" s="840">
        <v>23</v>
      </c>
      <c r="N24" s="841">
        <v>7.68</v>
      </c>
      <c r="O24" s="840" t="s">
        <v>2706</v>
      </c>
      <c r="P24" s="842" t="s">
        <v>2745</v>
      </c>
      <c r="Q24" s="843">
        <f t="shared" si="0"/>
        <v>3</v>
      </c>
      <c r="R24" s="843">
        <f t="shared" si="0"/>
        <v>3.3899999999999997</v>
      </c>
      <c r="S24" s="833">
        <f t="shared" si="1"/>
        <v>69.12</v>
      </c>
      <c r="T24" s="833">
        <f t="shared" si="2"/>
        <v>47.699999999999996</v>
      </c>
      <c r="U24" s="833">
        <f t="shared" si="3"/>
        <v>-21.420000000000009</v>
      </c>
      <c r="V24" s="844">
        <f t="shared" si="4"/>
        <v>0.69010416666666652</v>
      </c>
      <c r="W24" s="790">
        <v>1</v>
      </c>
    </row>
    <row r="25" spans="1:23" ht="14.4" customHeight="1" x14ac:dyDescent="0.3">
      <c r="A25" s="848" t="s">
        <v>2746</v>
      </c>
      <c r="B25" s="833">
        <v>3</v>
      </c>
      <c r="C25" s="834">
        <v>3.24</v>
      </c>
      <c r="D25" s="803">
        <v>11</v>
      </c>
      <c r="E25" s="835">
        <v>2</v>
      </c>
      <c r="F25" s="836">
        <v>2.31</v>
      </c>
      <c r="G25" s="788">
        <v>4.5</v>
      </c>
      <c r="H25" s="837">
        <v>1</v>
      </c>
      <c r="I25" s="838">
        <v>1.02</v>
      </c>
      <c r="J25" s="795">
        <v>9</v>
      </c>
      <c r="K25" s="839">
        <v>1.02</v>
      </c>
      <c r="L25" s="840">
        <v>2</v>
      </c>
      <c r="M25" s="840">
        <v>20</v>
      </c>
      <c r="N25" s="841">
        <v>6.82</v>
      </c>
      <c r="O25" s="840" t="s">
        <v>2706</v>
      </c>
      <c r="P25" s="842" t="s">
        <v>2747</v>
      </c>
      <c r="Q25" s="843">
        <f t="shared" si="0"/>
        <v>-2</v>
      </c>
      <c r="R25" s="843">
        <f t="shared" si="0"/>
        <v>-2.2200000000000002</v>
      </c>
      <c r="S25" s="833">
        <f t="shared" si="1"/>
        <v>6.82</v>
      </c>
      <c r="T25" s="833">
        <f t="shared" si="2"/>
        <v>9</v>
      </c>
      <c r="U25" s="833">
        <f t="shared" si="3"/>
        <v>2.1799999999999997</v>
      </c>
      <c r="V25" s="844">
        <f t="shared" si="4"/>
        <v>1.3196480938416422</v>
      </c>
      <c r="W25" s="790">
        <v>2</v>
      </c>
    </row>
    <row r="26" spans="1:23" ht="14.4" customHeight="1" x14ac:dyDescent="0.3">
      <c r="A26" s="849" t="s">
        <v>2748</v>
      </c>
      <c r="B26" s="797">
        <v>4</v>
      </c>
      <c r="C26" s="798">
        <v>3.77</v>
      </c>
      <c r="D26" s="799">
        <v>8.3000000000000007</v>
      </c>
      <c r="E26" s="800">
        <v>9</v>
      </c>
      <c r="F26" s="778">
        <v>10.029999999999999</v>
      </c>
      <c r="G26" s="779">
        <v>6.1</v>
      </c>
      <c r="H26" s="780">
        <v>10</v>
      </c>
      <c r="I26" s="781">
        <v>9.43</v>
      </c>
      <c r="J26" s="791">
        <v>5.9</v>
      </c>
      <c r="K26" s="783">
        <v>0.94</v>
      </c>
      <c r="L26" s="784">
        <v>2</v>
      </c>
      <c r="M26" s="784">
        <v>18</v>
      </c>
      <c r="N26" s="785">
        <v>6.12</v>
      </c>
      <c r="O26" s="784" t="s">
        <v>2706</v>
      </c>
      <c r="P26" s="801" t="s">
        <v>2749</v>
      </c>
      <c r="Q26" s="786">
        <f t="shared" si="0"/>
        <v>6</v>
      </c>
      <c r="R26" s="786">
        <f t="shared" si="0"/>
        <v>5.66</v>
      </c>
      <c r="S26" s="797">
        <f t="shared" si="1"/>
        <v>61.2</v>
      </c>
      <c r="T26" s="797">
        <f t="shared" si="2"/>
        <v>59</v>
      </c>
      <c r="U26" s="797">
        <f t="shared" si="3"/>
        <v>-2.2000000000000028</v>
      </c>
      <c r="V26" s="802">
        <f t="shared" si="4"/>
        <v>0.96405228758169925</v>
      </c>
      <c r="W26" s="787">
        <v>7</v>
      </c>
    </row>
    <row r="27" spans="1:23" ht="14.4" customHeight="1" x14ac:dyDescent="0.3">
      <c r="A27" s="848" t="s">
        <v>2750</v>
      </c>
      <c r="B27" s="833">
        <v>1</v>
      </c>
      <c r="C27" s="834">
        <v>1.04</v>
      </c>
      <c r="D27" s="803">
        <v>4</v>
      </c>
      <c r="E27" s="835"/>
      <c r="F27" s="836"/>
      <c r="G27" s="788"/>
      <c r="H27" s="837"/>
      <c r="I27" s="838"/>
      <c r="J27" s="789"/>
      <c r="K27" s="839">
        <v>1.04</v>
      </c>
      <c r="L27" s="840">
        <v>2</v>
      </c>
      <c r="M27" s="840">
        <v>20</v>
      </c>
      <c r="N27" s="841">
        <v>6.52</v>
      </c>
      <c r="O27" s="840" t="s">
        <v>2706</v>
      </c>
      <c r="P27" s="842" t="s">
        <v>2751</v>
      </c>
      <c r="Q27" s="843">
        <f t="shared" si="0"/>
        <v>-1</v>
      </c>
      <c r="R27" s="843">
        <f t="shared" si="0"/>
        <v>-1.04</v>
      </c>
      <c r="S27" s="833" t="str">
        <f t="shared" si="1"/>
        <v/>
      </c>
      <c r="T27" s="833" t="str">
        <f t="shared" si="2"/>
        <v/>
      </c>
      <c r="U27" s="833" t="str">
        <f t="shared" si="3"/>
        <v/>
      </c>
      <c r="V27" s="844" t="str">
        <f t="shared" si="4"/>
        <v/>
      </c>
      <c r="W27" s="790"/>
    </row>
    <row r="28" spans="1:23" ht="14.4" customHeight="1" x14ac:dyDescent="0.3">
      <c r="A28" s="848" t="s">
        <v>2752</v>
      </c>
      <c r="B28" s="833"/>
      <c r="C28" s="834"/>
      <c r="D28" s="803"/>
      <c r="E28" s="835">
        <v>1</v>
      </c>
      <c r="F28" s="836">
        <v>1.26</v>
      </c>
      <c r="G28" s="788">
        <v>7</v>
      </c>
      <c r="H28" s="837"/>
      <c r="I28" s="838"/>
      <c r="J28" s="789"/>
      <c r="K28" s="839">
        <v>1.1399999999999999</v>
      </c>
      <c r="L28" s="840">
        <v>2</v>
      </c>
      <c r="M28" s="840">
        <v>18</v>
      </c>
      <c r="N28" s="841">
        <v>6.16</v>
      </c>
      <c r="O28" s="840" t="s">
        <v>2706</v>
      </c>
      <c r="P28" s="842" t="s">
        <v>2753</v>
      </c>
      <c r="Q28" s="843">
        <f t="shared" si="0"/>
        <v>0</v>
      </c>
      <c r="R28" s="843">
        <f t="shared" si="0"/>
        <v>0</v>
      </c>
      <c r="S28" s="833" t="str">
        <f t="shared" si="1"/>
        <v/>
      </c>
      <c r="T28" s="833" t="str">
        <f t="shared" si="2"/>
        <v/>
      </c>
      <c r="U28" s="833" t="str">
        <f t="shared" si="3"/>
        <v/>
      </c>
      <c r="V28" s="844" t="str">
        <f t="shared" si="4"/>
        <v/>
      </c>
      <c r="W28" s="790"/>
    </row>
    <row r="29" spans="1:23" ht="14.4" customHeight="1" x14ac:dyDescent="0.3">
      <c r="A29" s="849" t="s">
        <v>2754</v>
      </c>
      <c r="B29" s="797">
        <v>4</v>
      </c>
      <c r="C29" s="798">
        <v>3.42</v>
      </c>
      <c r="D29" s="799">
        <v>6.8</v>
      </c>
      <c r="E29" s="780">
        <v>7</v>
      </c>
      <c r="F29" s="781">
        <v>6.05</v>
      </c>
      <c r="G29" s="791">
        <v>4.4000000000000004</v>
      </c>
      <c r="H29" s="784">
        <v>3</v>
      </c>
      <c r="I29" s="778">
        <v>2.56</v>
      </c>
      <c r="J29" s="779">
        <v>4.7</v>
      </c>
      <c r="K29" s="783">
        <v>0.85</v>
      </c>
      <c r="L29" s="784">
        <v>2</v>
      </c>
      <c r="M29" s="784">
        <v>19</v>
      </c>
      <c r="N29" s="785">
        <v>6.31</v>
      </c>
      <c r="O29" s="784" t="s">
        <v>2706</v>
      </c>
      <c r="P29" s="801" t="s">
        <v>2755</v>
      </c>
      <c r="Q29" s="786">
        <f t="shared" si="0"/>
        <v>-1</v>
      </c>
      <c r="R29" s="786">
        <f t="shared" si="0"/>
        <v>-0.85999999999999988</v>
      </c>
      <c r="S29" s="797">
        <f t="shared" si="1"/>
        <v>18.93</v>
      </c>
      <c r="T29" s="797">
        <f t="shared" si="2"/>
        <v>14.100000000000001</v>
      </c>
      <c r="U29" s="797">
        <f t="shared" si="3"/>
        <v>-4.8299999999999983</v>
      </c>
      <c r="V29" s="802">
        <f t="shared" si="4"/>
        <v>0.74484944532488118</v>
      </c>
      <c r="W29" s="787"/>
    </row>
    <row r="30" spans="1:23" ht="14.4" customHeight="1" x14ac:dyDescent="0.3">
      <c r="A30" s="848" t="s">
        <v>2756</v>
      </c>
      <c r="B30" s="833"/>
      <c r="C30" s="834"/>
      <c r="D30" s="803"/>
      <c r="E30" s="837">
        <v>1</v>
      </c>
      <c r="F30" s="838">
        <v>0.97</v>
      </c>
      <c r="G30" s="789">
        <v>4</v>
      </c>
      <c r="H30" s="840"/>
      <c r="I30" s="836"/>
      <c r="J30" s="788"/>
      <c r="K30" s="839">
        <v>0.95</v>
      </c>
      <c r="L30" s="840">
        <v>2</v>
      </c>
      <c r="M30" s="840">
        <v>21</v>
      </c>
      <c r="N30" s="841">
        <v>7.06</v>
      </c>
      <c r="O30" s="840" t="s">
        <v>2706</v>
      </c>
      <c r="P30" s="842" t="s">
        <v>2757</v>
      </c>
      <c r="Q30" s="843">
        <f t="shared" si="0"/>
        <v>0</v>
      </c>
      <c r="R30" s="843">
        <f t="shared" si="0"/>
        <v>0</v>
      </c>
      <c r="S30" s="833" t="str">
        <f t="shared" si="1"/>
        <v/>
      </c>
      <c r="T30" s="833" t="str">
        <f t="shared" si="2"/>
        <v/>
      </c>
      <c r="U30" s="833" t="str">
        <f t="shared" si="3"/>
        <v/>
      </c>
      <c r="V30" s="844" t="str">
        <f t="shared" si="4"/>
        <v/>
      </c>
      <c r="W30" s="790"/>
    </row>
    <row r="31" spans="1:23" ht="14.4" customHeight="1" x14ac:dyDescent="0.3">
      <c r="A31" s="849" t="s">
        <v>2758</v>
      </c>
      <c r="B31" s="797">
        <v>9</v>
      </c>
      <c r="C31" s="798">
        <v>3.72</v>
      </c>
      <c r="D31" s="799">
        <v>4.9000000000000004</v>
      </c>
      <c r="E31" s="800">
        <v>8</v>
      </c>
      <c r="F31" s="778">
        <v>6.2</v>
      </c>
      <c r="G31" s="779">
        <v>10.3</v>
      </c>
      <c r="H31" s="780">
        <v>13</v>
      </c>
      <c r="I31" s="781">
        <v>5.78</v>
      </c>
      <c r="J31" s="782">
        <v>4.8</v>
      </c>
      <c r="K31" s="783">
        <v>0.41</v>
      </c>
      <c r="L31" s="784">
        <v>1</v>
      </c>
      <c r="M31" s="784">
        <v>9</v>
      </c>
      <c r="N31" s="785">
        <v>3.13</v>
      </c>
      <c r="O31" s="784" t="s">
        <v>2706</v>
      </c>
      <c r="P31" s="801" t="s">
        <v>2759</v>
      </c>
      <c r="Q31" s="786">
        <f t="shared" si="0"/>
        <v>4</v>
      </c>
      <c r="R31" s="786">
        <f t="shared" si="0"/>
        <v>2.06</v>
      </c>
      <c r="S31" s="797">
        <f t="shared" si="1"/>
        <v>40.69</v>
      </c>
      <c r="T31" s="797">
        <f t="shared" si="2"/>
        <v>62.4</v>
      </c>
      <c r="U31" s="797">
        <f t="shared" si="3"/>
        <v>21.71</v>
      </c>
      <c r="V31" s="802">
        <f t="shared" si="4"/>
        <v>1.5335463258785944</v>
      </c>
      <c r="W31" s="787">
        <v>22</v>
      </c>
    </row>
    <row r="32" spans="1:23" ht="14.4" customHeight="1" x14ac:dyDescent="0.3">
      <c r="A32" s="848" t="s">
        <v>2760</v>
      </c>
      <c r="B32" s="833">
        <v>1</v>
      </c>
      <c r="C32" s="834">
        <v>0.74</v>
      </c>
      <c r="D32" s="803">
        <v>5</v>
      </c>
      <c r="E32" s="835">
        <v>3</v>
      </c>
      <c r="F32" s="836">
        <v>2.0699999999999998</v>
      </c>
      <c r="G32" s="788">
        <v>4</v>
      </c>
      <c r="H32" s="837">
        <v>1</v>
      </c>
      <c r="I32" s="838">
        <v>0.53</v>
      </c>
      <c r="J32" s="795">
        <v>11</v>
      </c>
      <c r="K32" s="839">
        <v>0.53</v>
      </c>
      <c r="L32" s="840">
        <v>1</v>
      </c>
      <c r="M32" s="840">
        <v>13</v>
      </c>
      <c r="N32" s="841">
        <v>4.21</v>
      </c>
      <c r="O32" s="840" t="s">
        <v>2706</v>
      </c>
      <c r="P32" s="842" t="s">
        <v>2761</v>
      </c>
      <c r="Q32" s="843">
        <f t="shared" si="0"/>
        <v>0</v>
      </c>
      <c r="R32" s="843">
        <f t="shared" si="0"/>
        <v>-0.20999999999999996</v>
      </c>
      <c r="S32" s="833">
        <f t="shared" si="1"/>
        <v>4.21</v>
      </c>
      <c r="T32" s="833">
        <f t="shared" si="2"/>
        <v>11</v>
      </c>
      <c r="U32" s="833">
        <f t="shared" si="3"/>
        <v>6.79</v>
      </c>
      <c r="V32" s="844">
        <f t="shared" si="4"/>
        <v>2.6128266033254155</v>
      </c>
      <c r="W32" s="790">
        <v>7</v>
      </c>
    </row>
    <row r="33" spans="1:23" ht="14.4" customHeight="1" x14ac:dyDescent="0.3">
      <c r="A33" s="848" t="s">
        <v>2762</v>
      </c>
      <c r="B33" s="833">
        <v>1</v>
      </c>
      <c r="C33" s="834">
        <v>0.85</v>
      </c>
      <c r="D33" s="803">
        <v>3</v>
      </c>
      <c r="E33" s="835"/>
      <c r="F33" s="836"/>
      <c r="G33" s="788"/>
      <c r="H33" s="837"/>
      <c r="I33" s="838"/>
      <c r="J33" s="789"/>
      <c r="K33" s="839">
        <v>0.85</v>
      </c>
      <c r="L33" s="840">
        <v>2</v>
      </c>
      <c r="M33" s="840">
        <v>16</v>
      </c>
      <c r="N33" s="841">
        <v>5.41</v>
      </c>
      <c r="O33" s="840" t="s">
        <v>2706</v>
      </c>
      <c r="P33" s="842" t="s">
        <v>2763</v>
      </c>
      <c r="Q33" s="843">
        <f t="shared" si="0"/>
        <v>-1</v>
      </c>
      <c r="R33" s="843">
        <f t="shared" si="0"/>
        <v>-0.85</v>
      </c>
      <c r="S33" s="833" t="str">
        <f t="shared" si="1"/>
        <v/>
      </c>
      <c r="T33" s="833" t="str">
        <f t="shared" si="2"/>
        <v/>
      </c>
      <c r="U33" s="833" t="str">
        <f t="shared" si="3"/>
        <v/>
      </c>
      <c r="V33" s="844" t="str">
        <f t="shared" si="4"/>
        <v/>
      </c>
      <c r="W33" s="790"/>
    </row>
    <row r="34" spans="1:23" ht="14.4" customHeight="1" x14ac:dyDescent="0.3">
      <c r="A34" s="849" t="s">
        <v>2764</v>
      </c>
      <c r="B34" s="797">
        <v>4</v>
      </c>
      <c r="C34" s="798">
        <v>1.87</v>
      </c>
      <c r="D34" s="799">
        <v>5</v>
      </c>
      <c r="E34" s="780">
        <v>10</v>
      </c>
      <c r="F34" s="781">
        <v>5.79</v>
      </c>
      <c r="G34" s="791">
        <v>4.8</v>
      </c>
      <c r="H34" s="784">
        <v>3</v>
      </c>
      <c r="I34" s="778">
        <v>1.62</v>
      </c>
      <c r="J34" s="782">
        <v>7.7</v>
      </c>
      <c r="K34" s="783">
        <v>0.53</v>
      </c>
      <c r="L34" s="784">
        <v>2</v>
      </c>
      <c r="M34" s="784">
        <v>18</v>
      </c>
      <c r="N34" s="785">
        <v>6.04</v>
      </c>
      <c r="O34" s="784" t="s">
        <v>2706</v>
      </c>
      <c r="P34" s="801" t="s">
        <v>2765</v>
      </c>
      <c r="Q34" s="786">
        <f t="shared" si="0"/>
        <v>-1</v>
      </c>
      <c r="R34" s="786">
        <f t="shared" si="0"/>
        <v>-0.25</v>
      </c>
      <c r="S34" s="797">
        <f t="shared" si="1"/>
        <v>18.12</v>
      </c>
      <c r="T34" s="797">
        <f t="shared" si="2"/>
        <v>23.1</v>
      </c>
      <c r="U34" s="797">
        <f t="shared" si="3"/>
        <v>4.9800000000000004</v>
      </c>
      <c r="V34" s="802">
        <f t="shared" si="4"/>
        <v>1.2748344370860927</v>
      </c>
      <c r="W34" s="787">
        <v>8</v>
      </c>
    </row>
    <row r="35" spans="1:23" ht="14.4" customHeight="1" x14ac:dyDescent="0.3">
      <c r="A35" s="848" t="s">
        <v>2766</v>
      </c>
      <c r="B35" s="833">
        <v>2</v>
      </c>
      <c r="C35" s="834">
        <v>1.19</v>
      </c>
      <c r="D35" s="803">
        <v>13.5</v>
      </c>
      <c r="E35" s="837">
        <v>1</v>
      </c>
      <c r="F35" s="838">
        <v>0.84</v>
      </c>
      <c r="G35" s="789">
        <v>3</v>
      </c>
      <c r="H35" s="840">
        <v>2</v>
      </c>
      <c r="I35" s="836">
        <v>1.38</v>
      </c>
      <c r="J35" s="788">
        <v>5</v>
      </c>
      <c r="K35" s="839">
        <v>0.54</v>
      </c>
      <c r="L35" s="840">
        <v>2</v>
      </c>
      <c r="M35" s="840">
        <v>21</v>
      </c>
      <c r="N35" s="841">
        <v>6.89</v>
      </c>
      <c r="O35" s="840" t="s">
        <v>2706</v>
      </c>
      <c r="P35" s="842" t="s">
        <v>2767</v>
      </c>
      <c r="Q35" s="843">
        <f t="shared" si="0"/>
        <v>0</v>
      </c>
      <c r="R35" s="843">
        <f t="shared" si="0"/>
        <v>0.18999999999999995</v>
      </c>
      <c r="S35" s="833">
        <f t="shared" si="1"/>
        <v>13.78</v>
      </c>
      <c r="T35" s="833">
        <f t="shared" si="2"/>
        <v>10</v>
      </c>
      <c r="U35" s="833">
        <f t="shared" si="3"/>
        <v>-3.7799999999999994</v>
      </c>
      <c r="V35" s="844">
        <f t="shared" si="4"/>
        <v>0.72568940493468803</v>
      </c>
      <c r="W35" s="790"/>
    </row>
    <row r="36" spans="1:23" ht="14.4" customHeight="1" x14ac:dyDescent="0.3">
      <c r="A36" s="849" t="s">
        <v>2768</v>
      </c>
      <c r="B36" s="792"/>
      <c r="C36" s="793"/>
      <c r="D36" s="794"/>
      <c r="E36" s="800">
        <v>1</v>
      </c>
      <c r="F36" s="778">
        <v>0.36</v>
      </c>
      <c r="G36" s="779">
        <v>7</v>
      </c>
      <c r="H36" s="784"/>
      <c r="I36" s="778"/>
      <c r="J36" s="779"/>
      <c r="K36" s="783">
        <v>0.3</v>
      </c>
      <c r="L36" s="784">
        <v>1</v>
      </c>
      <c r="M36" s="784">
        <v>12</v>
      </c>
      <c r="N36" s="785">
        <v>4.0999999999999996</v>
      </c>
      <c r="O36" s="784" t="s">
        <v>2706</v>
      </c>
      <c r="P36" s="801" t="s">
        <v>2769</v>
      </c>
      <c r="Q36" s="786">
        <f t="shared" si="0"/>
        <v>0</v>
      </c>
      <c r="R36" s="786">
        <f t="shared" si="0"/>
        <v>0</v>
      </c>
      <c r="S36" s="797" t="str">
        <f t="shared" si="1"/>
        <v/>
      </c>
      <c r="T36" s="797" t="str">
        <f t="shared" si="2"/>
        <v/>
      </c>
      <c r="U36" s="797" t="str">
        <f t="shared" si="3"/>
        <v/>
      </c>
      <c r="V36" s="802" t="str">
        <f t="shared" si="4"/>
        <v/>
      </c>
      <c r="W36" s="787"/>
    </row>
    <row r="37" spans="1:23" ht="14.4" customHeight="1" x14ac:dyDescent="0.3">
      <c r="A37" s="848" t="s">
        <v>2770</v>
      </c>
      <c r="B37" s="845">
        <v>2</v>
      </c>
      <c r="C37" s="846">
        <v>0.77</v>
      </c>
      <c r="D37" s="796">
        <v>2.5</v>
      </c>
      <c r="E37" s="835"/>
      <c r="F37" s="836"/>
      <c r="G37" s="788"/>
      <c r="H37" s="840"/>
      <c r="I37" s="836"/>
      <c r="J37" s="788"/>
      <c r="K37" s="839">
        <v>0.39</v>
      </c>
      <c r="L37" s="840">
        <v>2</v>
      </c>
      <c r="M37" s="840">
        <v>16</v>
      </c>
      <c r="N37" s="841">
        <v>5.19</v>
      </c>
      <c r="O37" s="840" t="s">
        <v>2706</v>
      </c>
      <c r="P37" s="842" t="s">
        <v>2771</v>
      </c>
      <c r="Q37" s="843">
        <f t="shared" si="0"/>
        <v>-2</v>
      </c>
      <c r="R37" s="843">
        <f t="shared" si="0"/>
        <v>-0.77</v>
      </c>
      <c r="S37" s="833" t="str">
        <f t="shared" si="1"/>
        <v/>
      </c>
      <c r="T37" s="833" t="str">
        <f t="shared" si="2"/>
        <v/>
      </c>
      <c r="U37" s="833" t="str">
        <f t="shared" si="3"/>
        <v/>
      </c>
      <c r="V37" s="844" t="str">
        <f t="shared" si="4"/>
        <v/>
      </c>
      <c r="W37" s="790"/>
    </row>
    <row r="38" spans="1:23" ht="14.4" customHeight="1" x14ac:dyDescent="0.3">
      <c r="A38" s="849" t="s">
        <v>2772</v>
      </c>
      <c r="B38" s="792">
        <v>112</v>
      </c>
      <c r="C38" s="793">
        <v>54.37</v>
      </c>
      <c r="D38" s="794">
        <v>4</v>
      </c>
      <c r="E38" s="800">
        <v>78</v>
      </c>
      <c r="F38" s="778">
        <v>33.729999999999997</v>
      </c>
      <c r="G38" s="779">
        <v>4.0999999999999996</v>
      </c>
      <c r="H38" s="784">
        <v>85</v>
      </c>
      <c r="I38" s="778">
        <v>41.53</v>
      </c>
      <c r="J38" s="782">
        <v>4</v>
      </c>
      <c r="K38" s="783">
        <v>0.48</v>
      </c>
      <c r="L38" s="784">
        <v>1</v>
      </c>
      <c r="M38" s="784">
        <v>11</v>
      </c>
      <c r="N38" s="785">
        <v>3.79</v>
      </c>
      <c r="O38" s="784" t="s">
        <v>2706</v>
      </c>
      <c r="P38" s="801" t="s">
        <v>2773</v>
      </c>
      <c r="Q38" s="786">
        <f t="shared" si="0"/>
        <v>-27</v>
      </c>
      <c r="R38" s="786">
        <f t="shared" si="0"/>
        <v>-12.839999999999996</v>
      </c>
      <c r="S38" s="797">
        <f t="shared" si="1"/>
        <v>322.14999999999998</v>
      </c>
      <c r="T38" s="797">
        <f t="shared" si="2"/>
        <v>340</v>
      </c>
      <c r="U38" s="797">
        <f t="shared" si="3"/>
        <v>17.850000000000023</v>
      </c>
      <c r="V38" s="802">
        <f t="shared" si="4"/>
        <v>1.0554089709762533</v>
      </c>
      <c r="W38" s="787">
        <v>52</v>
      </c>
    </row>
    <row r="39" spans="1:23" ht="14.4" customHeight="1" x14ac:dyDescent="0.3">
      <c r="A39" s="848" t="s">
        <v>2774</v>
      </c>
      <c r="B39" s="845">
        <v>25</v>
      </c>
      <c r="C39" s="846">
        <v>13.98</v>
      </c>
      <c r="D39" s="796">
        <v>5.2</v>
      </c>
      <c r="E39" s="835">
        <v>7</v>
      </c>
      <c r="F39" s="836">
        <v>3.67</v>
      </c>
      <c r="G39" s="788">
        <v>3.1</v>
      </c>
      <c r="H39" s="840">
        <v>22</v>
      </c>
      <c r="I39" s="836">
        <v>12.88</v>
      </c>
      <c r="J39" s="788">
        <v>3.8</v>
      </c>
      <c r="K39" s="839">
        <v>0.56000000000000005</v>
      </c>
      <c r="L39" s="840">
        <v>2</v>
      </c>
      <c r="M39" s="840">
        <v>15</v>
      </c>
      <c r="N39" s="841">
        <v>4.9000000000000004</v>
      </c>
      <c r="O39" s="840" t="s">
        <v>2706</v>
      </c>
      <c r="P39" s="842" t="s">
        <v>2775</v>
      </c>
      <c r="Q39" s="843">
        <f t="shared" si="0"/>
        <v>-3</v>
      </c>
      <c r="R39" s="843">
        <f t="shared" si="0"/>
        <v>-1.0999999999999996</v>
      </c>
      <c r="S39" s="833">
        <f t="shared" si="1"/>
        <v>107.80000000000001</v>
      </c>
      <c r="T39" s="833">
        <f t="shared" si="2"/>
        <v>83.6</v>
      </c>
      <c r="U39" s="833">
        <f t="shared" si="3"/>
        <v>-24.200000000000017</v>
      </c>
      <c r="V39" s="844">
        <f t="shared" si="4"/>
        <v>0.77551020408163251</v>
      </c>
      <c r="W39" s="790">
        <v>5</v>
      </c>
    </row>
    <row r="40" spans="1:23" ht="14.4" customHeight="1" x14ac:dyDescent="0.3">
      <c r="A40" s="848" t="s">
        <v>2776</v>
      </c>
      <c r="B40" s="845">
        <v>6</v>
      </c>
      <c r="C40" s="846">
        <v>4.72</v>
      </c>
      <c r="D40" s="796">
        <v>4</v>
      </c>
      <c r="E40" s="835">
        <v>7</v>
      </c>
      <c r="F40" s="836">
        <v>15.48</v>
      </c>
      <c r="G40" s="788">
        <v>5.7</v>
      </c>
      <c r="H40" s="840">
        <v>8</v>
      </c>
      <c r="I40" s="836">
        <v>11.03</v>
      </c>
      <c r="J40" s="795">
        <v>6.6</v>
      </c>
      <c r="K40" s="839">
        <v>0.79</v>
      </c>
      <c r="L40" s="840">
        <v>2</v>
      </c>
      <c r="M40" s="840">
        <v>14</v>
      </c>
      <c r="N40" s="841">
        <v>4.8</v>
      </c>
      <c r="O40" s="840" t="s">
        <v>2706</v>
      </c>
      <c r="P40" s="842" t="s">
        <v>2777</v>
      </c>
      <c r="Q40" s="843">
        <f t="shared" si="0"/>
        <v>2</v>
      </c>
      <c r="R40" s="843">
        <f t="shared" si="0"/>
        <v>6.31</v>
      </c>
      <c r="S40" s="833">
        <f t="shared" si="1"/>
        <v>38.4</v>
      </c>
      <c r="T40" s="833">
        <f t="shared" si="2"/>
        <v>52.8</v>
      </c>
      <c r="U40" s="833">
        <f t="shared" si="3"/>
        <v>14.399999999999999</v>
      </c>
      <c r="V40" s="844">
        <f t="shared" si="4"/>
        <v>1.375</v>
      </c>
      <c r="W40" s="790">
        <v>22</v>
      </c>
    </row>
    <row r="41" spans="1:23" ht="14.4" customHeight="1" x14ac:dyDescent="0.3">
      <c r="A41" s="849" t="s">
        <v>2778</v>
      </c>
      <c r="B41" s="797"/>
      <c r="C41" s="798"/>
      <c r="D41" s="799"/>
      <c r="E41" s="800"/>
      <c r="F41" s="778"/>
      <c r="G41" s="779"/>
      <c r="H41" s="780">
        <v>3</v>
      </c>
      <c r="I41" s="781">
        <v>1</v>
      </c>
      <c r="J41" s="791">
        <v>3.7</v>
      </c>
      <c r="K41" s="783">
        <v>0.32</v>
      </c>
      <c r="L41" s="784">
        <v>2</v>
      </c>
      <c r="M41" s="784">
        <v>15</v>
      </c>
      <c r="N41" s="785">
        <v>4.95</v>
      </c>
      <c r="O41" s="784" t="s">
        <v>2706</v>
      </c>
      <c r="P41" s="801" t="s">
        <v>2779</v>
      </c>
      <c r="Q41" s="786">
        <f t="shared" si="0"/>
        <v>3</v>
      </c>
      <c r="R41" s="786">
        <f t="shared" si="0"/>
        <v>1</v>
      </c>
      <c r="S41" s="797">
        <f t="shared" si="1"/>
        <v>14.850000000000001</v>
      </c>
      <c r="T41" s="797">
        <f t="shared" si="2"/>
        <v>11.100000000000001</v>
      </c>
      <c r="U41" s="797">
        <f t="shared" si="3"/>
        <v>-3.75</v>
      </c>
      <c r="V41" s="802">
        <f t="shared" si="4"/>
        <v>0.74747474747474751</v>
      </c>
      <c r="W41" s="787"/>
    </row>
    <row r="42" spans="1:23" ht="14.4" customHeight="1" x14ac:dyDescent="0.3">
      <c r="A42" s="848" t="s">
        <v>2780</v>
      </c>
      <c r="B42" s="833"/>
      <c r="C42" s="834"/>
      <c r="D42" s="803"/>
      <c r="E42" s="835">
        <v>1</v>
      </c>
      <c r="F42" s="836">
        <v>0.48</v>
      </c>
      <c r="G42" s="788">
        <v>4</v>
      </c>
      <c r="H42" s="837">
        <v>1</v>
      </c>
      <c r="I42" s="838">
        <v>0.39</v>
      </c>
      <c r="J42" s="789">
        <v>5</v>
      </c>
      <c r="K42" s="839">
        <v>0.39</v>
      </c>
      <c r="L42" s="840">
        <v>2</v>
      </c>
      <c r="M42" s="840">
        <v>20</v>
      </c>
      <c r="N42" s="841">
        <v>6.72</v>
      </c>
      <c r="O42" s="840" t="s">
        <v>2706</v>
      </c>
      <c r="P42" s="842" t="s">
        <v>2781</v>
      </c>
      <c r="Q42" s="843">
        <f t="shared" si="0"/>
        <v>1</v>
      </c>
      <c r="R42" s="843">
        <f t="shared" si="0"/>
        <v>0.39</v>
      </c>
      <c r="S42" s="833">
        <f t="shared" si="1"/>
        <v>6.72</v>
      </c>
      <c r="T42" s="833">
        <f t="shared" si="2"/>
        <v>5</v>
      </c>
      <c r="U42" s="833">
        <f t="shared" si="3"/>
        <v>-1.7199999999999998</v>
      </c>
      <c r="V42" s="844">
        <f t="shared" si="4"/>
        <v>0.74404761904761907</v>
      </c>
      <c r="W42" s="790"/>
    </row>
    <row r="43" spans="1:23" ht="14.4" customHeight="1" x14ac:dyDescent="0.3">
      <c r="A43" s="849" t="s">
        <v>2782</v>
      </c>
      <c r="B43" s="792">
        <v>2</v>
      </c>
      <c r="C43" s="793">
        <v>3.82</v>
      </c>
      <c r="D43" s="794">
        <v>3.5</v>
      </c>
      <c r="E43" s="800">
        <v>1</v>
      </c>
      <c r="F43" s="778">
        <v>2.04</v>
      </c>
      <c r="G43" s="779">
        <v>3</v>
      </c>
      <c r="H43" s="784"/>
      <c r="I43" s="778"/>
      <c r="J43" s="779"/>
      <c r="K43" s="783">
        <v>1.91</v>
      </c>
      <c r="L43" s="784">
        <v>3</v>
      </c>
      <c r="M43" s="784">
        <v>24</v>
      </c>
      <c r="N43" s="785">
        <v>8.0399999999999991</v>
      </c>
      <c r="O43" s="784" t="s">
        <v>2706</v>
      </c>
      <c r="P43" s="801" t="s">
        <v>2783</v>
      </c>
      <c r="Q43" s="786">
        <f t="shared" si="0"/>
        <v>-2</v>
      </c>
      <c r="R43" s="786">
        <f t="shared" si="0"/>
        <v>-3.82</v>
      </c>
      <c r="S43" s="797" t="str">
        <f t="shared" si="1"/>
        <v/>
      </c>
      <c r="T43" s="797" t="str">
        <f t="shared" si="2"/>
        <v/>
      </c>
      <c r="U43" s="797" t="str">
        <f t="shared" si="3"/>
        <v/>
      </c>
      <c r="V43" s="802" t="str">
        <f t="shared" si="4"/>
        <v/>
      </c>
      <c r="W43" s="787"/>
    </row>
    <row r="44" spans="1:23" ht="14.4" customHeight="1" x14ac:dyDescent="0.3">
      <c r="A44" s="848" t="s">
        <v>2784</v>
      </c>
      <c r="B44" s="845">
        <v>1</v>
      </c>
      <c r="C44" s="846">
        <v>2.99</v>
      </c>
      <c r="D44" s="796">
        <v>4</v>
      </c>
      <c r="E44" s="835"/>
      <c r="F44" s="836"/>
      <c r="G44" s="788"/>
      <c r="H44" s="840"/>
      <c r="I44" s="836"/>
      <c r="J44" s="788"/>
      <c r="K44" s="839">
        <v>3.55</v>
      </c>
      <c r="L44" s="840">
        <v>5</v>
      </c>
      <c r="M44" s="840">
        <v>41</v>
      </c>
      <c r="N44" s="841">
        <v>13.79</v>
      </c>
      <c r="O44" s="840" t="s">
        <v>2706</v>
      </c>
      <c r="P44" s="842" t="s">
        <v>2785</v>
      </c>
      <c r="Q44" s="843">
        <f t="shared" si="0"/>
        <v>-1</v>
      </c>
      <c r="R44" s="843">
        <f t="shared" si="0"/>
        <v>-2.99</v>
      </c>
      <c r="S44" s="833" t="str">
        <f t="shared" si="1"/>
        <v/>
      </c>
      <c r="T44" s="833" t="str">
        <f t="shared" si="2"/>
        <v/>
      </c>
      <c r="U44" s="833" t="str">
        <f t="shared" si="3"/>
        <v/>
      </c>
      <c r="V44" s="844" t="str">
        <f t="shared" si="4"/>
        <v/>
      </c>
      <c r="W44" s="790"/>
    </row>
    <row r="45" spans="1:23" ht="14.4" customHeight="1" x14ac:dyDescent="0.3">
      <c r="A45" s="849" t="s">
        <v>2786</v>
      </c>
      <c r="B45" s="797"/>
      <c r="C45" s="798"/>
      <c r="D45" s="799"/>
      <c r="E45" s="800"/>
      <c r="F45" s="778"/>
      <c r="G45" s="779"/>
      <c r="H45" s="780">
        <v>1</v>
      </c>
      <c r="I45" s="781">
        <v>0.36</v>
      </c>
      <c r="J45" s="791">
        <v>3</v>
      </c>
      <c r="K45" s="783">
        <v>0.36</v>
      </c>
      <c r="L45" s="784">
        <v>1</v>
      </c>
      <c r="M45" s="784">
        <v>13</v>
      </c>
      <c r="N45" s="785">
        <v>4.2300000000000004</v>
      </c>
      <c r="O45" s="784" t="s">
        <v>2706</v>
      </c>
      <c r="P45" s="801" t="s">
        <v>2787</v>
      </c>
      <c r="Q45" s="786">
        <f t="shared" si="0"/>
        <v>1</v>
      </c>
      <c r="R45" s="786">
        <f t="shared" si="0"/>
        <v>0.36</v>
      </c>
      <c r="S45" s="797">
        <f t="shared" si="1"/>
        <v>4.2300000000000004</v>
      </c>
      <c r="T45" s="797">
        <f t="shared" si="2"/>
        <v>3</v>
      </c>
      <c r="U45" s="797">
        <f t="shared" si="3"/>
        <v>-1.2300000000000004</v>
      </c>
      <c r="V45" s="802">
        <f t="shared" si="4"/>
        <v>0.70921985815602828</v>
      </c>
      <c r="W45" s="787"/>
    </row>
    <row r="46" spans="1:23" ht="14.4" customHeight="1" x14ac:dyDescent="0.3">
      <c r="A46" s="849" t="s">
        <v>2788</v>
      </c>
      <c r="B46" s="797"/>
      <c r="C46" s="798"/>
      <c r="D46" s="799"/>
      <c r="E46" s="800"/>
      <c r="F46" s="778"/>
      <c r="G46" s="779"/>
      <c r="H46" s="780">
        <v>1</v>
      </c>
      <c r="I46" s="781">
        <v>0.41</v>
      </c>
      <c r="J46" s="782">
        <v>6</v>
      </c>
      <c r="K46" s="783">
        <v>0.41</v>
      </c>
      <c r="L46" s="784">
        <v>2</v>
      </c>
      <c r="M46" s="784">
        <v>15</v>
      </c>
      <c r="N46" s="785">
        <v>4.87</v>
      </c>
      <c r="O46" s="784" t="s">
        <v>2706</v>
      </c>
      <c r="P46" s="801" t="s">
        <v>2789</v>
      </c>
      <c r="Q46" s="786">
        <f t="shared" si="0"/>
        <v>1</v>
      </c>
      <c r="R46" s="786">
        <f t="shared" si="0"/>
        <v>0.41</v>
      </c>
      <c r="S46" s="797">
        <f t="shared" si="1"/>
        <v>4.87</v>
      </c>
      <c r="T46" s="797">
        <f t="shared" si="2"/>
        <v>6</v>
      </c>
      <c r="U46" s="797">
        <f t="shared" si="3"/>
        <v>1.1299999999999999</v>
      </c>
      <c r="V46" s="802">
        <f t="shared" si="4"/>
        <v>1.2320328542094456</v>
      </c>
      <c r="W46" s="787">
        <v>1</v>
      </c>
    </row>
    <row r="47" spans="1:23" ht="14.4" customHeight="1" x14ac:dyDescent="0.3">
      <c r="A47" s="848" t="s">
        <v>2790</v>
      </c>
      <c r="B47" s="833"/>
      <c r="C47" s="834"/>
      <c r="D47" s="803"/>
      <c r="E47" s="835"/>
      <c r="F47" s="836"/>
      <c r="G47" s="788"/>
      <c r="H47" s="837">
        <v>1</v>
      </c>
      <c r="I47" s="838">
        <v>0.56999999999999995</v>
      </c>
      <c r="J47" s="789">
        <v>4</v>
      </c>
      <c r="K47" s="839">
        <v>0.56999999999999995</v>
      </c>
      <c r="L47" s="840">
        <v>2</v>
      </c>
      <c r="M47" s="840">
        <v>21</v>
      </c>
      <c r="N47" s="841">
        <v>7.04</v>
      </c>
      <c r="O47" s="840" t="s">
        <v>2706</v>
      </c>
      <c r="P47" s="842" t="s">
        <v>2791</v>
      </c>
      <c r="Q47" s="843">
        <f t="shared" si="0"/>
        <v>1</v>
      </c>
      <c r="R47" s="843">
        <f t="shared" si="0"/>
        <v>0.56999999999999995</v>
      </c>
      <c r="S47" s="833">
        <f t="shared" si="1"/>
        <v>7.04</v>
      </c>
      <c r="T47" s="833">
        <f t="shared" si="2"/>
        <v>4</v>
      </c>
      <c r="U47" s="833">
        <f t="shared" si="3"/>
        <v>-3.04</v>
      </c>
      <c r="V47" s="844">
        <f t="shared" si="4"/>
        <v>0.56818181818181823</v>
      </c>
      <c r="W47" s="790"/>
    </row>
    <row r="48" spans="1:23" ht="14.4" customHeight="1" x14ac:dyDescent="0.3">
      <c r="A48" s="849" t="s">
        <v>2792</v>
      </c>
      <c r="B48" s="797"/>
      <c r="C48" s="798"/>
      <c r="D48" s="799"/>
      <c r="E48" s="780">
        <v>1</v>
      </c>
      <c r="F48" s="781">
        <v>0.79</v>
      </c>
      <c r="G48" s="791">
        <v>13</v>
      </c>
      <c r="H48" s="784"/>
      <c r="I48" s="778"/>
      <c r="J48" s="779"/>
      <c r="K48" s="783">
        <v>0.66</v>
      </c>
      <c r="L48" s="784">
        <v>2</v>
      </c>
      <c r="M48" s="784">
        <v>17</v>
      </c>
      <c r="N48" s="785">
        <v>5.65</v>
      </c>
      <c r="O48" s="784" t="s">
        <v>2706</v>
      </c>
      <c r="P48" s="801" t="s">
        <v>2793</v>
      </c>
      <c r="Q48" s="786">
        <f t="shared" si="0"/>
        <v>0</v>
      </c>
      <c r="R48" s="786">
        <f t="shared" si="0"/>
        <v>0</v>
      </c>
      <c r="S48" s="797" t="str">
        <f t="shared" si="1"/>
        <v/>
      </c>
      <c r="T48" s="797" t="str">
        <f t="shared" si="2"/>
        <v/>
      </c>
      <c r="U48" s="797" t="str">
        <f t="shared" si="3"/>
        <v/>
      </c>
      <c r="V48" s="802" t="str">
        <f t="shared" si="4"/>
        <v/>
      </c>
      <c r="W48" s="787"/>
    </row>
    <row r="49" spans="1:23" ht="14.4" customHeight="1" x14ac:dyDescent="0.3">
      <c r="A49" s="849" t="s">
        <v>2794</v>
      </c>
      <c r="B49" s="792">
        <v>1</v>
      </c>
      <c r="C49" s="793">
        <v>0.45</v>
      </c>
      <c r="D49" s="794">
        <v>4</v>
      </c>
      <c r="E49" s="800"/>
      <c r="F49" s="778"/>
      <c r="G49" s="779"/>
      <c r="H49" s="784"/>
      <c r="I49" s="778"/>
      <c r="J49" s="779"/>
      <c r="K49" s="783">
        <v>0.45</v>
      </c>
      <c r="L49" s="784">
        <v>1</v>
      </c>
      <c r="M49" s="784">
        <v>12</v>
      </c>
      <c r="N49" s="785">
        <v>3.87</v>
      </c>
      <c r="O49" s="784" t="s">
        <v>2706</v>
      </c>
      <c r="P49" s="801" t="s">
        <v>2795</v>
      </c>
      <c r="Q49" s="786">
        <f t="shared" si="0"/>
        <v>-1</v>
      </c>
      <c r="R49" s="786">
        <f t="shared" si="0"/>
        <v>-0.45</v>
      </c>
      <c r="S49" s="797" t="str">
        <f t="shared" si="1"/>
        <v/>
      </c>
      <c r="T49" s="797" t="str">
        <f t="shared" si="2"/>
        <v/>
      </c>
      <c r="U49" s="797" t="str">
        <f t="shared" si="3"/>
        <v/>
      </c>
      <c r="V49" s="802" t="str">
        <f t="shared" si="4"/>
        <v/>
      </c>
      <c r="W49" s="787"/>
    </row>
    <row r="50" spans="1:23" ht="14.4" customHeight="1" x14ac:dyDescent="0.3">
      <c r="A50" s="849" t="s">
        <v>2796</v>
      </c>
      <c r="B50" s="797"/>
      <c r="C50" s="798"/>
      <c r="D50" s="799"/>
      <c r="E50" s="800">
        <v>1</v>
      </c>
      <c r="F50" s="778">
        <v>0.65</v>
      </c>
      <c r="G50" s="779">
        <v>5</v>
      </c>
      <c r="H50" s="780">
        <v>2</v>
      </c>
      <c r="I50" s="781">
        <v>1.34</v>
      </c>
      <c r="J50" s="782">
        <v>7</v>
      </c>
      <c r="K50" s="783">
        <v>0.66</v>
      </c>
      <c r="L50" s="784">
        <v>2</v>
      </c>
      <c r="M50" s="784">
        <v>15</v>
      </c>
      <c r="N50" s="785">
        <v>4.92</v>
      </c>
      <c r="O50" s="784" t="s">
        <v>2706</v>
      </c>
      <c r="P50" s="801" t="s">
        <v>2797</v>
      </c>
      <c r="Q50" s="786">
        <f t="shared" si="0"/>
        <v>2</v>
      </c>
      <c r="R50" s="786">
        <f t="shared" si="0"/>
        <v>1.34</v>
      </c>
      <c r="S50" s="797">
        <f t="shared" si="1"/>
        <v>9.84</v>
      </c>
      <c r="T50" s="797">
        <f t="shared" si="2"/>
        <v>14</v>
      </c>
      <c r="U50" s="797">
        <f t="shared" si="3"/>
        <v>4.16</v>
      </c>
      <c r="V50" s="802">
        <f t="shared" si="4"/>
        <v>1.4227642276422765</v>
      </c>
      <c r="W50" s="787">
        <v>6</v>
      </c>
    </row>
    <row r="51" spans="1:23" ht="14.4" customHeight="1" x14ac:dyDescent="0.3">
      <c r="A51" s="849" t="s">
        <v>2798</v>
      </c>
      <c r="B51" s="797">
        <v>1</v>
      </c>
      <c r="C51" s="798">
        <v>0.55000000000000004</v>
      </c>
      <c r="D51" s="799">
        <v>11</v>
      </c>
      <c r="E51" s="800">
        <v>1</v>
      </c>
      <c r="F51" s="778">
        <v>0.55000000000000004</v>
      </c>
      <c r="G51" s="779">
        <v>7</v>
      </c>
      <c r="H51" s="780">
        <v>1</v>
      </c>
      <c r="I51" s="781">
        <v>0.55000000000000004</v>
      </c>
      <c r="J51" s="791">
        <v>4</v>
      </c>
      <c r="K51" s="783">
        <v>0.55000000000000004</v>
      </c>
      <c r="L51" s="784">
        <v>1</v>
      </c>
      <c r="M51" s="784">
        <v>13</v>
      </c>
      <c r="N51" s="785">
        <v>4.2699999999999996</v>
      </c>
      <c r="O51" s="784" t="s">
        <v>2706</v>
      </c>
      <c r="P51" s="801" t="s">
        <v>2799</v>
      </c>
      <c r="Q51" s="786">
        <f t="shared" si="0"/>
        <v>0</v>
      </c>
      <c r="R51" s="786">
        <f t="shared" si="0"/>
        <v>0</v>
      </c>
      <c r="S51" s="797">
        <f t="shared" si="1"/>
        <v>4.2699999999999996</v>
      </c>
      <c r="T51" s="797">
        <f t="shared" si="2"/>
        <v>4</v>
      </c>
      <c r="U51" s="797">
        <f t="shared" si="3"/>
        <v>-0.26999999999999957</v>
      </c>
      <c r="V51" s="802">
        <f t="shared" si="4"/>
        <v>0.93676814988290402</v>
      </c>
      <c r="W51" s="787"/>
    </row>
    <row r="52" spans="1:23" ht="14.4" customHeight="1" x14ac:dyDescent="0.3">
      <c r="A52" s="849" t="s">
        <v>2800</v>
      </c>
      <c r="B52" s="797">
        <v>1</v>
      </c>
      <c r="C52" s="798">
        <v>0.65</v>
      </c>
      <c r="D52" s="799">
        <v>6</v>
      </c>
      <c r="E52" s="780">
        <v>1</v>
      </c>
      <c r="F52" s="781">
        <v>0.77</v>
      </c>
      <c r="G52" s="791">
        <v>4</v>
      </c>
      <c r="H52" s="784"/>
      <c r="I52" s="778"/>
      <c r="J52" s="779"/>
      <c r="K52" s="783">
        <v>0.65</v>
      </c>
      <c r="L52" s="784">
        <v>3</v>
      </c>
      <c r="M52" s="784">
        <v>26</v>
      </c>
      <c r="N52" s="785">
        <v>8.76</v>
      </c>
      <c r="O52" s="784" t="s">
        <v>2706</v>
      </c>
      <c r="P52" s="801" t="s">
        <v>2801</v>
      </c>
      <c r="Q52" s="786">
        <f t="shared" si="0"/>
        <v>-1</v>
      </c>
      <c r="R52" s="786">
        <f t="shared" si="0"/>
        <v>-0.65</v>
      </c>
      <c r="S52" s="797" t="str">
        <f t="shared" si="1"/>
        <v/>
      </c>
      <c r="T52" s="797" t="str">
        <f t="shared" si="2"/>
        <v/>
      </c>
      <c r="U52" s="797" t="str">
        <f t="shared" si="3"/>
        <v/>
      </c>
      <c r="V52" s="802" t="str">
        <f t="shared" si="4"/>
        <v/>
      </c>
      <c r="W52" s="787"/>
    </row>
    <row r="53" spans="1:23" ht="14.4" customHeight="1" x14ac:dyDescent="0.3">
      <c r="A53" s="849" t="s">
        <v>2802</v>
      </c>
      <c r="B53" s="797">
        <v>1</v>
      </c>
      <c r="C53" s="798">
        <v>0.35</v>
      </c>
      <c r="D53" s="799">
        <v>3</v>
      </c>
      <c r="E53" s="800"/>
      <c r="F53" s="778"/>
      <c r="G53" s="779"/>
      <c r="H53" s="780">
        <v>1</v>
      </c>
      <c r="I53" s="781">
        <v>0.35</v>
      </c>
      <c r="J53" s="782">
        <v>5</v>
      </c>
      <c r="K53" s="783">
        <v>0.35</v>
      </c>
      <c r="L53" s="784">
        <v>2</v>
      </c>
      <c r="M53" s="784">
        <v>15</v>
      </c>
      <c r="N53" s="785">
        <v>4.93</v>
      </c>
      <c r="O53" s="784" t="s">
        <v>2706</v>
      </c>
      <c r="P53" s="801" t="s">
        <v>2803</v>
      </c>
      <c r="Q53" s="786">
        <f t="shared" si="0"/>
        <v>0</v>
      </c>
      <c r="R53" s="786">
        <f t="shared" si="0"/>
        <v>0</v>
      </c>
      <c r="S53" s="797">
        <f t="shared" si="1"/>
        <v>4.93</v>
      </c>
      <c r="T53" s="797">
        <f t="shared" si="2"/>
        <v>5</v>
      </c>
      <c r="U53" s="797">
        <f t="shared" si="3"/>
        <v>7.0000000000000284E-2</v>
      </c>
      <c r="V53" s="802">
        <f t="shared" si="4"/>
        <v>1.0141987829614605</v>
      </c>
      <c r="W53" s="787"/>
    </row>
    <row r="54" spans="1:23" ht="14.4" customHeight="1" x14ac:dyDescent="0.3">
      <c r="A54" s="849" t="s">
        <v>2804</v>
      </c>
      <c r="B54" s="797"/>
      <c r="C54" s="798"/>
      <c r="D54" s="799"/>
      <c r="E54" s="800">
        <v>6</v>
      </c>
      <c r="F54" s="778">
        <v>4.03</v>
      </c>
      <c r="G54" s="779">
        <v>4.8</v>
      </c>
      <c r="H54" s="780">
        <v>12</v>
      </c>
      <c r="I54" s="781">
        <v>7.87</v>
      </c>
      <c r="J54" s="791">
        <v>5.5</v>
      </c>
      <c r="K54" s="783">
        <v>0.64</v>
      </c>
      <c r="L54" s="784">
        <v>2</v>
      </c>
      <c r="M54" s="784">
        <v>17</v>
      </c>
      <c r="N54" s="785">
        <v>5.73</v>
      </c>
      <c r="O54" s="784" t="s">
        <v>2706</v>
      </c>
      <c r="P54" s="801" t="s">
        <v>2805</v>
      </c>
      <c r="Q54" s="786">
        <f t="shared" si="0"/>
        <v>12</v>
      </c>
      <c r="R54" s="786">
        <f t="shared" si="0"/>
        <v>7.87</v>
      </c>
      <c r="S54" s="797">
        <f t="shared" si="1"/>
        <v>68.760000000000005</v>
      </c>
      <c r="T54" s="797">
        <f t="shared" si="2"/>
        <v>66</v>
      </c>
      <c r="U54" s="797">
        <f t="shared" si="3"/>
        <v>-2.7600000000000051</v>
      </c>
      <c r="V54" s="802">
        <f t="shared" si="4"/>
        <v>0.95986038394415352</v>
      </c>
      <c r="W54" s="787">
        <v>12</v>
      </c>
    </row>
    <row r="55" spans="1:23" ht="14.4" customHeight="1" x14ac:dyDescent="0.3">
      <c r="A55" s="848" t="s">
        <v>2806</v>
      </c>
      <c r="B55" s="833"/>
      <c r="C55" s="834"/>
      <c r="D55" s="803"/>
      <c r="E55" s="835">
        <v>1</v>
      </c>
      <c r="F55" s="836">
        <v>0.8</v>
      </c>
      <c r="G55" s="788">
        <v>3</v>
      </c>
      <c r="H55" s="837">
        <v>3</v>
      </c>
      <c r="I55" s="838">
        <v>2.86</v>
      </c>
      <c r="J55" s="789">
        <v>3.3</v>
      </c>
      <c r="K55" s="839">
        <v>0.95</v>
      </c>
      <c r="L55" s="840">
        <v>3</v>
      </c>
      <c r="M55" s="840">
        <v>31</v>
      </c>
      <c r="N55" s="841">
        <v>10.34</v>
      </c>
      <c r="O55" s="840" t="s">
        <v>2706</v>
      </c>
      <c r="P55" s="842" t="s">
        <v>2807</v>
      </c>
      <c r="Q55" s="843">
        <f t="shared" si="0"/>
        <v>3</v>
      </c>
      <c r="R55" s="843">
        <f t="shared" si="0"/>
        <v>2.86</v>
      </c>
      <c r="S55" s="833">
        <f t="shared" si="1"/>
        <v>31.02</v>
      </c>
      <c r="T55" s="833">
        <f t="shared" si="2"/>
        <v>9.8999999999999986</v>
      </c>
      <c r="U55" s="833">
        <f t="shared" si="3"/>
        <v>-21.12</v>
      </c>
      <c r="V55" s="844">
        <f t="shared" si="4"/>
        <v>0.31914893617021273</v>
      </c>
      <c r="W55" s="790"/>
    </row>
    <row r="56" spans="1:23" ht="14.4" customHeight="1" x14ac:dyDescent="0.3">
      <c r="A56" s="848" t="s">
        <v>2808</v>
      </c>
      <c r="B56" s="833"/>
      <c r="C56" s="834"/>
      <c r="D56" s="803"/>
      <c r="E56" s="835"/>
      <c r="F56" s="836"/>
      <c r="G56" s="788"/>
      <c r="H56" s="837">
        <v>2</v>
      </c>
      <c r="I56" s="838">
        <v>1.82</v>
      </c>
      <c r="J56" s="789">
        <v>2.5</v>
      </c>
      <c r="K56" s="839">
        <v>2.2599999999999998</v>
      </c>
      <c r="L56" s="840">
        <v>7</v>
      </c>
      <c r="M56" s="840">
        <v>67</v>
      </c>
      <c r="N56" s="841">
        <v>22.18</v>
      </c>
      <c r="O56" s="840" t="s">
        <v>2706</v>
      </c>
      <c r="P56" s="842" t="s">
        <v>2809</v>
      </c>
      <c r="Q56" s="843">
        <f t="shared" si="0"/>
        <v>2</v>
      </c>
      <c r="R56" s="843">
        <f t="shared" si="0"/>
        <v>1.82</v>
      </c>
      <c r="S56" s="833">
        <f t="shared" si="1"/>
        <v>44.36</v>
      </c>
      <c r="T56" s="833">
        <f t="shared" si="2"/>
        <v>5</v>
      </c>
      <c r="U56" s="833">
        <f t="shared" si="3"/>
        <v>-39.36</v>
      </c>
      <c r="V56" s="844">
        <f t="shared" si="4"/>
        <v>0.1127141568981064</v>
      </c>
      <c r="W56" s="790"/>
    </row>
    <row r="57" spans="1:23" ht="14.4" customHeight="1" x14ac:dyDescent="0.3">
      <c r="A57" s="849" t="s">
        <v>2810</v>
      </c>
      <c r="B57" s="792">
        <v>14</v>
      </c>
      <c r="C57" s="793">
        <v>6.68</v>
      </c>
      <c r="D57" s="794">
        <v>4.8</v>
      </c>
      <c r="E57" s="800">
        <v>3</v>
      </c>
      <c r="F57" s="778">
        <v>1.39</v>
      </c>
      <c r="G57" s="779">
        <v>6.3</v>
      </c>
      <c r="H57" s="784">
        <v>1</v>
      </c>
      <c r="I57" s="778">
        <v>0.48</v>
      </c>
      <c r="J57" s="779">
        <v>3</v>
      </c>
      <c r="K57" s="783">
        <v>0.48</v>
      </c>
      <c r="L57" s="784">
        <v>2</v>
      </c>
      <c r="M57" s="784">
        <v>15</v>
      </c>
      <c r="N57" s="785">
        <v>4.91</v>
      </c>
      <c r="O57" s="784" t="s">
        <v>2706</v>
      </c>
      <c r="P57" s="801" t="s">
        <v>2811</v>
      </c>
      <c r="Q57" s="786">
        <f t="shared" si="0"/>
        <v>-13</v>
      </c>
      <c r="R57" s="786">
        <f t="shared" si="0"/>
        <v>-6.1999999999999993</v>
      </c>
      <c r="S57" s="797">
        <f t="shared" si="1"/>
        <v>4.91</v>
      </c>
      <c r="T57" s="797">
        <f t="shared" si="2"/>
        <v>3</v>
      </c>
      <c r="U57" s="797">
        <f t="shared" si="3"/>
        <v>-1.9100000000000001</v>
      </c>
      <c r="V57" s="802">
        <f t="shared" si="4"/>
        <v>0.61099796334012213</v>
      </c>
      <c r="W57" s="787"/>
    </row>
    <row r="58" spans="1:23" ht="14.4" customHeight="1" x14ac:dyDescent="0.3">
      <c r="A58" s="848" t="s">
        <v>2812</v>
      </c>
      <c r="B58" s="845">
        <v>3</v>
      </c>
      <c r="C58" s="846">
        <v>2.3199999999999998</v>
      </c>
      <c r="D58" s="796">
        <v>4</v>
      </c>
      <c r="E58" s="835"/>
      <c r="F58" s="836"/>
      <c r="G58" s="788"/>
      <c r="H58" s="840"/>
      <c r="I58" s="836"/>
      <c r="J58" s="788"/>
      <c r="K58" s="839">
        <v>0.77</v>
      </c>
      <c r="L58" s="840">
        <v>3</v>
      </c>
      <c r="M58" s="840">
        <v>28</v>
      </c>
      <c r="N58" s="841">
        <v>9.1999999999999993</v>
      </c>
      <c r="O58" s="840" t="s">
        <v>2706</v>
      </c>
      <c r="P58" s="842" t="s">
        <v>2813</v>
      </c>
      <c r="Q58" s="843">
        <f t="shared" si="0"/>
        <v>-3</v>
      </c>
      <c r="R58" s="843">
        <f t="shared" si="0"/>
        <v>-2.3199999999999998</v>
      </c>
      <c r="S58" s="833" t="str">
        <f t="shared" si="1"/>
        <v/>
      </c>
      <c r="T58" s="833" t="str">
        <f t="shared" si="2"/>
        <v/>
      </c>
      <c r="U58" s="833" t="str">
        <f t="shared" si="3"/>
        <v/>
      </c>
      <c r="V58" s="844" t="str">
        <f t="shared" si="4"/>
        <v/>
      </c>
      <c r="W58" s="790"/>
    </row>
    <row r="59" spans="1:23" ht="14.4" customHeight="1" x14ac:dyDescent="0.3">
      <c r="A59" s="849" t="s">
        <v>2814</v>
      </c>
      <c r="B59" s="797">
        <v>1</v>
      </c>
      <c r="C59" s="798">
        <v>0.24</v>
      </c>
      <c r="D59" s="799">
        <v>7</v>
      </c>
      <c r="E59" s="800"/>
      <c r="F59" s="778"/>
      <c r="G59" s="779"/>
      <c r="H59" s="780">
        <v>2</v>
      </c>
      <c r="I59" s="781">
        <v>0.47</v>
      </c>
      <c r="J59" s="782">
        <v>5</v>
      </c>
      <c r="K59" s="783">
        <v>0.23</v>
      </c>
      <c r="L59" s="784">
        <v>1</v>
      </c>
      <c r="M59" s="784">
        <v>10</v>
      </c>
      <c r="N59" s="785">
        <v>3.32</v>
      </c>
      <c r="O59" s="784" t="s">
        <v>2706</v>
      </c>
      <c r="P59" s="801" t="s">
        <v>2815</v>
      </c>
      <c r="Q59" s="786">
        <f t="shared" si="0"/>
        <v>1</v>
      </c>
      <c r="R59" s="786">
        <f t="shared" si="0"/>
        <v>0.22999999999999998</v>
      </c>
      <c r="S59" s="797">
        <f t="shared" si="1"/>
        <v>6.64</v>
      </c>
      <c r="T59" s="797">
        <f t="shared" si="2"/>
        <v>10</v>
      </c>
      <c r="U59" s="797">
        <f t="shared" si="3"/>
        <v>3.3600000000000003</v>
      </c>
      <c r="V59" s="802">
        <f t="shared" si="4"/>
        <v>1.5060240963855422</v>
      </c>
      <c r="W59" s="787">
        <v>3</v>
      </c>
    </row>
    <row r="60" spans="1:23" ht="14.4" customHeight="1" x14ac:dyDescent="0.3">
      <c r="A60" s="849" t="s">
        <v>2816</v>
      </c>
      <c r="B60" s="797"/>
      <c r="C60" s="798"/>
      <c r="D60" s="799"/>
      <c r="E60" s="800">
        <v>1</v>
      </c>
      <c r="F60" s="778">
        <v>0.42</v>
      </c>
      <c r="G60" s="779">
        <v>3</v>
      </c>
      <c r="H60" s="780">
        <v>2</v>
      </c>
      <c r="I60" s="781">
        <v>0.59</v>
      </c>
      <c r="J60" s="791">
        <v>2</v>
      </c>
      <c r="K60" s="783">
        <v>0.39</v>
      </c>
      <c r="L60" s="784">
        <v>2</v>
      </c>
      <c r="M60" s="784">
        <v>19</v>
      </c>
      <c r="N60" s="785">
        <v>6.2</v>
      </c>
      <c r="O60" s="784" t="s">
        <v>2706</v>
      </c>
      <c r="P60" s="801" t="s">
        <v>2817</v>
      </c>
      <c r="Q60" s="786">
        <f t="shared" si="0"/>
        <v>2</v>
      </c>
      <c r="R60" s="786">
        <f t="shared" si="0"/>
        <v>0.59</v>
      </c>
      <c r="S60" s="797">
        <f t="shared" si="1"/>
        <v>12.4</v>
      </c>
      <c r="T60" s="797">
        <f t="shared" si="2"/>
        <v>4</v>
      </c>
      <c r="U60" s="797">
        <f t="shared" si="3"/>
        <v>-8.4</v>
      </c>
      <c r="V60" s="802">
        <f t="shared" si="4"/>
        <v>0.32258064516129031</v>
      </c>
      <c r="W60" s="787"/>
    </row>
    <row r="61" spans="1:23" ht="14.4" customHeight="1" x14ac:dyDescent="0.3">
      <c r="A61" s="849" t="s">
        <v>2818</v>
      </c>
      <c r="B61" s="792">
        <v>2</v>
      </c>
      <c r="C61" s="793">
        <v>1.23</v>
      </c>
      <c r="D61" s="794">
        <v>4.5</v>
      </c>
      <c r="E61" s="800"/>
      <c r="F61" s="778"/>
      <c r="G61" s="779"/>
      <c r="H61" s="784"/>
      <c r="I61" s="778"/>
      <c r="J61" s="779"/>
      <c r="K61" s="783">
        <v>0.62</v>
      </c>
      <c r="L61" s="784">
        <v>2</v>
      </c>
      <c r="M61" s="784">
        <v>14</v>
      </c>
      <c r="N61" s="785">
        <v>4.72</v>
      </c>
      <c r="O61" s="784" t="s">
        <v>2706</v>
      </c>
      <c r="P61" s="801" t="s">
        <v>2819</v>
      </c>
      <c r="Q61" s="786">
        <f t="shared" si="0"/>
        <v>-2</v>
      </c>
      <c r="R61" s="786">
        <f t="shared" si="0"/>
        <v>-1.23</v>
      </c>
      <c r="S61" s="797" t="str">
        <f t="shared" si="1"/>
        <v/>
      </c>
      <c r="T61" s="797" t="str">
        <f t="shared" si="2"/>
        <v/>
      </c>
      <c r="U61" s="797" t="str">
        <f t="shared" si="3"/>
        <v/>
      </c>
      <c r="V61" s="802" t="str">
        <f t="shared" si="4"/>
        <v/>
      </c>
      <c r="W61" s="787"/>
    </row>
    <row r="62" spans="1:23" ht="14.4" customHeight="1" x14ac:dyDescent="0.3">
      <c r="A62" s="849" t="s">
        <v>2820</v>
      </c>
      <c r="B62" s="797"/>
      <c r="C62" s="798"/>
      <c r="D62" s="799"/>
      <c r="E62" s="800"/>
      <c r="F62" s="778"/>
      <c r="G62" s="779"/>
      <c r="H62" s="780">
        <v>1</v>
      </c>
      <c r="I62" s="781">
        <v>1.07</v>
      </c>
      <c r="J62" s="791">
        <v>6</v>
      </c>
      <c r="K62" s="783">
        <v>1.07</v>
      </c>
      <c r="L62" s="784">
        <v>3</v>
      </c>
      <c r="M62" s="784">
        <v>24</v>
      </c>
      <c r="N62" s="785">
        <v>8.07</v>
      </c>
      <c r="O62" s="784" t="s">
        <v>2706</v>
      </c>
      <c r="P62" s="801" t="s">
        <v>2821</v>
      </c>
      <c r="Q62" s="786">
        <f t="shared" si="0"/>
        <v>1</v>
      </c>
      <c r="R62" s="786">
        <f t="shared" si="0"/>
        <v>1.07</v>
      </c>
      <c r="S62" s="797">
        <f t="shared" si="1"/>
        <v>8.07</v>
      </c>
      <c r="T62" s="797">
        <f t="shared" si="2"/>
        <v>6</v>
      </c>
      <c r="U62" s="797">
        <f t="shared" si="3"/>
        <v>-2.0700000000000003</v>
      </c>
      <c r="V62" s="802">
        <f t="shared" si="4"/>
        <v>0.74349442379182151</v>
      </c>
      <c r="W62" s="787"/>
    </row>
    <row r="63" spans="1:23" ht="14.4" customHeight="1" x14ac:dyDescent="0.3">
      <c r="A63" s="849" t="s">
        <v>2822</v>
      </c>
      <c r="B63" s="792">
        <v>1</v>
      </c>
      <c r="C63" s="793">
        <v>0.56999999999999995</v>
      </c>
      <c r="D63" s="794">
        <v>3</v>
      </c>
      <c r="E63" s="800"/>
      <c r="F63" s="778"/>
      <c r="G63" s="779"/>
      <c r="H63" s="784"/>
      <c r="I63" s="778"/>
      <c r="J63" s="779"/>
      <c r="K63" s="783">
        <v>0.56999999999999995</v>
      </c>
      <c r="L63" s="784">
        <v>2</v>
      </c>
      <c r="M63" s="784">
        <v>18</v>
      </c>
      <c r="N63" s="785">
        <v>6.16</v>
      </c>
      <c r="O63" s="784" t="s">
        <v>2706</v>
      </c>
      <c r="P63" s="801" t="s">
        <v>2823</v>
      </c>
      <c r="Q63" s="786">
        <f t="shared" si="0"/>
        <v>-1</v>
      </c>
      <c r="R63" s="786">
        <f t="shared" si="0"/>
        <v>-0.56999999999999995</v>
      </c>
      <c r="S63" s="797" t="str">
        <f t="shared" si="1"/>
        <v/>
      </c>
      <c r="T63" s="797" t="str">
        <f t="shared" si="2"/>
        <v/>
      </c>
      <c r="U63" s="797" t="str">
        <f t="shared" si="3"/>
        <v/>
      </c>
      <c r="V63" s="802" t="str">
        <f t="shared" si="4"/>
        <v/>
      </c>
      <c r="W63" s="787"/>
    </row>
    <row r="64" spans="1:23" ht="14.4" customHeight="1" x14ac:dyDescent="0.3">
      <c r="A64" s="849" t="s">
        <v>2824</v>
      </c>
      <c r="B64" s="797">
        <v>3</v>
      </c>
      <c r="C64" s="798">
        <v>0.78</v>
      </c>
      <c r="D64" s="799">
        <v>4</v>
      </c>
      <c r="E64" s="800">
        <v>3</v>
      </c>
      <c r="F64" s="778">
        <v>0.79</v>
      </c>
      <c r="G64" s="779">
        <v>2.2999999999999998</v>
      </c>
      <c r="H64" s="780">
        <v>15</v>
      </c>
      <c r="I64" s="781">
        <v>3.89</v>
      </c>
      <c r="J64" s="782">
        <v>4.0999999999999996</v>
      </c>
      <c r="K64" s="783">
        <v>0.26</v>
      </c>
      <c r="L64" s="784">
        <v>1</v>
      </c>
      <c r="M64" s="784">
        <v>12</v>
      </c>
      <c r="N64" s="785">
        <v>3.97</v>
      </c>
      <c r="O64" s="784" t="s">
        <v>2706</v>
      </c>
      <c r="P64" s="801" t="s">
        <v>2825</v>
      </c>
      <c r="Q64" s="786">
        <f t="shared" si="0"/>
        <v>12</v>
      </c>
      <c r="R64" s="786">
        <f t="shared" si="0"/>
        <v>3.1100000000000003</v>
      </c>
      <c r="S64" s="797">
        <f t="shared" si="1"/>
        <v>59.550000000000004</v>
      </c>
      <c r="T64" s="797">
        <f t="shared" si="2"/>
        <v>61.499999999999993</v>
      </c>
      <c r="U64" s="797">
        <f t="shared" si="3"/>
        <v>1.9499999999999886</v>
      </c>
      <c r="V64" s="802">
        <f t="shared" si="4"/>
        <v>1.0327455919395465</v>
      </c>
      <c r="W64" s="787">
        <v>12</v>
      </c>
    </row>
    <row r="65" spans="1:23" ht="14.4" customHeight="1" x14ac:dyDescent="0.3">
      <c r="A65" s="848" t="s">
        <v>2826</v>
      </c>
      <c r="B65" s="833">
        <v>1</v>
      </c>
      <c r="C65" s="834">
        <v>0.4</v>
      </c>
      <c r="D65" s="803">
        <v>3</v>
      </c>
      <c r="E65" s="835">
        <v>3</v>
      </c>
      <c r="F65" s="836">
        <v>1.42</v>
      </c>
      <c r="G65" s="788">
        <v>4.7</v>
      </c>
      <c r="H65" s="837">
        <v>1</v>
      </c>
      <c r="I65" s="838">
        <v>0.4</v>
      </c>
      <c r="J65" s="789">
        <v>5</v>
      </c>
      <c r="K65" s="839">
        <v>0.4</v>
      </c>
      <c r="L65" s="840">
        <v>2</v>
      </c>
      <c r="M65" s="840">
        <v>17</v>
      </c>
      <c r="N65" s="841">
        <v>5.7</v>
      </c>
      <c r="O65" s="840" t="s">
        <v>2706</v>
      </c>
      <c r="P65" s="842" t="s">
        <v>2827</v>
      </c>
      <c r="Q65" s="843">
        <f t="shared" si="0"/>
        <v>0</v>
      </c>
      <c r="R65" s="843">
        <f t="shared" si="0"/>
        <v>0</v>
      </c>
      <c r="S65" s="833">
        <f t="shared" si="1"/>
        <v>5.7</v>
      </c>
      <c r="T65" s="833">
        <f t="shared" si="2"/>
        <v>5</v>
      </c>
      <c r="U65" s="833">
        <f t="shared" si="3"/>
        <v>-0.70000000000000018</v>
      </c>
      <c r="V65" s="844">
        <f t="shared" si="4"/>
        <v>0.8771929824561403</v>
      </c>
      <c r="W65" s="790"/>
    </row>
    <row r="66" spans="1:23" ht="14.4" customHeight="1" x14ac:dyDescent="0.3">
      <c r="A66" s="848" t="s">
        <v>2828</v>
      </c>
      <c r="B66" s="833"/>
      <c r="C66" s="834"/>
      <c r="D66" s="803"/>
      <c r="E66" s="835">
        <v>1</v>
      </c>
      <c r="F66" s="836">
        <v>0.78</v>
      </c>
      <c r="G66" s="788">
        <v>3</v>
      </c>
      <c r="H66" s="837"/>
      <c r="I66" s="838"/>
      <c r="J66" s="789"/>
      <c r="K66" s="839">
        <v>1.1000000000000001</v>
      </c>
      <c r="L66" s="840">
        <v>4</v>
      </c>
      <c r="M66" s="840">
        <v>37</v>
      </c>
      <c r="N66" s="841">
        <v>12.44</v>
      </c>
      <c r="O66" s="840" t="s">
        <v>2706</v>
      </c>
      <c r="P66" s="842" t="s">
        <v>2829</v>
      </c>
      <c r="Q66" s="843">
        <f t="shared" si="0"/>
        <v>0</v>
      </c>
      <c r="R66" s="843">
        <f t="shared" si="0"/>
        <v>0</v>
      </c>
      <c r="S66" s="833" t="str">
        <f t="shared" si="1"/>
        <v/>
      </c>
      <c r="T66" s="833" t="str">
        <f t="shared" si="2"/>
        <v/>
      </c>
      <c r="U66" s="833" t="str">
        <f t="shared" si="3"/>
        <v/>
      </c>
      <c r="V66" s="844" t="str">
        <f t="shared" si="4"/>
        <v/>
      </c>
      <c r="W66" s="790"/>
    </row>
    <row r="67" spans="1:23" ht="14.4" customHeight="1" x14ac:dyDescent="0.3">
      <c r="A67" s="849" t="s">
        <v>2830</v>
      </c>
      <c r="B67" s="797"/>
      <c r="C67" s="798"/>
      <c r="D67" s="799"/>
      <c r="E67" s="800"/>
      <c r="F67" s="778"/>
      <c r="G67" s="779"/>
      <c r="H67" s="780">
        <v>1</v>
      </c>
      <c r="I67" s="781">
        <v>1.02</v>
      </c>
      <c r="J67" s="791">
        <v>3</v>
      </c>
      <c r="K67" s="783">
        <v>0.7</v>
      </c>
      <c r="L67" s="784">
        <v>2</v>
      </c>
      <c r="M67" s="784">
        <v>16</v>
      </c>
      <c r="N67" s="785">
        <v>5.24</v>
      </c>
      <c r="O67" s="784" t="s">
        <v>2706</v>
      </c>
      <c r="P67" s="801" t="s">
        <v>2831</v>
      </c>
      <c r="Q67" s="786">
        <f t="shared" si="0"/>
        <v>1</v>
      </c>
      <c r="R67" s="786">
        <f t="shared" si="0"/>
        <v>1.02</v>
      </c>
      <c r="S67" s="797">
        <f t="shared" si="1"/>
        <v>5.24</v>
      </c>
      <c r="T67" s="797">
        <f t="shared" si="2"/>
        <v>3</v>
      </c>
      <c r="U67" s="797">
        <f t="shared" si="3"/>
        <v>-2.2400000000000002</v>
      </c>
      <c r="V67" s="802">
        <f t="shared" si="4"/>
        <v>0.5725190839694656</v>
      </c>
      <c r="W67" s="787"/>
    </row>
    <row r="68" spans="1:23" ht="14.4" customHeight="1" x14ac:dyDescent="0.3">
      <c r="A68" s="849" t="s">
        <v>2832</v>
      </c>
      <c r="B68" s="797"/>
      <c r="C68" s="798"/>
      <c r="D68" s="799"/>
      <c r="E68" s="800"/>
      <c r="F68" s="778"/>
      <c r="G68" s="779"/>
      <c r="H68" s="780">
        <v>8</v>
      </c>
      <c r="I68" s="781">
        <v>1.89</v>
      </c>
      <c r="J68" s="782">
        <v>3.4</v>
      </c>
      <c r="K68" s="783">
        <v>0.24</v>
      </c>
      <c r="L68" s="784">
        <v>1</v>
      </c>
      <c r="M68" s="784">
        <v>10</v>
      </c>
      <c r="N68" s="785">
        <v>3.36</v>
      </c>
      <c r="O68" s="784" t="s">
        <v>2706</v>
      </c>
      <c r="P68" s="801" t="s">
        <v>2833</v>
      </c>
      <c r="Q68" s="786">
        <f t="shared" si="0"/>
        <v>8</v>
      </c>
      <c r="R68" s="786">
        <f t="shared" si="0"/>
        <v>1.89</v>
      </c>
      <c r="S68" s="797">
        <f t="shared" si="1"/>
        <v>26.88</v>
      </c>
      <c r="T68" s="797">
        <f t="shared" si="2"/>
        <v>27.2</v>
      </c>
      <c r="U68" s="797">
        <f t="shared" si="3"/>
        <v>0.32000000000000028</v>
      </c>
      <c r="V68" s="802">
        <f t="shared" si="4"/>
        <v>1.0119047619047619</v>
      </c>
      <c r="W68" s="787">
        <v>2</v>
      </c>
    </row>
    <row r="69" spans="1:23" ht="14.4" customHeight="1" x14ac:dyDescent="0.3">
      <c r="A69" s="848" t="s">
        <v>2834</v>
      </c>
      <c r="B69" s="833"/>
      <c r="C69" s="834"/>
      <c r="D69" s="803"/>
      <c r="E69" s="835"/>
      <c r="F69" s="836"/>
      <c r="G69" s="788"/>
      <c r="H69" s="837">
        <v>1</v>
      </c>
      <c r="I69" s="838">
        <v>0.45</v>
      </c>
      <c r="J69" s="795">
        <v>6</v>
      </c>
      <c r="K69" s="839">
        <v>0.45</v>
      </c>
      <c r="L69" s="840">
        <v>2</v>
      </c>
      <c r="M69" s="840">
        <v>17</v>
      </c>
      <c r="N69" s="841">
        <v>5.61</v>
      </c>
      <c r="O69" s="840" t="s">
        <v>2706</v>
      </c>
      <c r="P69" s="842" t="s">
        <v>2835</v>
      </c>
      <c r="Q69" s="843">
        <f t="shared" si="0"/>
        <v>1</v>
      </c>
      <c r="R69" s="843">
        <f t="shared" si="0"/>
        <v>0.45</v>
      </c>
      <c r="S69" s="833">
        <f t="shared" si="1"/>
        <v>5.61</v>
      </c>
      <c r="T69" s="833">
        <f t="shared" si="2"/>
        <v>6</v>
      </c>
      <c r="U69" s="833">
        <f t="shared" si="3"/>
        <v>0.38999999999999968</v>
      </c>
      <c r="V69" s="844">
        <f t="shared" si="4"/>
        <v>1.0695187165775399</v>
      </c>
      <c r="W69" s="790"/>
    </row>
    <row r="70" spans="1:23" ht="14.4" customHeight="1" x14ac:dyDescent="0.3">
      <c r="A70" s="848" t="s">
        <v>2836</v>
      </c>
      <c r="B70" s="833"/>
      <c r="C70" s="834"/>
      <c r="D70" s="803"/>
      <c r="E70" s="835"/>
      <c r="F70" s="836"/>
      <c r="G70" s="788"/>
      <c r="H70" s="837">
        <v>1</v>
      </c>
      <c r="I70" s="838">
        <v>1.02</v>
      </c>
      <c r="J70" s="789">
        <v>5</v>
      </c>
      <c r="K70" s="839">
        <v>1.02</v>
      </c>
      <c r="L70" s="840">
        <v>3</v>
      </c>
      <c r="M70" s="840">
        <v>29</v>
      </c>
      <c r="N70" s="841">
        <v>9.59</v>
      </c>
      <c r="O70" s="840" t="s">
        <v>2706</v>
      </c>
      <c r="P70" s="842" t="s">
        <v>2837</v>
      </c>
      <c r="Q70" s="843">
        <f t="shared" ref="Q70:R75" si="5">H70-B70</f>
        <v>1</v>
      </c>
      <c r="R70" s="843">
        <f t="shared" si="5"/>
        <v>1.02</v>
      </c>
      <c r="S70" s="833">
        <f t="shared" ref="S70:S75" si="6">IF(H70=0,"",H70*N70)</f>
        <v>9.59</v>
      </c>
      <c r="T70" s="833">
        <f t="shared" ref="T70:T75" si="7">IF(H70=0,"",H70*J70)</f>
        <v>5</v>
      </c>
      <c r="U70" s="833">
        <f t="shared" ref="U70:U75" si="8">IF(H70=0,"",T70-S70)</f>
        <v>-4.59</v>
      </c>
      <c r="V70" s="844">
        <f t="shared" ref="V70:V75" si="9">IF(H70=0,"",T70/S70)</f>
        <v>0.52137643378519294</v>
      </c>
      <c r="W70" s="790"/>
    </row>
    <row r="71" spans="1:23" ht="14.4" customHeight="1" x14ac:dyDescent="0.3">
      <c r="A71" s="849" t="s">
        <v>2838</v>
      </c>
      <c r="B71" s="797"/>
      <c r="C71" s="798"/>
      <c r="D71" s="799"/>
      <c r="E71" s="780">
        <v>1</v>
      </c>
      <c r="F71" s="781">
        <v>3.44</v>
      </c>
      <c r="G71" s="791">
        <v>11</v>
      </c>
      <c r="H71" s="784"/>
      <c r="I71" s="778"/>
      <c r="J71" s="779"/>
      <c r="K71" s="783">
        <v>3.16</v>
      </c>
      <c r="L71" s="784">
        <v>5</v>
      </c>
      <c r="M71" s="784">
        <v>44</v>
      </c>
      <c r="N71" s="785">
        <v>14.66</v>
      </c>
      <c r="O71" s="784" t="s">
        <v>2706</v>
      </c>
      <c r="P71" s="801" t="s">
        <v>2839</v>
      </c>
      <c r="Q71" s="786">
        <f t="shared" si="5"/>
        <v>0</v>
      </c>
      <c r="R71" s="786">
        <f t="shared" si="5"/>
        <v>0</v>
      </c>
      <c r="S71" s="797" t="str">
        <f t="shared" si="6"/>
        <v/>
      </c>
      <c r="T71" s="797" t="str">
        <f t="shared" si="7"/>
        <v/>
      </c>
      <c r="U71" s="797" t="str">
        <f t="shared" si="8"/>
        <v/>
      </c>
      <c r="V71" s="802" t="str">
        <f t="shared" si="9"/>
        <v/>
      </c>
      <c r="W71" s="787"/>
    </row>
    <row r="72" spans="1:23" ht="14.4" customHeight="1" x14ac:dyDescent="0.3">
      <c r="A72" s="849" t="s">
        <v>2840</v>
      </c>
      <c r="B72" s="797"/>
      <c r="C72" s="798"/>
      <c r="D72" s="799"/>
      <c r="E72" s="800">
        <v>2</v>
      </c>
      <c r="F72" s="778">
        <v>1.98</v>
      </c>
      <c r="G72" s="779">
        <v>8.5</v>
      </c>
      <c r="H72" s="780">
        <v>3</v>
      </c>
      <c r="I72" s="781">
        <v>2.99</v>
      </c>
      <c r="J72" s="791">
        <v>4.3</v>
      </c>
      <c r="K72" s="783">
        <v>1</v>
      </c>
      <c r="L72" s="784">
        <v>2</v>
      </c>
      <c r="M72" s="784">
        <v>19</v>
      </c>
      <c r="N72" s="785">
        <v>6.33</v>
      </c>
      <c r="O72" s="784" t="s">
        <v>2706</v>
      </c>
      <c r="P72" s="801" t="s">
        <v>2841</v>
      </c>
      <c r="Q72" s="786">
        <f t="shared" si="5"/>
        <v>3</v>
      </c>
      <c r="R72" s="786">
        <f t="shared" si="5"/>
        <v>2.99</v>
      </c>
      <c r="S72" s="797">
        <f t="shared" si="6"/>
        <v>18.990000000000002</v>
      </c>
      <c r="T72" s="797">
        <f t="shared" si="7"/>
        <v>12.899999999999999</v>
      </c>
      <c r="U72" s="797">
        <f t="shared" si="8"/>
        <v>-6.0900000000000034</v>
      </c>
      <c r="V72" s="802">
        <f t="shared" si="9"/>
        <v>0.67930489731437582</v>
      </c>
      <c r="W72" s="787"/>
    </row>
    <row r="73" spans="1:23" ht="14.4" customHeight="1" x14ac:dyDescent="0.3">
      <c r="A73" s="849" t="s">
        <v>2842</v>
      </c>
      <c r="B73" s="797">
        <v>5</v>
      </c>
      <c r="C73" s="798">
        <v>2.91</v>
      </c>
      <c r="D73" s="799">
        <v>3.6</v>
      </c>
      <c r="E73" s="800">
        <v>2</v>
      </c>
      <c r="F73" s="778">
        <v>1.23</v>
      </c>
      <c r="G73" s="779">
        <v>4.5</v>
      </c>
      <c r="H73" s="780">
        <v>5</v>
      </c>
      <c r="I73" s="781">
        <v>2.91</v>
      </c>
      <c r="J73" s="791">
        <v>3.6</v>
      </c>
      <c r="K73" s="783">
        <v>0.57999999999999996</v>
      </c>
      <c r="L73" s="784">
        <v>2</v>
      </c>
      <c r="M73" s="784">
        <v>15</v>
      </c>
      <c r="N73" s="785">
        <v>5.03</v>
      </c>
      <c r="O73" s="784" t="s">
        <v>2706</v>
      </c>
      <c r="P73" s="801" t="s">
        <v>2843</v>
      </c>
      <c r="Q73" s="786">
        <f t="shared" si="5"/>
        <v>0</v>
      </c>
      <c r="R73" s="786">
        <f t="shared" si="5"/>
        <v>0</v>
      </c>
      <c r="S73" s="797">
        <f t="shared" si="6"/>
        <v>25.150000000000002</v>
      </c>
      <c r="T73" s="797">
        <f t="shared" si="7"/>
        <v>18</v>
      </c>
      <c r="U73" s="797">
        <f t="shared" si="8"/>
        <v>-7.1500000000000021</v>
      </c>
      <c r="V73" s="802">
        <f t="shared" si="9"/>
        <v>0.71570576540755459</v>
      </c>
      <c r="W73" s="787"/>
    </row>
    <row r="74" spans="1:23" ht="14.4" customHeight="1" x14ac:dyDescent="0.3">
      <c r="A74" s="848" t="s">
        <v>2844</v>
      </c>
      <c r="B74" s="833">
        <v>1</v>
      </c>
      <c r="C74" s="834">
        <v>1.08</v>
      </c>
      <c r="D74" s="803">
        <v>4</v>
      </c>
      <c r="E74" s="835"/>
      <c r="F74" s="836"/>
      <c r="G74" s="788"/>
      <c r="H74" s="837">
        <v>1</v>
      </c>
      <c r="I74" s="838">
        <v>1.08</v>
      </c>
      <c r="J74" s="789">
        <v>4</v>
      </c>
      <c r="K74" s="839">
        <v>1.08</v>
      </c>
      <c r="L74" s="840">
        <v>3</v>
      </c>
      <c r="M74" s="840">
        <v>29</v>
      </c>
      <c r="N74" s="841">
        <v>9.83</v>
      </c>
      <c r="O74" s="840" t="s">
        <v>2706</v>
      </c>
      <c r="P74" s="842" t="s">
        <v>2845</v>
      </c>
      <c r="Q74" s="843">
        <f t="shared" si="5"/>
        <v>0</v>
      </c>
      <c r="R74" s="843">
        <f t="shared" si="5"/>
        <v>0</v>
      </c>
      <c r="S74" s="833">
        <f t="shared" si="6"/>
        <v>9.83</v>
      </c>
      <c r="T74" s="833">
        <f t="shared" si="7"/>
        <v>4</v>
      </c>
      <c r="U74" s="833">
        <f t="shared" si="8"/>
        <v>-5.83</v>
      </c>
      <c r="V74" s="844">
        <f t="shared" si="9"/>
        <v>0.40691759918616482</v>
      </c>
      <c r="W74" s="790"/>
    </row>
    <row r="75" spans="1:23" ht="14.4" customHeight="1" thickBot="1" x14ac:dyDescent="0.35">
      <c r="A75" s="850" t="s">
        <v>2846</v>
      </c>
      <c r="B75" s="851"/>
      <c r="C75" s="852"/>
      <c r="D75" s="853"/>
      <c r="E75" s="854"/>
      <c r="F75" s="855"/>
      <c r="G75" s="856"/>
      <c r="H75" s="857">
        <v>1</v>
      </c>
      <c r="I75" s="858">
        <v>1.23</v>
      </c>
      <c r="J75" s="859">
        <v>3</v>
      </c>
      <c r="K75" s="860">
        <v>1.95</v>
      </c>
      <c r="L75" s="861">
        <v>5</v>
      </c>
      <c r="M75" s="861">
        <v>45</v>
      </c>
      <c r="N75" s="862">
        <v>14.96</v>
      </c>
      <c r="O75" s="861" t="s">
        <v>2706</v>
      </c>
      <c r="P75" s="863" t="s">
        <v>2847</v>
      </c>
      <c r="Q75" s="864">
        <f t="shared" si="5"/>
        <v>1</v>
      </c>
      <c r="R75" s="864">
        <f t="shared" si="5"/>
        <v>1.23</v>
      </c>
      <c r="S75" s="851">
        <f t="shared" si="6"/>
        <v>14.96</v>
      </c>
      <c r="T75" s="851">
        <f t="shared" si="7"/>
        <v>3</v>
      </c>
      <c r="U75" s="851">
        <f t="shared" si="8"/>
        <v>-11.96</v>
      </c>
      <c r="V75" s="865">
        <f t="shared" si="9"/>
        <v>0.20053475935828877</v>
      </c>
      <c r="W75" s="86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6:Q1048576">
    <cfRule type="cellIs" dxfId="12" priority="9" stopIfTrue="1" operator="lessThan">
      <formula>0</formula>
    </cfRule>
  </conditionalFormatting>
  <conditionalFormatting sqref="U76:U1048576">
    <cfRule type="cellIs" dxfId="11" priority="8" stopIfTrue="1" operator="greaterThan">
      <formula>0</formula>
    </cfRule>
  </conditionalFormatting>
  <conditionalFormatting sqref="V76:V1048576">
    <cfRule type="cellIs" dxfId="10" priority="7" stopIfTrue="1" operator="greaterThan">
      <formula>1</formula>
    </cfRule>
  </conditionalFormatting>
  <conditionalFormatting sqref="V76:V1048576">
    <cfRule type="cellIs" dxfId="9" priority="4" stopIfTrue="1" operator="greaterThan">
      <formula>1</formula>
    </cfRule>
  </conditionalFormatting>
  <conditionalFormatting sqref="U76:U1048576">
    <cfRule type="cellIs" dxfId="8" priority="5" stopIfTrue="1" operator="greaterThan">
      <formula>0</formula>
    </cfRule>
  </conditionalFormatting>
  <conditionalFormatting sqref="Q76:Q1048576">
    <cfRule type="cellIs" dxfId="7" priority="6" stopIfTrue="1" operator="lessThan">
      <formula>0</formula>
    </cfRule>
  </conditionalFormatting>
  <conditionalFormatting sqref="V5:V75">
    <cfRule type="cellIs" dxfId="6" priority="1" stopIfTrue="1" operator="greaterThan">
      <formula>1</formula>
    </cfRule>
  </conditionalFormatting>
  <conditionalFormatting sqref="U5:U75">
    <cfRule type="cellIs" dxfId="5" priority="2" stopIfTrue="1" operator="greaterThan">
      <formula>0</formula>
    </cfRule>
  </conditionalFormatting>
  <conditionalFormatting sqref="Q5:Q7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322414</v>
      </c>
      <c r="C3" s="355">
        <f t="shared" ref="C3:L3" si="0">SUBTOTAL(9,C6:C1048576)</f>
        <v>6</v>
      </c>
      <c r="D3" s="355">
        <f t="shared" si="0"/>
        <v>297888</v>
      </c>
      <c r="E3" s="355">
        <f t="shared" si="0"/>
        <v>8.652133092935026</v>
      </c>
      <c r="F3" s="355">
        <f t="shared" si="0"/>
        <v>401716</v>
      </c>
      <c r="G3" s="358">
        <f>IF(B3&lt;&gt;0,F3/B3,"")</f>
        <v>1.2459632646225041</v>
      </c>
      <c r="H3" s="354">
        <f t="shared" si="0"/>
        <v>6606.01</v>
      </c>
      <c r="I3" s="355">
        <f t="shared" si="0"/>
        <v>1</v>
      </c>
      <c r="J3" s="355">
        <f t="shared" si="0"/>
        <v>16960.330000000002</v>
      </c>
      <c r="K3" s="355">
        <f t="shared" si="0"/>
        <v>0.45937865670805822</v>
      </c>
      <c r="L3" s="355">
        <f t="shared" si="0"/>
        <v>40930.340000000004</v>
      </c>
      <c r="M3" s="356">
        <f>IF(H3&lt;&gt;0,L3/H3,"")</f>
        <v>6.1959246201564939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7"/>
      <c r="B5" s="868">
        <v>2012</v>
      </c>
      <c r="C5" s="869"/>
      <c r="D5" s="869">
        <v>2013</v>
      </c>
      <c r="E5" s="869"/>
      <c r="F5" s="869">
        <v>2014</v>
      </c>
      <c r="G5" s="753" t="s">
        <v>2</v>
      </c>
      <c r="H5" s="868">
        <v>2012</v>
      </c>
      <c r="I5" s="869"/>
      <c r="J5" s="869">
        <v>2013</v>
      </c>
      <c r="K5" s="869"/>
      <c r="L5" s="869">
        <v>2014</v>
      </c>
      <c r="M5" s="753" t="s">
        <v>2</v>
      </c>
    </row>
    <row r="6" spans="1:13" ht="14.4" customHeight="1" x14ac:dyDescent="0.3">
      <c r="A6" s="655" t="s">
        <v>2849</v>
      </c>
      <c r="B6" s="754"/>
      <c r="C6" s="624"/>
      <c r="D6" s="754">
        <v>14328</v>
      </c>
      <c r="E6" s="624"/>
      <c r="F6" s="754">
        <v>14336</v>
      </c>
      <c r="G6" s="645"/>
      <c r="H6" s="754"/>
      <c r="I6" s="624"/>
      <c r="J6" s="754">
        <v>13925.67</v>
      </c>
      <c r="K6" s="624"/>
      <c r="L6" s="754">
        <v>16000.4</v>
      </c>
      <c r="M6" s="677"/>
    </row>
    <row r="7" spans="1:13" ht="14.4" customHeight="1" x14ac:dyDescent="0.3">
      <c r="A7" s="717" t="s">
        <v>2850</v>
      </c>
      <c r="B7" s="755">
        <v>15241</v>
      </c>
      <c r="C7" s="695">
        <v>1</v>
      </c>
      <c r="D7" s="755">
        <v>30858</v>
      </c>
      <c r="E7" s="695">
        <v>2.0246702972245916</v>
      </c>
      <c r="F7" s="755">
        <v>20765</v>
      </c>
      <c r="G7" s="700">
        <v>1.3624434092251165</v>
      </c>
      <c r="H7" s="755"/>
      <c r="I7" s="695"/>
      <c r="J7" s="755"/>
      <c r="K7" s="695"/>
      <c r="L7" s="755"/>
      <c r="M7" s="701"/>
    </row>
    <row r="8" spans="1:13" ht="14.4" customHeight="1" x14ac:dyDescent="0.3">
      <c r="A8" s="717" t="s">
        <v>2851</v>
      </c>
      <c r="B8" s="755">
        <v>23450</v>
      </c>
      <c r="C8" s="695">
        <v>1</v>
      </c>
      <c r="D8" s="755">
        <v>21896</v>
      </c>
      <c r="E8" s="695">
        <v>0.93373134328358209</v>
      </c>
      <c r="F8" s="755">
        <v>24397</v>
      </c>
      <c r="G8" s="700">
        <v>1.0403837953091684</v>
      </c>
      <c r="H8" s="755"/>
      <c r="I8" s="695"/>
      <c r="J8" s="755"/>
      <c r="K8" s="695"/>
      <c r="L8" s="755"/>
      <c r="M8" s="701"/>
    </row>
    <row r="9" spans="1:13" ht="14.4" customHeight="1" x14ac:dyDescent="0.3">
      <c r="A9" s="717" t="s">
        <v>2852</v>
      </c>
      <c r="B9" s="755">
        <v>17855</v>
      </c>
      <c r="C9" s="695">
        <v>1</v>
      </c>
      <c r="D9" s="755">
        <v>16486</v>
      </c>
      <c r="E9" s="695">
        <v>0.92332679921590588</v>
      </c>
      <c r="F9" s="755">
        <v>29911</v>
      </c>
      <c r="G9" s="700">
        <v>1.6752170260431252</v>
      </c>
      <c r="H9" s="755"/>
      <c r="I9" s="695"/>
      <c r="J9" s="755"/>
      <c r="K9" s="695"/>
      <c r="L9" s="755"/>
      <c r="M9" s="701"/>
    </row>
    <row r="10" spans="1:13" ht="14.4" customHeight="1" x14ac:dyDescent="0.3">
      <c r="A10" s="717" t="s">
        <v>2853</v>
      </c>
      <c r="B10" s="755"/>
      <c r="C10" s="695"/>
      <c r="D10" s="755"/>
      <c r="E10" s="695"/>
      <c r="F10" s="755">
        <v>21386</v>
      </c>
      <c r="G10" s="700"/>
      <c r="H10" s="755"/>
      <c r="I10" s="695"/>
      <c r="J10" s="755"/>
      <c r="K10" s="695"/>
      <c r="L10" s="755"/>
      <c r="M10" s="701"/>
    </row>
    <row r="11" spans="1:13" ht="14.4" customHeight="1" x14ac:dyDescent="0.3">
      <c r="A11" s="717" t="s">
        <v>2854</v>
      </c>
      <c r="B11" s="755">
        <v>152340</v>
      </c>
      <c r="C11" s="695">
        <v>1</v>
      </c>
      <c r="D11" s="755">
        <v>129068</v>
      </c>
      <c r="E11" s="695">
        <v>0.84723644479453852</v>
      </c>
      <c r="F11" s="755">
        <v>192549</v>
      </c>
      <c r="G11" s="700">
        <v>1.2639424970460811</v>
      </c>
      <c r="H11" s="755"/>
      <c r="I11" s="695"/>
      <c r="J11" s="755"/>
      <c r="K11" s="695"/>
      <c r="L11" s="755"/>
      <c r="M11" s="701"/>
    </row>
    <row r="12" spans="1:13" ht="14.4" customHeight="1" x14ac:dyDescent="0.3">
      <c r="A12" s="717" t="s">
        <v>2855</v>
      </c>
      <c r="B12" s="755">
        <v>7183</v>
      </c>
      <c r="C12" s="695">
        <v>1</v>
      </c>
      <c r="D12" s="755">
        <v>24046</v>
      </c>
      <c r="E12" s="695">
        <v>3.3476263399693722</v>
      </c>
      <c r="F12" s="755">
        <v>14880</v>
      </c>
      <c r="G12" s="700">
        <v>2.071557844911597</v>
      </c>
      <c r="H12" s="755"/>
      <c r="I12" s="695"/>
      <c r="J12" s="755"/>
      <c r="K12" s="695"/>
      <c r="L12" s="755"/>
      <c r="M12" s="701"/>
    </row>
    <row r="13" spans="1:13" ht="14.4" customHeight="1" thickBot="1" x14ac:dyDescent="0.35">
      <c r="A13" s="757" t="s">
        <v>2856</v>
      </c>
      <c r="B13" s="756">
        <v>106345</v>
      </c>
      <c r="C13" s="703">
        <v>1</v>
      </c>
      <c r="D13" s="756">
        <v>61206</v>
      </c>
      <c r="E13" s="703">
        <v>0.57554186844703559</v>
      </c>
      <c r="F13" s="756">
        <v>83492</v>
      </c>
      <c r="G13" s="708">
        <v>0.78510508251445765</v>
      </c>
      <c r="H13" s="756">
        <v>6606.01</v>
      </c>
      <c r="I13" s="703">
        <v>1</v>
      </c>
      <c r="J13" s="756">
        <v>3034.66</v>
      </c>
      <c r="K13" s="703">
        <v>0.45937865670805822</v>
      </c>
      <c r="L13" s="756">
        <v>24929.940000000002</v>
      </c>
      <c r="M13" s="709">
        <v>3.7738271664741654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6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3172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1911.04</v>
      </c>
      <c r="G3" s="218">
        <f t="shared" si="0"/>
        <v>329020.01</v>
      </c>
      <c r="H3" s="219"/>
      <c r="I3" s="219"/>
      <c r="J3" s="214">
        <f t="shared" si="0"/>
        <v>2156.48</v>
      </c>
      <c r="K3" s="218">
        <f t="shared" si="0"/>
        <v>314848.33</v>
      </c>
      <c r="L3" s="219"/>
      <c r="M3" s="219"/>
      <c r="N3" s="214">
        <f t="shared" si="0"/>
        <v>2475.2599999999998</v>
      </c>
      <c r="O3" s="218">
        <f t="shared" si="0"/>
        <v>442646.34</v>
      </c>
      <c r="P3" s="181">
        <f>IF(G3=0,"",O3/G3)</f>
        <v>1.3453477799116231</v>
      </c>
      <c r="Q3" s="216">
        <f>IF(N3=0,"",O3/N3)</f>
        <v>178.82822006577089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1"/>
      <c r="B5" s="760"/>
      <c r="C5" s="761"/>
      <c r="D5" s="762"/>
      <c r="E5" s="763"/>
      <c r="F5" s="774" t="s">
        <v>91</v>
      </c>
      <c r="G5" s="775" t="s">
        <v>14</v>
      </c>
      <c r="H5" s="776"/>
      <c r="I5" s="776"/>
      <c r="J5" s="774" t="s">
        <v>91</v>
      </c>
      <c r="K5" s="775" t="s">
        <v>14</v>
      </c>
      <c r="L5" s="776"/>
      <c r="M5" s="776"/>
      <c r="N5" s="774" t="s">
        <v>91</v>
      </c>
      <c r="O5" s="775" t="s">
        <v>14</v>
      </c>
      <c r="P5" s="777"/>
      <c r="Q5" s="768"/>
    </row>
    <row r="6" spans="1:17" ht="14.4" customHeight="1" x14ac:dyDescent="0.3">
      <c r="A6" s="623" t="s">
        <v>2857</v>
      </c>
      <c r="B6" s="624" t="s">
        <v>1138</v>
      </c>
      <c r="C6" s="624" t="s">
        <v>2341</v>
      </c>
      <c r="D6" s="624" t="s">
        <v>2858</v>
      </c>
      <c r="E6" s="624" t="s">
        <v>2859</v>
      </c>
      <c r="F6" s="627"/>
      <c r="G6" s="627"/>
      <c r="H6" s="627"/>
      <c r="I6" s="627"/>
      <c r="J6" s="627">
        <v>0.2</v>
      </c>
      <c r="K6" s="627">
        <v>218.43</v>
      </c>
      <c r="L6" s="627"/>
      <c r="M6" s="627">
        <v>1092.1499999999999</v>
      </c>
      <c r="N6" s="627"/>
      <c r="O6" s="627"/>
      <c r="P6" s="645"/>
      <c r="Q6" s="628"/>
    </row>
    <row r="7" spans="1:17" ht="14.4" customHeight="1" x14ac:dyDescent="0.3">
      <c r="A7" s="694" t="s">
        <v>2857</v>
      </c>
      <c r="B7" s="695" t="s">
        <v>1138</v>
      </c>
      <c r="C7" s="695" t="s">
        <v>2341</v>
      </c>
      <c r="D7" s="695" t="s">
        <v>2860</v>
      </c>
      <c r="E7" s="695" t="s">
        <v>2859</v>
      </c>
      <c r="F7" s="710"/>
      <c r="G7" s="710"/>
      <c r="H7" s="710"/>
      <c r="I7" s="710"/>
      <c r="J7" s="710"/>
      <c r="K7" s="710"/>
      <c r="L7" s="710"/>
      <c r="M7" s="710"/>
      <c r="N7" s="710">
        <v>0.45</v>
      </c>
      <c r="O7" s="710">
        <v>982.94</v>
      </c>
      <c r="P7" s="700"/>
      <c r="Q7" s="711">
        <v>2184.3111111111111</v>
      </c>
    </row>
    <row r="8" spans="1:17" ht="14.4" customHeight="1" x14ac:dyDescent="0.3">
      <c r="A8" s="694" t="s">
        <v>2857</v>
      </c>
      <c r="B8" s="695" t="s">
        <v>1138</v>
      </c>
      <c r="C8" s="695" t="s">
        <v>2341</v>
      </c>
      <c r="D8" s="695" t="s">
        <v>2861</v>
      </c>
      <c r="E8" s="695" t="s">
        <v>2862</v>
      </c>
      <c r="F8" s="710"/>
      <c r="G8" s="710"/>
      <c r="H8" s="710"/>
      <c r="I8" s="710"/>
      <c r="J8" s="710"/>
      <c r="K8" s="710"/>
      <c r="L8" s="710"/>
      <c r="M8" s="710"/>
      <c r="N8" s="710">
        <v>0.05</v>
      </c>
      <c r="O8" s="710">
        <v>47.24</v>
      </c>
      <c r="P8" s="700"/>
      <c r="Q8" s="711">
        <v>944.8</v>
      </c>
    </row>
    <row r="9" spans="1:17" ht="14.4" customHeight="1" x14ac:dyDescent="0.3">
      <c r="A9" s="694" t="s">
        <v>2857</v>
      </c>
      <c r="B9" s="695" t="s">
        <v>1138</v>
      </c>
      <c r="C9" s="695" t="s">
        <v>2443</v>
      </c>
      <c r="D9" s="695" t="s">
        <v>2863</v>
      </c>
      <c r="E9" s="695" t="s">
        <v>2228</v>
      </c>
      <c r="F9" s="710"/>
      <c r="G9" s="710"/>
      <c r="H9" s="710"/>
      <c r="I9" s="710"/>
      <c r="J9" s="710">
        <v>412</v>
      </c>
      <c r="K9" s="710">
        <v>13707.24</v>
      </c>
      <c r="L9" s="710"/>
      <c r="M9" s="710">
        <v>33.269999999999996</v>
      </c>
      <c r="N9" s="710">
        <v>423</v>
      </c>
      <c r="O9" s="710">
        <v>14085.9</v>
      </c>
      <c r="P9" s="700"/>
      <c r="Q9" s="711">
        <v>33.299999999999997</v>
      </c>
    </row>
    <row r="10" spans="1:17" ht="14.4" customHeight="1" x14ac:dyDescent="0.3">
      <c r="A10" s="694" t="s">
        <v>2857</v>
      </c>
      <c r="B10" s="695" t="s">
        <v>1138</v>
      </c>
      <c r="C10" s="695" t="s">
        <v>2447</v>
      </c>
      <c r="D10" s="695" t="s">
        <v>2864</v>
      </c>
      <c r="E10" s="695" t="s">
        <v>2865</v>
      </c>
      <c r="F10" s="710"/>
      <c r="G10" s="710"/>
      <c r="H10" s="710"/>
      <c r="I10" s="710"/>
      <c r="J10" s="710"/>
      <c r="K10" s="710"/>
      <c r="L10" s="710"/>
      <c r="M10" s="710"/>
      <c r="N10" s="710">
        <v>1</v>
      </c>
      <c r="O10" s="710">
        <v>884.32</v>
      </c>
      <c r="P10" s="700"/>
      <c r="Q10" s="711">
        <v>884.32</v>
      </c>
    </row>
    <row r="11" spans="1:17" ht="14.4" customHeight="1" x14ac:dyDescent="0.3">
      <c r="A11" s="694" t="s">
        <v>2857</v>
      </c>
      <c r="B11" s="695" t="s">
        <v>1138</v>
      </c>
      <c r="C11" s="695" t="s">
        <v>2233</v>
      </c>
      <c r="D11" s="695" t="s">
        <v>2866</v>
      </c>
      <c r="E11" s="695" t="s">
        <v>2867</v>
      </c>
      <c r="F11" s="710"/>
      <c r="G11" s="710"/>
      <c r="H11" s="710"/>
      <c r="I11" s="710"/>
      <c r="J11" s="710">
        <v>1</v>
      </c>
      <c r="K11" s="710">
        <v>14328</v>
      </c>
      <c r="L11" s="710"/>
      <c r="M11" s="710">
        <v>14328</v>
      </c>
      <c r="N11" s="710">
        <v>1</v>
      </c>
      <c r="O11" s="710">
        <v>14336</v>
      </c>
      <c r="P11" s="700"/>
      <c r="Q11" s="711">
        <v>14336</v>
      </c>
    </row>
    <row r="12" spans="1:17" ht="14.4" customHeight="1" x14ac:dyDescent="0.3">
      <c r="A12" s="694" t="s">
        <v>2868</v>
      </c>
      <c r="B12" s="695" t="s">
        <v>2869</v>
      </c>
      <c r="C12" s="695" t="s">
        <v>2233</v>
      </c>
      <c r="D12" s="695" t="s">
        <v>2870</v>
      </c>
      <c r="E12" s="695" t="s">
        <v>2871</v>
      </c>
      <c r="F12" s="710"/>
      <c r="G12" s="710"/>
      <c r="H12" s="710"/>
      <c r="I12" s="710"/>
      <c r="J12" s="710">
        <v>1</v>
      </c>
      <c r="K12" s="710">
        <v>9337</v>
      </c>
      <c r="L12" s="710"/>
      <c r="M12" s="710">
        <v>9337</v>
      </c>
      <c r="N12" s="710"/>
      <c r="O12" s="710"/>
      <c r="P12" s="700"/>
      <c r="Q12" s="711"/>
    </row>
    <row r="13" spans="1:17" ht="14.4" customHeight="1" x14ac:dyDescent="0.3">
      <c r="A13" s="694" t="s">
        <v>2868</v>
      </c>
      <c r="B13" s="695" t="s">
        <v>2872</v>
      </c>
      <c r="C13" s="695" t="s">
        <v>2233</v>
      </c>
      <c r="D13" s="695" t="s">
        <v>2873</v>
      </c>
      <c r="E13" s="695" t="s">
        <v>2874</v>
      </c>
      <c r="F13" s="710"/>
      <c r="G13" s="710"/>
      <c r="H13" s="710"/>
      <c r="I13" s="710"/>
      <c r="J13" s="710">
        <v>1</v>
      </c>
      <c r="K13" s="710">
        <v>350</v>
      </c>
      <c r="L13" s="710"/>
      <c r="M13" s="710">
        <v>350</v>
      </c>
      <c r="N13" s="710"/>
      <c r="O13" s="710"/>
      <c r="P13" s="700"/>
      <c r="Q13" s="711"/>
    </row>
    <row r="14" spans="1:17" ht="14.4" customHeight="1" x14ac:dyDescent="0.3">
      <c r="A14" s="694" t="s">
        <v>2868</v>
      </c>
      <c r="B14" s="695" t="s">
        <v>2872</v>
      </c>
      <c r="C14" s="695" t="s">
        <v>2233</v>
      </c>
      <c r="D14" s="695" t="s">
        <v>2875</v>
      </c>
      <c r="E14" s="695" t="s">
        <v>2876</v>
      </c>
      <c r="F14" s="710">
        <v>91</v>
      </c>
      <c r="G14" s="710">
        <v>5824</v>
      </c>
      <c r="H14" s="710">
        <v>1</v>
      </c>
      <c r="I14" s="710">
        <v>64</v>
      </c>
      <c r="J14" s="710">
        <v>75</v>
      </c>
      <c r="K14" s="710">
        <v>4875</v>
      </c>
      <c r="L14" s="710">
        <v>0.8370535714285714</v>
      </c>
      <c r="M14" s="710">
        <v>65</v>
      </c>
      <c r="N14" s="710">
        <v>105</v>
      </c>
      <c r="O14" s="710">
        <v>6825</v>
      </c>
      <c r="P14" s="700">
        <v>1.171875</v>
      </c>
      <c r="Q14" s="711">
        <v>65</v>
      </c>
    </row>
    <row r="15" spans="1:17" ht="14.4" customHeight="1" x14ac:dyDescent="0.3">
      <c r="A15" s="694" t="s">
        <v>2868</v>
      </c>
      <c r="B15" s="695" t="s">
        <v>2872</v>
      </c>
      <c r="C15" s="695" t="s">
        <v>2233</v>
      </c>
      <c r="D15" s="695" t="s">
        <v>2877</v>
      </c>
      <c r="E15" s="695" t="s">
        <v>2878</v>
      </c>
      <c r="F15" s="710"/>
      <c r="G15" s="710"/>
      <c r="H15" s="710"/>
      <c r="I15" s="710"/>
      <c r="J15" s="710">
        <v>6</v>
      </c>
      <c r="K15" s="710">
        <v>3540</v>
      </c>
      <c r="L15" s="710"/>
      <c r="M15" s="710">
        <v>590</v>
      </c>
      <c r="N15" s="710">
        <v>3</v>
      </c>
      <c r="O15" s="710">
        <v>1772</v>
      </c>
      <c r="P15" s="700"/>
      <c r="Q15" s="711">
        <v>590.66666666666663</v>
      </c>
    </row>
    <row r="16" spans="1:17" ht="14.4" customHeight="1" x14ac:dyDescent="0.3">
      <c r="A16" s="694" t="s">
        <v>2868</v>
      </c>
      <c r="B16" s="695" t="s">
        <v>2872</v>
      </c>
      <c r="C16" s="695" t="s">
        <v>2233</v>
      </c>
      <c r="D16" s="695" t="s">
        <v>2879</v>
      </c>
      <c r="E16" s="695" t="s">
        <v>2880</v>
      </c>
      <c r="F16" s="710">
        <v>6</v>
      </c>
      <c r="G16" s="710">
        <v>138</v>
      </c>
      <c r="H16" s="710">
        <v>1</v>
      </c>
      <c r="I16" s="710">
        <v>23</v>
      </c>
      <c r="J16" s="710">
        <v>2</v>
      </c>
      <c r="K16" s="710">
        <v>46</v>
      </c>
      <c r="L16" s="710">
        <v>0.33333333333333331</v>
      </c>
      <c r="M16" s="710">
        <v>23</v>
      </c>
      <c r="N16" s="710"/>
      <c r="O16" s="710"/>
      <c r="P16" s="700"/>
      <c r="Q16" s="711"/>
    </row>
    <row r="17" spans="1:17" ht="14.4" customHeight="1" x14ac:dyDescent="0.3">
      <c r="A17" s="694" t="s">
        <v>2868</v>
      </c>
      <c r="B17" s="695" t="s">
        <v>2872</v>
      </c>
      <c r="C17" s="695" t="s">
        <v>2233</v>
      </c>
      <c r="D17" s="695" t="s">
        <v>2881</v>
      </c>
      <c r="E17" s="695" t="s">
        <v>2882</v>
      </c>
      <c r="F17" s="710">
        <v>1</v>
      </c>
      <c r="G17" s="710">
        <v>54</v>
      </c>
      <c r="H17" s="710">
        <v>1</v>
      </c>
      <c r="I17" s="710">
        <v>54</v>
      </c>
      <c r="J17" s="710">
        <v>1</v>
      </c>
      <c r="K17" s="710">
        <v>54</v>
      </c>
      <c r="L17" s="710">
        <v>1</v>
      </c>
      <c r="M17" s="710">
        <v>54</v>
      </c>
      <c r="N17" s="710">
        <v>3</v>
      </c>
      <c r="O17" s="710">
        <v>162</v>
      </c>
      <c r="P17" s="700">
        <v>3</v>
      </c>
      <c r="Q17" s="711">
        <v>54</v>
      </c>
    </row>
    <row r="18" spans="1:17" ht="14.4" customHeight="1" x14ac:dyDescent="0.3">
      <c r="A18" s="694" t="s">
        <v>2868</v>
      </c>
      <c r="B18" s="695" t="s">
        <v>2872</v>
      </c>
      <c r="C18" s="695" t="s">
        <v>2233</v>
      </c>
      <c r="D18" s="695" t="s">
        <v>2883</v>
      </c>
      <c r="E18" s="695" t="s">
        <v>2884</v>
      </c>
      <c r="F18" s="710">
        <v>88</v>
      </c>
      <c r="G18" s="710">
        <v>6776</v>
      </c>
      <c r="H18" s="710">
        <v>1</v>
      </c>
      <c r="I18" s="710">
        <v>77</v>
      </c>
      <c r="J18" s="710">
        <v>87</v>
      </c>
      <c r="K18" s="710">
        <v>6699</v>
      </c>
      <c r="L18" s="710">
        <v>0.98863636363636365</v>
      </c>
      <c r="M18" s="710">
        <v>77</v>
      </c>
      <c r="N18" s="710">
        <v>104</v>
      </c>
      <c r="O18" s="710">
        <v>8008</v>
      </c>
      <c r="P18" s="700">
        <v>1.1818181818181819</v>
      </c>
      <c r="Q18" s="711">
        <v>77</v>
      </c>
    </row>
    <row r="19" spans="1:17" ht="14.4" customHeight="1" x14ac:dyDescent="0.3">
      <c r="A19" s="694" t="s">
        <v>2868</v>
      </c>
      <c r="B19" s="695" t="s">
        <v>2872</v>
      </c>
      <c r="C19" s="695" t="s">
        <v>2233</v>
      </c>
      <c r="D19" s="695" t="s">
        <v>2885</v>
      </c>
      <c r="E19" s="695" t="s">
        <v>2886</v>
      </c>
      <c r="F19" s="710">
        <v>18</v>
      </c>
      <c r="G19" s="710">
        <v>396</v>
      </c>
      <c r="H19" s="710">
        <v>1</v>
      </c>
      <c r="I19" s="710">
        <v>22</v>
      </c>
      <c r="J19" s="710">
        <v>6</v>
      </c>
      <c r="K19" s="710">
        <v>132</v>
      </c>
      <c r="L19" s="710">
        <v>0.33333333333333331</v>
      </c>
      <c r="M19" s="710">
        <v>22</v>
      </c>
      <c r="N19" s="710">
        <v>8</v>
      </c>
      <c r="O19" s="710">
        <v>178</v>
      </c>
      <c r="P19" s="700">
        <v>0.4494949494949495</v>
      </c>
      <c r="Q19" s="711">
        <v>22.25</v>
      </c>
    </row>
    <row r="20" spans="1:17" ht="14.4" customHeight="1" x14ac:dyDescent="0.3">
      <c r="A20" s="694" t="s">
        <v>2868</v>
      </c>
      <c r="B20" s="695" t="s">
        <v>2872</v>
      </c>
      <c r="C20" s="695" t="s">
        <v>2233</v>
      </c>
      <c r="D20" s="695" t="s">
        <v>2887</v>
      </c>
      <c r="E20" s="695" t="s">
        <v>2888</v>
      </c>
      <c r="F20" s="710"/>
      <c r="G20" s="710"/>
      <c r="H20" s="710"/>
      <c r="I20" s="710"/>
      <c r="J20" s="710">
        <v>1</v>
      </c>
      <c r="K20" s="710">
        <v>209</v>
      </c>
      <c r="L20" s="710"/>
      <c r="M20" s="710">
        <v>209</v>
      </c>
      <c r="N20" s="710"/>
      <c r="O20" s="710"/>
      <c r="P20" s="700"/>
      <c r="Q20" s="711"/>
    </row>
    <row r="21" spans="1:17" ht="14.4" customHeight="1" x14ac:dyDescent="0.3">
      <c r="A21" s="694" t="s">
        <v>2868</v>
      </c>
      <c r="B21" s="695" t="s">
        <v>2872</v>
      </c>
      <c r="C21" s="695" t="s">
        <v>2233</v>
      </c>
      <c r="D21" s="695" t="s">
        <v>2889</v>
      </c>
      <c r="E21" s="695" t="s">
        <v>2890</v>
      </c>
      <c r="F21" s="710">
        <v>11</v>
      </c>
      <c r="G21" s="710">
        <v>253</v>
      </c>
      <c r="H21" s="710">
        <v>1</v>
      </c>
      <c r="I21" s="710">
        <v>23</v>
      </c>
      <c r="J21" s="710">
        <v>4</v>
      </c>
      <c r="K21" s="710">
        <v>96</v>
      </c>
      <c r="L21" s="710">
        <v>0.37944664031620551</v>
      </c>
      <c r="M21" s="710">
        <v>24</v>
      </c>
      <c r="N21" s="710">
        <v>8</v>
      </c>
      <c r="O21" s="710">
        <v>192</v>
      </c>
      <c r="P21" s="700">
        <v>0.75889328063241102</v>
      </c>
      <c r="Q21" s="711">
        <v>24</v>
      </c>
    </row>
    <row r="22" spans="1:17" ht="14.4" customHeight="1" x14ac:dyDescent="0.3">
      <c r="A22" s="694" t="s">
        <v>2868</v>
      </c>
      <c r="B22" s="695" t="s">
        <v>2872</v>
      </c>
      <c r="C22" s="695" t="s">
        <v>2233</v>
      </c>
      <c r="D22" s="695" t="s">
        <v>2891</v>
      </c>
      <c r="E22" s="695" t="s">
        <v>2892</v>
      </c>
      <c r="F22" s="710">
        <v>4</v>
      </c>
      <c r="G22" s="710">
        <v>720</v>
      </c>
      <c r="H22" s="710">
        <v>1</v>
      </c>
      <c r="I22" s="710">
        <v>180</v>
      </c>
      <c r="J22" s="710">
        <v>5</v>
      </c>
      <c r="K22" s="710">
        <v>900</v>
      </c>
      <c r="L22" s="710">
        <v>1.25</v>
      </c>
      <c r="M22" s="710">
        <v>180</v>
      </c>
      <c r="N22" s="710"/>
      <c r="O22" s="710"/>
      <c r="P22" s="700"/>
      <c r="Q22" s="711"/>
    </row>
    <row r="23" spans="1:17" ht="14.4" customHeight="1" x14ac:dyDescent="0.3">
      <c r="A23" s="694" t="s">
        <v>2868</v>
      </c>
      <c r="B23" s="695" t="s">
        <v>2872</v>
      </c>
      <c r="C23" s="695" t="s">
        <v>2233</v>
      </c>
      <c r="D23" s="695" t="s">
        <v>2893</v>
      </c>
      <c r="E23" s="695" t="s">
        <v>2894</v>
      </c>
      <c r="F23" s="710">
        <v>5</v>
      </c>
      <c r="G23" s="710">
        <v>1080</v>
      </c>
      <c r="H23" s="710">
        <v>1</v>
      </c>
      <c r="I23" s="710">
        <v>216</v>
      </c>
      <c r="J23" s="710">
        <v>5</v>
      </c>
      <c r="K23" s="710">
        <v>1080</v>
      </c>
      <c r="L23" s="710">
        <v>1</v>
      </c>
      <c r="M23" s="710">
        <v>216</v>
      </c>
      <c r="N23" s="710">
        <v>3</v>
      </c>
      <c r="O23" s="710">
        <v>648</v>
      </c>
      <c r="P23" s="700">
        <v>0.6</v>
      </c>
      <c r="Q23" s="711">
        <v>216</v>
      </c>
    </row>
    <row r="24" spans="1:17" ht="14.4" customHeight="1" x14ac:dyDescent="0.3">
      <c r="A24" s="694" t="s">
        <v>2868</v>
      </c>
      <c r="B24" s="695" t="s">
        <v>2872</v>
      </c>
      <c r="C24" s="695" t="s">
        <v>2233</v>
      </c>
      <c r="D24" s="695" t="s">
        <v>2895</v>
      </c>
      <c r="E24" s="695" t="s">
        <v>2896</v>
      </c>
      <c r="F24" s="710"/>
      <c r="G24" s="710"/>
      <c r="H24" s="710"/>
      <c r="I24" s="710"/>
      <c r="J24" s="710">
        <v>6</v>
      </c>
      <c r="K24" s="710">
        <v>3540</v>
      </c>
      <c r="L24" s="710"/>
      <c r="M24" s="710">
        <v>590</v>
      </c>
      <c r="N24" s="710"/>
      <c r="O24" s="710"/>
      <c r="P24" s="700"/>
      <c r="Q24" s="711"/>
    </row>
    <row r="25" spans="1:17" ht="14.4" customHeight="1" x14ac:dyDescent="0.3">
      <c r="A25" s="694" t="s">
        <v>2868</v>
      </c>
      <c r="B25" s="695" t="s">
        <v>2872</v>
      </c>
      <c r="C25" s="695" t="s">
        <v>2233</v>
      </c>
      <c r="D25" s="695" t="s">
        <v>2897</v>
      </c>
      <c r="E25" s="695" t="s">
        <v>2898</v>
      </c>
      <c r="F25" s="710"/>
      <c r="G25" s="710"/>
      <c r="H25" s="710"/>
      <c r="I25" s="710"/>
      <c r="J25" s="710"/>
      <c r="K25" s="710"/>
      <c r="L25" s="710"/>
      <c r="M25" s="710"/>
      <c r="N25" s="710">
        <v>3</v>
      </c>
      <c r="O25" s="710">
        <v>1220</v>
      </c>
      <c r="P25" s="700"/>
      <c r="Q25" s="711">
        <v>406.66666666666669</v>
      </c>
    </row>
    <row r="26" spans="1:17" ht="14.4" customHeight="1" x14ac:dyDescent="0.3">
      <c r="A26" s="694" t="s">
        <v>2868</v>
      </c>
      <c r="B26" s="695" t="s">
        <v>2872</v>
      </c>
      <c r="C26" s="695" t="s">
        <v>2233</v>
      </c>
      <c r="D26" s="695" t="s">
        <v>2899</v>
      </c>
      <c r="E26" s="695" t="s">
        <v>2900</v>
      </c>
      <c r="F26" s="710"/>
      <c r="G26" s="710"/>
      <c r="H26" s="710"/>
      <c r="I26" s="710"/>
      <c r="J26" s="710"/>
      <c r="K26" s="710"/>
      <c r="L26" s="710"/>
      <c r="M26" s="710"/>
      <c r="N26" s="710">
        <v>3</v>
      </c>
      <c r="O26" s="710">
        <v>1760</v>
      </c>
      <c r="P26" s="700"/>
      <c r="Q26" s="711">
        <v>586.66666666666663</v>
      </c>
    </row>
    <row r="27" spans="1:17" ht="14.4" customHeight="1" x14ac:dyDescent="0.3">
      <c r="A27" s="694" t="s">
        <v>2901</v>
      </c>
      <c r="B27" s="695" t="s">
        <v>2902</v>
      </c>
      <c r="C27" s="695" t="s">
        <v>2233</v>
      </c>
      <c r="D27" s="695" t="s">
        <v>2903</v>
      </c>
      <c r="E27" s="695" t="s">
        <v>2904</v>
      </c>
      <c r="F27" s="710">
        <v>41</v>
      </c>
      <c r="G27" s="710">
        <v>1107</v>
      </c>
      <c r="H27" s="710">
        <v>1</v>
      </c>
      <c r="I27" s="710">
        <v>27</v>
      </c>
      <c r="J27" s="710">
        <v>40</v>
      </c>
      <c r="K27" s="710">
        <v>1080</v>
      </c>
      <c r="L27" s="710">
        <v>0.97560975609756095</v>
      </c>
      <c r="M27" s="710">
        <v>27</v>
      </c>
      <c r="N27" s="710">
        <v>39</v>
      </c>
      <c r="O27" s="710">
        <v>1053</v>
      </c>
      <c r="P27" s="700">
        <v>0.95121951219512191</v>
      </c>
      <c r="Q27" s="711">
        <v>27</v>
      </c>
    </row>
    <row r="28" spans="1:17" ht="14.4" customHeight="1" x14ac:dyDescent="0.3">
      <c r="A28" s="694" t="s">
        <v>2901</v>
      </c>
      <c r="B28" s="695" t="s">
        <v>2902</v>
      </c>
      <c r="C28" s="695" t="s">
        <v>2233</v>
      </c>
      <c r="D28" s="695" t="s">
        <v>2905</v>
      </c>
      <c r="E28" s="695" t="s">
        <v>2906</v>
      </c>
      <c r="F28" s="710">
        <v>6</v>
      </c>
      <c r="G28" s="710">
        <v>324</v>
      </c>
      <c r="H28" s="710">
        <v>1</v>
      </c>
      <c r="I28" s="710">
        <v>54</v>
      </c>
      <c r="J28" s="710">
        <v>6</v>
      </c>
      <c r="K28" s="710">
        <v>324</v>
      </c>
      <c r="L28" s="710">
        <v>1</v>
      </c>
      <c r="M28" s="710">
        <v>54</v>
      </c>
      <c r="N28" s="710">
        <v>2</v>
      </c>
      <c r="O28" s="710">
        <v>108</v>
      </c>
      <c r="P28" s="700">
        <v>0.33333333333333331</v>
      </c>
      <c r="Q28" s="711">
        <v>54</v>
      </c>
    </row>
    <row r="29" spans="1:17" ht="14.4" customHeight="1" x14ac:dyDescent="0.3">
      <c r="A29" s="694" t="s">
        <v>2901</v>
      </c>
      <c r="B29" s="695" t="s">
        <v>2902</v>
      </c>
      <c r="C29" s="695" t="s">
        <v>2233</v>
      </c>
      <c r="D29" s="695" t="s">
        <v>2907</v>
      </c>
      <c r="E29" s="695" t="s">
        <v>2908</v>
      </c>
      <c r="F29" s="710">
        <v>37</v>
      </c>
      <c r="G29" s="710">
        <v>888</v>
      </c>
      <c r="H29" s="710">
        <v>1</v>
      </c>
      <c r="I29" s="710">
        <v>24</v>
      </c>
      <c r="J29" s="710">
        <v>35</v>
      </c>
      <c r="K29" s="710">
        <v>840</v>
      </c>
      <c r="L29" s="710">
        <v>0.94594594594594594</v>
      </c>
      <c r="M29" s="710">
        <v>24</v>
      </c>
      <c r="N29" s="710">
        <v>40</v>
      </c>
      <c r="O29" s="710">
        <v>960</v>
      </c>
      <c r="P29" s="700">
        <v>1.0810810810810811</v>
      </c>
      <c r="Q29" s="711">
        <v>24</v>
      </c>
    </row>
    <row r="30" spans="1:17" ht="14.4" customHeight="1" x14ac:dyDescent="0.3">
      <c r="A30" s="694" t="s">
        <v>2901</v>
      </c>
      <c r="B30" s="695" t="s">
        <v>2902</v>
      </c>
      <c r="C30" s="695" t="s">
        <v>2233</v>
      </c>
      <c r="D30" s="695" t="s">
        <v>2909</v>
      </c>
      <c r="E30" s="695" t="s">
        <v>2910</v>
      </c>
      <c r="F30" s="710">
        <v>41</v>
      </c>
      <c r="G30" s="710">
        <v>1107</v>
      </c>
      <c r="H30" s="710">
        <v>1</v>
      </c>
      <c r="I30" s="710">
        <v>27</v>
      </c>
      <c r="J30" s="710">
        <v>39</v>
      </c>
      <c r="K30" s="710">
        <v>1053</v>
      </c>
      <c r="L30" s="710">
        <v>0.95121951219512191</v>
      </c>
      <c r="M30" s="710">
        <v>27</v>
      </c>
      <c r="N30" s="710">
        <v>44</v>
      </c>
      <c r="O30" s="710">
        <v>1188</v>
      </c>
      <c r="P30" s="700">
        <v>1.0731707317073171</v>
      </c>
      <c r="Q30" s="711">
        <v>27</v>
      </c>
    </row>
    <row r="31" spans="1:17" ht="14.4" customHeight="1" x14ac:dyDescent="0.3">
      <c r="A31" s="694" t="s">
        <v>2901</v>
      </c>
      <c r="B31" s="695" t="s">
        <v>2902</v>
      </c>
      <c r="C31" s="695" t="s">
        <v>2233</v>
      </c>
      <c r="D31" s="695" t="s">
        <v>2911</v>
      </c>
      <c r="E31" s="695" t="s">
        <v>2912</v>
      </c>
      <c r="F31" s="710">
        <v>12</v>
      </c>
      <c r="G31" s="710">
        <v>672</v>
      </c>
      <c r="H31" s="710">
        <v>1</v>
      </c>
      <c r="I31" s="710">
        <v>56</v>
      </c>
      <c r="J31" s="710">
        <v>2</v>
      </c>
      <c r="K31" s="710">
        <v>112</v>
      </c>
      <c r="L31" s="710">
        <v>0.16666666666666666</v>
      </c>
      <c r="M31" s="710">
        <v>56</v>
      </c>
      <c r="N31" s="710"/>
      <c r="O31" s="710"/>
      <c r="P31" s="700"/>
      <c r="Q31" s="711"/>
    </row>
    <row r="32" spans="1:17" ht="14.4" customHeight="1" x14ac:dyDescent="0.3">
      <c r="A32" s="694" t="s">
        <v>2901</v>
      </c>
      <c r="B32" s="695" t="s">
        <v>2902</v>
      </c>
      <c r="C32" s="695" t="s">
        <v>2233</v>
      </c>
      <c r="D32" s="695" t="s">
        <v>2913</v>
      </c>
      <c r="E32" s="695" t="s">
        <v>2914</v>
      </c>
      <c r="F32" s="710">
        <v>28</v>
      </c>
      <c r="G32" s="710">
        <v>756</v>
      </c>
      <c r="H32" s="710">
        <v>1</v>
      </c>
      <c r="I32" s="710">
        <v>27</v>
      </c>
      <c r="J32" s="710">
        <v>33</v>
      </c>
      <c r="K32" s="710">
        <v>891</v>
      </c>
      <c r="L32" s="710">
        <v>1.1785714285714286</v>
      </c>
      <c r="M32" s="710">
        <v>27</v>
      </c>
      <c r="N32" s="710">
        <v>38</v>
      </c>
      <c r="O32" s="710">
        <v>1026</v>
      </c>
      <c r="P32" s="700">
        <v>1.3571428571428572</v>
      </c>
      <c r="Q32" s="711">
        <v>27</v>
      </c>
    </row>
    <row r="33" spans="1:17" ht="14.4" customHeight="1" x14ac:dyDescent="0.3">
      <c r="A33" s="694" t="s">
        <v>2901</v>
      </c>
      <c r="B33" s="695" t="s">
        <v>2902</v>
      </c>
      <c r="C33" s="695" t="s">
        <v>2233</v>
      </c>
      <c r="D33" s="695" t="s">
        <v>2915</v>
      </c>
      <c r="E33" s="695" t="s">
        <v>2916</v>
      </c>
      <c r="F33" s="710">
        <v>46</v>
      </c>
      <c r="G33" s="710">
        <v>1012</v>
      </c>
      <c r="H33" s="710">
        <v>1</v>
      </c>
      <c r="I33" s="710">
        <v>22</v>
      </c>
      <c r="J33" s="710">
        <v>44</v>
      </c>
      <c r="K33" s="710">
        <v>968</v>
      </c>
      <c r="L33" s="710">
        <v>0.95652173913043481</v>
      </c>
      <c r="M33" s="710">
        <v>22</v>
      </c>
      <c r="N33" s="710">
        <v>46</v>
      </c>
      <c r="O33" s="710">
        <v>1012</v>
      </c>
      <c r="P33" s="700">
        <v>1</v>
      </c>
      <c r="Q33" s="711">
        <v>22</v>
      </c>
    </row>
    <row r="34" spans="1:17" ht="14.4" customHeight="1" x14ac:dyDescent="0.3">
      <c r="A34" s="694" t="s">
        <v>2901</v>
      </c>
      <c r="B34" s="695" t="s">
        <v>2902</v>
      </c>
      <c r="C34" s="695" t="s">
        <v>2233</v>
      </c>
      <c r="D34" s="695" t="s">
        <v>2917</v>
      </c>
      <c r="E34" s="695" t="s">
        <v>2918</v>
      </c>
      <c r="F34" s="710"/>
      <c r="G34" s="710"/>
      <c r="H34" s="710"/>
      <c r="I34" s="710"/>
      <c r="J34" s="710">
        <v>1</v>
      </c>
      <c r="K34" s="710">
        <v>62</v>
      </c>
      <c r="L34" s="710"/>
      <c r="M34" s="710">
        <v>62</v>
      </c>
      <c r="N34" s="710"/>
      <c r="O34" s="710"/>
      <c r="P34" s="700"/>
      <c r="Q34" s="711"/>
    </row>
    <row r="35" spans="1:17" ht="14.4" customHeight="1" x14ac:dyDescent="0.3">
      <c r="A35" s="694" t="s">
        <v>2901</v>
      </c>
      <c r="B35" s="695" t="s">
        <v>2902</v>
      </c>
      <c r="C35" s="695" t="s">
        <v>2233</v>
      </c>
      <c r="D35" s="695" t="s">
        <v>2919</v>
      </c>
      <c r="E35" s="695" t="s">
        <v>2920</v>
      </c>
      <c r="F35" s="710">
        <v>9</v>
      </c>
      <c r="G35" s="710">
        <v>549</v>
      </c>
      <c r="H35" s="710">
        <v>1</v>
      </c>
      <c r="I35" s="710">
        <v>61</v>
      </c>
      <c r="J35" s="710">
        <v>2</v>
      </c>
      <c r="K35" s="710">
        <v>122</v>
      </c>
      <c r="L35" s="710">
        <v>0.22222222222222221</v>
      </c>
      <c r="M35" s="710">
        <v>61</v>
      </c>
      <c r="N35" s="710">
        <v>1</v>
      </c>
      <c r="O35" s="710">
        <v>62</v>
      </c>
      <c r="P35" s="700">
        <v>0.11293260473588343</v>
      </c>
      <c r="Q35" s="711">
        <v>62</v>
      </c>
    </row>
    <row r="36" spans="1:17" ht="14.4" customHeight="1" x14ac:dyDescent="0.3">
      <c r="A36" s="694" t="s">
        <v>2901</v>
      </c>
      <c r="B36" s="695" t="s">
        <v>2902</v>
      </c>
      <c r="C36" s="695" t="s">
        <v>2233</v>
      </c>
      <c r="D36" s="695" t="s">
        <v>2921</v>
      </c>
      <c r="E36" s="695" t="s">
        <v>2922</v>
      </c>
      <c r="F36" s="710">
        <v>3</v>
      </c>
      <c r="G36" s="710">
        <v>2961</v>
      </c>
      <c r="H36" s="710">
        <v>1</v>
      </c>
      <c r="I36" s="710">
        <v>987</v>
      </c>
      <c r="J36" s="710">
        <v>5</v>
      </c>
      <c r="K36" s="710">
        <v>4935</v>
      </c>
      <c r="L36" s="710">
        <v>1.6666666666666667</v>
      </c>
      <c r="M36" s="710">
        <v>987</v>
      </c>
      <c r="N36" s="710">
        <v>2</v>
      </c>
      <c r="O36" s="710">
        <v>1974</v>
      </c>
      <c r="P36" s="700">
        <v>0.66666666666666663</v>
      </c>
      <c r="Q36" s="711">
        <v>987</v>
      </c>
    </row>
    <row r="37" spans="1:17" ht="14.4" customHeight="1" x14ac:dyDescent="0.3">
      <c r="A37" s="694" t="s">
        <v>2901</v>
      </c>
      <c r="B37" s="695" t="s">
        <v>2902</v>
      </c>
      <c r="C37" s="695" t="s">
        <v>2233</v>
      </c>
      <c r="D37" s="695" t="s">
        <v>2923</v>
      </c>
      <c r="E37" s="695" t="s">
        <v>2924</v>
      </c>
      <c r="F37" s="710">
        <v>4</v>
      </c>
      <c r="G37" s="710">
        <v>68</v>
      </c>
      <c r="H37" s="710">
        <v>1</v>
      </c>
      <c r="I37" s="710">
        <v>17</v>
      </c>
      <c r="J37" s="710">
        <v>2</v>
      </c>
      <c r="K37" s="710">
        <v>34</v>
      </c>
      <c r="L37" s="710">
        <v>0.5</v>
      </c>
      <c r="M37" s="710">
        <v>17</v>
      </c>
      <c r="N37" s="710">
        <v>7</v>
      </c>
      <c r="O37" s="710">
        <v>119</v>
      </c>
      <c r="P37" s="700">
        <v>1.75</v>
      </c>
      <c r="Q37" s="711">
        <v>17</v>
      </c>
    </row>
    <row r="38" spans="1:17" ht="14.4" customHeight="1" x14ac:dyDescent="0.3">
      <c r="A38" s="694" t="s">
        <v>2901</v>
      </c>
      <c r="B38" s="695" t="s">
        <v>2902</v>
      </c>
      <c r="C38" s="695" t="s">
        <v>2233</v>
      </c>
      <c r="D38" s="695" t="s">
        <v>2925</v>
      </c>
      <c r="E38" s="695" t="s">
        <v>2926</v>
      </c>
      <c r="F38" s="710"/>
      <c r="G38" s="710"/>
      <c r="H38" s="710"/>
      <c r="I38" s="710"/>
      <c r="J38" s="710">
        <v>1</v>
      </c>
      <c r="K38" s="710">
        <v>60</v>
      </c>
      <c r="L38" s="710"/>
      <c r="M38" s="710">
        <v>60</v>
      </c>
      <c r="N38" s="710"/>
      <c r="O38" s="710"/>
      <c r="P38" s="700"/>
      <c r="Q38" s="711"/>
    </row>
    <row r="39" spans="1:17" ht="14.4" customHeight="1" x14ac:dyDescent="0.3">
      <c r="A39" s="694" t="s">
        <v>2901</v>
      </c>
      <c r="B39" s="695" t="s">
        <v>2902</v>
      </c>
      <c r="C39" s="695" t="s">
        <v>2233</v>
      </c>
      <c r="D39" s="695" t="s">
        <v>2927</v>
      </c>
      <c r="E39" s="695" t="s">
        <v>2928</v>
      </c>
      <c r="F39" s="710">
        <v>1</v>
      </c>
      <c r="G39" s="710">
        <v>19</v>
      </c>
      <c r="H39" s="710">
        <v>1</v>
      </c>
      <c r="I39" s="710">
        <v>19</v>
      </c>
      <c r="J39" s="710">
        <v>1</v>
      </c>
      <c r="K39" s="710">
        <v>19</v>
      </c>
      <c r="L39" s="710">
        <v>1</v>
      </c>
      <c r="M39" s="710">
        <v>19</v>
      </c>
      <c r="N39" s="710"/>
      <c r="O39" s="710"/>
      <c r="P39" s="700"/>
      <c r="Q39" s="711"/>
    </row>
    <row r="40" spans="1:17" ht="14.4" customHeight="1" x14ac:dyDescent="0.3">
      <c r="A40" s="694" t="s">
        <v>2901</v>
      </c>
      <c r="B40" s="695" t="s">
        <v>2902</v>
      </c>
      <c r="C40" s="695" t="s">
        <v>2233</v>
      </c>
      <c r="D40" s="695" t="s">
        <v>2929</v>
      </c>
      <c r="E40" s="695" t="s">
        <v>2930</v>
      </c>
      <c r="F40" s="710">
        <v>1</v>
      </c>
      <c r="G40" s="710">
        <v>461</v>
      </c>
      <c r="H40" s="710">
        <v>1</v>
      </c>
      <c r="I40" s="710">
        <v>461</v>
      </c>
      <c r="J40" s="710">
        <v>1</v>
      </c>
      <c r="K40" s="710">
        <v>461</v>
      </c>
      <c r="L40" s="710">
        <v>1</v>
      </c>
      <c r="M40" s="710">
        <v>461</v>
      </c>
      <c r="N40" s="710"/>
      <c r="O40" s="710"/>
      <c r="P40" s="700"/>
      <c r="Q40" s="711"/>
    </row>
    <row r="41" spans="1:17" ht="14.4" customHeight="1" x14ac:dyDescent="0.3">
      <c r="A41" s="694" t="s">
        <v>2901</v>
      </c>
      <c r="B41" s="695" t="s">
        <v>2902</v>
      </c>
      <c r="C41" s="695" t="s">
        <v>2233</v>
      </c>
      <c r="D41" s="695" t="s">
        <v>2931</v>
      </c>
      <c r="E41" s="695" t="s">
        <v>2932</v>
      </c>
      <c r="F41" s="710"/>
      <c r="G41" s="710"/>
      <c r="H41" s="710"/>
      <c r="I41" s="710"/>
      <c r="J41" s="710"/>
      <c r="K41" s="710"/>
      <c r="L41" s="710"/>
      <c r="M41" s="710"/>
      <c r="N41" s="710">
        <v>1</v>
      </c>
      <c r="O41" s="710">
        <v>851</v>
      </c>
      <c r="P41" s="700"/>
      <c r="Q41" s="711">
        <v>851</v>
      </c>
    </row>
    <row r="42" spans="1:17" ht="14.4" customHeight="1" x14ac:dyDescent="0.3">
      <c r="A42" s="694" t="s">
        <v>2901</v>
      </c>
      <c r="B42" s="695" t="s">
        <v>2902</v>
      </c>
      <c r="C42" s="695" t="s">
        <v>2233</v>
      </c>
      <c r="D42" s="695" t="s">
        <v>2933</v>
      </c>
      <c r="E42" s="695" t="s">
        <v>2934</v>
      </c>
      <c r="F42" s="710"/>
      <c r="G42" s="710"/>
      <c r="H42" s="710"/>
      <c r="I42" s="710"/>
      <c r="J42" s="710"/>
      <c r="K42" s="710"/>
      <c r="L42" s="710"/>
      <c r="M42" s="710"/>
      <c r="N42" s="710">
        <v>1</v>
      </c>
      <c r="O42" s="710">
        <v>783</v>
      </c>
      <c r="P42" s="700"/>
      <c r="Q42" s="711">
        <v>783</v>
      </c>
    </row>
    <row r="43" spans="1:17" ht="14.4" customHeight="1" x14ac:dyDescent="0.3">
      <c r="A43" s="694" t="s">
        <v>2901</v>
      </c>
      <c r="B43" s="695" t="s">
        <v>2902</v>
      </c>
      <c r="C43" s="695" t="s">
        <v>2233</v>
      </c>
      <c r="D43" s="695" t="s">
        <v>2935</v>
      </c>
      <c r="E43" s="695" t="s">
        <v>2936</v>
      </c>
      <c r="F43" s="710"/>
      <c r="G43" s="710"/>
      <c r="H43" s="710"/>
      <c r="I43" s="710"/>
      <c r="J43" s="710">
        <v>1</v>
      </c>
      <c r="K43" s="710">
        <v>186</v>
      </c>
      <c r="L43" s="710"/>
      <c r="M43" s="710">
        <v>186</v>
      </c>
      <c r="N43" s="710"/>
      <c r="O43" s="710"/>
      <c r="P43" s="700"/>
      <c r="Q43" s="711"/>
    </row>
    <row r="44" spans="1:17" ht="14.4" customHeight="1" x14ac:dyDescent="0.3">
      <c r="A44" s="694" t="s">
        <v>2901</v>
      </c>
      <c r="B44" s="695" t="s">
        <v>2902</v>
      </c>
      <c r="C44" s="695" t="s">
        <v>2233</v>
      </c>
      <c r="D44" s="695" t="s">
        <v>2937</v>
      </c>
      <c r="E44" s="695" t="s">
        <v>2938</v>
      </c>
      <c r="F44" s="710">
        <v>1</v>
      </c>
      <c r="G44" s="710">
        <v>559</v>
      </c>
      <c r="H44" s="710">
        <v>1</v>
      </c>
      <c r="I44" s="710">
        <v>559</v>
      </c>
      <c r="J44" s="710">
        <v>1</v>
      </c>
      <c r="K44" s="710">
        <v>560</v>
      </c>
      <c r="L44" s="710">
        <v>1.0017889087656529</v>
      </c>
      <c r="M44" s="710">
        <v>560</v>
      </c>
      <c r="N44" s="710"/>
      <c r="O44" s="710"/>
      <c r="P44" s="700"/>
      <c r="Q44" s="711"/>
    </row>
    <row r="45" spans="1:17" ht="14.4" customHeight="1" x14ac:dyDescent="0.3">
      <c r="A45" s="694" t="s">
        <v>2901</v>
      </c>
      <c r="B45" s="695" t="s">
        <v>2902</v>
      </c>
      <c r="C45" s="695" t="s">
        <v>2233</v>
      </c>
      <c r="D45" s="695" t="s">
        <v>2939</v>
      </c>
      <c r="E45" s="695" t="s">
        <v>2940</v>
      </c>
      <c r="F45" s="710">
        <v>1</v>
      </c>
      <c r="G45" s="710">
        <v>130</v>
      </c>
      <c r="H45" s="710">
        <v>1</v>
      </c>
      <c r="I45" s="710">
        <v>130</v>
      </c>
      <c r="J45" s="710"/>
      <c r="K45" s="710"/>
      <c r="L45" s="710"/>
      <c r="M45" s="710"/>
      <c r="N45" s="710"/>
      <c r="O45" s="710"/>
      <c r="P45" s="700"/>
      <c r="Q45" s="711"/>
    </row>
    <row r="46" spans="1:17" ht="14.4" customHeight="1" x14ac:dyDescent="0.3">
      <c r="A46" s="694" t="s">
        <v>2901</v>
      </c>
      <c r="B46" s="695" t="s">
        <v>2902</v>
      </c>
      <c r="C46" s="695" t="s">
        <v>2233</v>
      </c>
      <c r="D46" s="695" t="s">
        <v>2941</v>
      </c>
      <c r="E46" s="695" t="s">
        <v>2942</v>
      </c>
      <c r="F46" s="710">
        <v>54</v>
      </c>
      <c r="G46" s="710">
        <v>1566</v>
      </c>
      <c r="H46" s="710">
        <v>1</v>
      </c>
      <c r="I46" s="710">
        <v>29</v>
      </c>
      <c r="J46" s="710">
        <v>47</v>
      </c>
      <c r="K46" s="710">
        <v>1363</v>
      </c>
      <c r="L46" s="710">
        <v>0.87037037037037035</v>
      </c>
      <c r="M46" s="710">
        <v>29</v>
      </c>
      <c r="N46" s="710">
        <v>46</v>
      </c>
      <c r="O46" s="710">
        <v>1359</v>
      </c>
      <c r="P46" s="700">
        <v>0.86781609195402298</v>
      </c>
      <c r="Q46" s="711">
        <v>29.543478260869566</v>
      </c>
    </row>
    <row r="47" spans="1:17" ht="14.4" customHeight="1" x14ac:dyDescent="0.3">
      <c r="A47" s="694" t="s">
        <v>2901</v>
      </c>
      <c r="B47" s="695" t="s">
        <v>2902</v>
      </c>
      <c r="C47" s="695" t="s">
        <v>2233</v>
      </c>
      <c r="D47" s="695" t="s">
        <v>2943</v>
      </c>
      <c r="E47" s="695" t="s">
        <v>2944</v>
      </c>
      <c r="F47" s="710"/>
      <c r="G47" s="710"/>
      <c r="H47" s="710"/>
      <c r="I47" s="710"/>
      <c r="J47" s="710">
        <v>1</v>
      </c>
      <c r="K47" s="710">
        <v>50</v>
      </c>
      <c r="L47" s="710"/>
      <c r="M47" s="710">
        <v>50</v>
      </c>
      <c r="N47" s="710"/>
      <c r="O47" s="710"/>
      <c r="P47" s="700"/>
      <c r="Q47" s="711"/>
    </row>
    <row r="48" spans="1:17" ht="14.4" customHeight="1" x14ac:dyDescent="0.3">
      <c r="A48" s="694" t="s">
        <v>2901</v>
      </c>
      <c r="B48" s="695" t="s">
        <v>2902</v>
      </c>
      <c r="C48" s="695" t="s">
        <v>2233</v>
      </c>
      <c r="D48" s="695" t="s">
        <v>2945</v>
      </c>
      <c r="E48" s="695" t="s">
        <v>2946</v>
      </c>
      <c r="F48" s="710">
        <v>6</v>
      </c>
      <c r="G48" s="710">
        <v>72</v>
      </c>
      <c r="H48" s="710">
        <v>1</v>
      </c>
      <c r="I48" s="710">
        <v>12</v>
      </c>
      <c r="J48" s="710">
        <v>6</v>
      </c>
      <c r="K48" s="710">
        <v>72</v>
      </c>
      <c r="L48" s="710">
        <v>1</v>
      </c>
      <c r="M48" s="710">
        <v>12</v>
      </c>
      <c r="N48" s="710">
        <v>2</v>
      </c>
      <c r="O48" s="710">
        <v>24</v>
      </c>
      <c r="P48" s="700">
        <v>0.33333333333333331</v>
      </c>
      <c r="Q48" s="711">
        <v>12</v>
      </c>
    </row>
    <row r="49" spans="1:17" ht="14.4" customHeight="1" x14ac:dyDescent="0.3">
      <c r="A49" s="694" t="s">
        <v>2901</v>
      </c>
      <c r="B49" s="695" t="s">
        <v>2902</v>
      </c>
      <c r="C49" s="695" t="s">
        <v>2233</v>
      </c>
      <c r="D49" s="695" t="s">
        <v>2947</v>
      </c>
      <c r="E49" s="695" t="s">
        <v>2948</v>
      </c>
      <c r="F49" s="710"/>
      <c r="G49" s="710"/>
      <c r="H49" s="710"/>
      <c r="I49" s="710"/>
      <c r="J49" s="710"/>
      <c r="K49" s="710"/>
      <c r="L49" s="710"/>
      <c r="M49" s="710"/>
      <c r="N49" s="710">
        <v>1</v>
      </c>
      <c r="O49" s="710">
        <v>182</v>
      </c>
      <c r="P49" s="700"/>
      <c r="Q49" s="711">
        <v>182</v>
      </c>
    </row>
    <row r="50" spans="1:17" ht="14.4" customHeight="1" x14ac:dyDescent="0.3">
      <c r="A50" s="694" t="s">
        <v>2901</v>
      </c>
      <c r="B50" s="695" t="s">
        <v>2902</v>
      </c>
      <c r="C50" s="695" t="s">
        <v>2233</v>
      </c>
      <c r="D50" s="695" t="s">
        <v>2949</v>
      </c>
      <c r="E50" s="695" t="s">
        <v>2950</v>
      </c>
      <c r="F50" s="710">
        <v>9</v>
      </c>
      <c r="G50" s="710">
        <v>639</v>
      </c>
      <c r="H50" s="710">
        <v>1</v>
      </c>
      <c r="I50" s="710">
        <v>71</v>
      </c>
      <c r="J50" s="710">
        <v>2</v>
      </c>
      <c r="K50" s="710">
        <v>142</v>
      </c>
      <c r="L50" s="710">
        <v>0.22222222222222221</v>
      </c>
      <c r="M50" s="710">
        <v>71</v>
      </c>
      <c r="N50" s="710"/>
      <c r="O50" s="710"/>
      <c r="P50" s="700"/>
      <c r="Q50" s="711"/>
    </row>
    <row r="51" spans="1:17" ht="14.4" customHeight="1" x14ac:dyDescent="0.3">
      <c r="A51" s="694" t="s">
        <v>2901</v>
      </c>
      <c r="B51" s="695" t="s">
        <v>2902</v>
      </c>
      <c r="C51" s="695" t="s">
        <v>2233</v>
      </c>
      <c r="D51" s="695" t="s">
        <v>2951</v>
      </c>
      <c r="E51" s="695" t="s">
        <v>2952</v>
      </c>
      <c r="F51" s="710"/>
      <c r="G51" s="710"/>
      <c r="H51" s="710"/>
      <c r="I51" s="710"/>
      <c r="J51" s="710"/>
      <c r="K51" s="710"/>
      <c r="L51" s="710"/>
      <c r="M51" s="710"/>
      <c r="N51" s="710">
        <v>1</v>
      </c>
      <c r="O51" s="710">
        <v>1245</v>
      </c>
      <c r="P51" s="700"/>
      <c r="Q51" s="711">
        <v>1245</v>
      </c>
    </row>
    <row r="52" spans="1:17" ht="14.4" customHeight="1" x14ac:dyDescent="0.3">
      <c r="A52" s="694" t="s">
        <v>2901</v>
      </c>
      <c r="B52" s="695" t="s">
        <v>2902</v>
      </c>
      <c r="C52" s="695" t="s">
        <v>2233</v>
      </c>
      <c r="D52" s="695" t="s">
        <v>2953</v>
      </c>
      <c r="E52" s="695" t="s">
        <v>2954</v>
      </c>
      <c r="F52" s="710">
        <v>5</v>
      </c>
      <c r="G52" s="710">
        <v>735</v>
      </c>
      <c r="H52" s="710">
        <v>1</v>
      </c>
      <c r="I52" s="710">
        <v>147</v>
      </c>
      <c r="J52" s="710">
        <v>19</v>
      </c>
      <c r="K52" s="710">
        <v>2793</v>
      </c>
      <c r="L52" s="710">
        <v>3.8</v>
      </c>
      <c r="M52" s="710">
        <v>147</v>
      </c>
      <c r="N52" s="710">
        <v>28</v>
      </c>
      <c r="O52" s="710">
        <v>4128</v>
      </c>
      <c r="P52" s="700">
        <v>5.6163265306122447</v>
      </c>
      <c r="Q52" s="711">
        <v>147.42857142857142</v>
      </c>
    </row>
    <row r="53" spans="1:17" ht="14.4" customHeight="1" x14ac:dyDescent="0.3">
      <c r="A53" s="694" t="s">
        <v>2901</v>
      </c>
      <c r="B53" s="695" t="s">
        <v>2902</v>
      </c>
      <c r="C53" s="695" t="s">
        <v>2233</v>
      </c>
      <c r="D53" s="695" t="s">
        <v>2955</v>
      </c>
      <c r="E53" s="695" t="s">
        <v>2956</v>
      </c>
      <c r="F53" s="710">
        <v>58</v>
      </c>
      <c r="G53" s="710">
        <v>1682</v>
      </c>
      <c r="H53" s="710">
        <v>1</v>
      </c>
      <c r="I53" s="710">
        <v>29</v>
      </c>
      <c r="J53" s="710">
        <v>50</v>
      </c>
      <c r="K53" s="710">
        <v>1450</v>
      </c>
      <c r="L53" s="710">
        <v>0.86206896551724133</v>
      </c>
      <c r="M53" s="710">
        <v>29</v>
      </c>
      <c r="N53" s="710">
        <v>50</v>
      </c>
      <c r="O53" s="710">
        <v>1476</v>
      </c>
      <c r="P53" s="700">
        <v>0.87752675386444712</v>
      </c>
      <c r="Q53" s="711">
        <v>29.52</v>
      </c>
    </row>
    <row r="54" spans="1:17" ht="14.4" customHeight="1" x14ac:dyDescent="0.3">
      <c r="A54" s="694" t="s">
        <v>2901</v>
      </c>
      <c r="B54" s="695" t="s">
        <v>2902</v>
      </c>
      <c r="C54" s="695" t="s">
        <v>2233</v>
      </c>
      <c r="D54" s="695" t="s">
        <v>2957</v>
      </c>
      <c r="E54" s="695" t="s">
        <v>2958</v>
      </c>
      <c r="F54" s="710">
        <v>36</v>
      </c>
      <c r="G54" s="710">
        <v>1116</v>
      </c>
      <c r="H54" s="710">
        <v>1</v>
      </c>
      <c r="I54" s="710">
        <v>31</v>
      </c>
      <c r="J54" s="710">
        <v>32</v>
      </c>
      <c r="K54" s="710">
        <v>992</v>
      </c>
      <c r="L54" s="710">
        <v>0.88888888888888884</v>
      </c>
      <c r="M54" s="710">
        <v>31</v>
      </c>
      <c r="N54" s="710">
        <v>39</v>
      </c>
      <c r="O54" s="710">
        <v>1209</v>
      </c>
      <c r="P54" s="700">
        <v>1.0833333333333333</v>
      </c>
      <c r="Q54" s="711">
        <v>31</v>
      </c>
    </row>
    <row r="55" spans="1:17" ht="14.4" customHeight="1" x14ac:dyDescent="0.3">
      <c r="A55" s="694" t="s">
        <v>2901</v>
      </c>
      <c r="B55" s="695" t="s">
        <v>2902</v>
      </c>
      <c r="C55" s="695" t="s">
        <v>2233</v>
      </c>
      <c r="D55" s="695" t="s">
        <v>2959</v>
      </c>
      <c r="E55" s="695" t="s">
        <v>2960</v>
      </c>
      <c r="F55" s="710">
        <v>41</v>
      </c>
      <c r="G55" s="710">
        <v>1107</v>
      </c>
      <c r="H55" s="710">
        <v>1</v>
      </c>
      <c r="I55" s="710">
        <v>27</v>
      </c>
      <c r="J55" s="710">
        <v>40</v>
      </c>
      <c r="K55" s="710">
        <v>1080</v>
      </c>
      <c r="L55" s="710">
        <v>0.97560975609756095</v>
      </c>
      <c r="M55" s="710">
        <v>27</v>
      </c>
      <c r="N55" s="710">
        <v>39</v>
      </c>
      <c r="O55" s="710">
        <v>1053</v>
      </c>
      <c r="P55" s="700">
        <v>0.95121951219512191</v>
      </c>
      <c r="Q55" s="711">
        <v>27</v>
      </c>
    </row>
    <row r="56" spans="1:17" ht="14.4" customHeight="1" x14ac:dyDescent="0.3">
      <c r="A56" s="694" t="s">
        <v>2901</v>
      </c>
      <c r="B56" s="695" t="s">
        <v>2902</v>
      </c>
      <c r="C56" s="695" t="s">
        <v>2233</v>
      </c>
      <c r="D56" s="695" t="s">
        <v>2961</v>
      </c>
      <c r="E56" s="695" t="s">
        <v>2962</v>
      </c>
      <c r="F56" s="710">
        <v>41</v>
      </c>
      <c r="G56" s="710">
        <v>1025</v>
      </c>
      <c r="H56" s="710">
        <v>1</v>
      </c>
      <c r="I56" s="710">
        <v>25</v>
      </c>
      <c r="J56" s="710">
        <v>39</v>
      </c>
      <c r="K56" s="710">
        <v>975</v>
      </c>
      <c r="L56" s="710">
        <v>0.95121951219512191</v>
      </c>
      <c r="M56" s="710">
        <v>25</v>
      </c>
      <c r="N56" s="710">
        <v>44</v>
      </c>
      <c r="O56" s="710">
        <v>1100</v>
      </c>
      <c r="P56" s="700">
        <v>1.0731707317073171</v>
      </c>
      <c r="Q56" s="711">
        <v>25</v>
      </c>
    </row>
    <row r="57" spans="1:17" ht="14.4" customHeight="1" x14ac:dyDescent="0.3">
      <c r="A57" s="694" t="s">
        <v>2901</v>
      </c>
      <c r="B57" s="695" t="s">
        <v>2902</v>
      </c>
      <c r="C57" s="695" t="s">
        <v>2233</v>
      </c>
      <c r="D57" s="695" t="s">
        <v>2963</v>
      </c>
      <c r="E57" s="695" t="s">
        <v>2964</v>
      </c>
      <c r="F57" s="710"/>
      <c r="G57" s="710"/>
      <c r="H57" s="710"/>
      <c r="I57" s="710"/>
      <c r="J57" s="710">
        <v>1</v>
      </c>
      <c r="K57" s="710">
        <v>33</v>
      </c>
      <c r="L57" s="710"/>
      <c r="M57" s="710">
        <v>33</v>
      </c>
      <c r="N57" s="710"/>
      <c r="O57" s="710"/>
      <c r="P57" s="700"/>
      <c r="Q57" s="711"/>
    </row>
    <row r="58" spans="1:17" ht="14.4" customHeight="1" x14ac:dyDescent="0.3">
      <c r="A58" s="694" t="s">
        <v>2901</v>
      </c>
      <c r="B58" s="695" t="s">
        <v>2902</v>
      </c>
      <c r="C58" s="695" t="s">
        <v>2233</v>
      </c>
      <c r="D58" s="695" t="s">
        <v>2965</v>
      </c>
      <c r="E58" s="695" t="s">
        <v>2966</v>
      </c>
      <c r="F58" s="710">
        <v>2</v>
      </c>
      <c r="G58" s="710">
        <v>52</v>
      </c>
      <c r="H58" s="710">
        <v>1</v>
      </c>
      <c r="I58" s="710">
        <v>26</v>
      </c>
      <c r="J58" s="710"/>
      <c r="K58" s="710"/>
      <c r="L58" s="710"/>
      <c r="M58" s="710"/>
      <c r="N58" s="710">
        <v>5</v>
      </c>
      <c r="O58" s="710">
        <v>130</v>
      </c>
      <c r="P58" s="700">
        <v>2.5</v>
      </c>
      <c r="Q58" s="711">
        <v>26</v>
      </c>
    </row>
    <row r="59" spans="1:17" ht="14.4" customHeight="1" x14ac:dyDescent="0.3">
      <c r="A59" s="694" t="s">
        <v>2901</v>
      </c>
      <c r="B59" s="695" t="s">
        <v>2902</v>
      </c>
      <c r="C59" s="695" t="s">
        <v>2233</v>
      </c>
      <c r="D59" s="695" t="s">
        <v>2967</v>
      </c>
      <c r="E59" s="695" t="s">
        <v>2968</v>
      </c>
      <c r="F59" s="710"/>
      <c r="G59" s="710"/>
      <c r="H59" s="710"/>
      <c r="I59" s="710"/>
      <c r="J59" s="710"/>
      <c r="K59" s="710"/>
      <c r="L59" s="710"/>
      <c r="M59" s="710"/>
      <c r="N59" s="710">
        <v>1</v>
      </c>
      <c r="O59" s="710">
        <v>84</v>
      </c>
      <c r="P59" s="700"/>
      <c r="Q59" s="711">
        <v>84</v>
      </c>
    </row>
    <row r="60" spans="1:17" ht="14.4" customHeight="1" x14ac:dyDescent="0.3">
      <c r="A60" s="694" t="s">
        <v>2901</v>
      </c>
      <c r="B60" s="695" t="s">
        <v>2902</v>
      </c>
      <c r="C60" s="695" t="s">
        <v>2233</v>
      </c>
      <c r="D60" s="695" t="s">
        <v>2969</v>
      </c>
      <c r="E60" s="695" t="s">
        <v>2970</v>
      </c>
      <c r="F60" s="710">
        <v>2</v>
      </c>
      <c r="G60" s="710">
        <v>346</v>
      </c>
      <c r="H60" s="710">
        <v>1</v>
      </c>
      <c r="I60" s="710">
        <v>173</v>
      </c>
      <c r="J60" s="710"/>
      <c r="K60" s="710"/>
      <c r="L60" s="710"/>
      <c r="M60" s="710"/>
      <c r="N60" s="710">
        <v>1</v>
      </c>
      <c r="O60" s="710">
        <v>175</v>
      </c>
      <c r="P60" s="700">
        <v>0.5057803468208093</v>
      </c>
      <c r="Q60" s="711">
        <v>175</v>
      </c>
    </row>
    <row r="61" spans="1:17" ht="14.4" customHeight="1" x14ac:dyDescent="0.3">
      <c r="A61" s="694" t="s">
        <v>2901</v>
      </c>
      <c r="B61" s="695" t="s">
        <v>2902</v>
      </c>
      <c r="C61" s="695" t="s">
        <v>2233</v>
      </c>
      <c r="D61" s="695" t="s">
        <v>2971</v>
      </c>
      <c r="E61" s="695" t="s">
        <v>2972</v>
      </c>
      <c r="F61" s="710">
        <v>2</v>
      </c>
      <c r="G61" s="710">
        <v>30</v>
      </c>
      <c r="H61" s="710">
        <v>1</v>
      </c>
      <c r="I61" s="710">
        <v>15</v>
      </c>
      <c r="J61" s="710">
        <v>5</v>
      </c>
      <c r="K61" s="710">
        <v>75</v>
      </c>
      <c r="L61" s="710">
        <v>2.5</v>
      </c>
      <c r="M61" s="710">
        <v>15</v>
      </c>
      <c r="N61" s="710">
        <v>9</v>
      </c>
      <c r="O61" s="710">
        <v>135</v>
      </c>
      <c r="P61" s="700">
        <v>4.5</v>
      </c>
      <c r="Q61" s="711">
        <v>15</v>
      </c>
    </row>
    <row r="62" spans="1:17" ht="14.4" customHeight="1" x14ac:dyDescent="0.3">
      <c r="A62" s="694" t="s">
        <v>2901</v>
      </c>
      <c r="B62" s="695" t="s">
        <v>2902</v>
      </c>
      <c r="C62" s="695" t="s">
        <v>2233</v>
      </c>
      <c r="D62" s="695" t="s">
        <v>2973</v>
      </c>
      <c r="E62" s="695" t="s">
        <v>2974</v>
      </c>
      <c r="F62" s="710">
        <v>2</v>
      </c>
      <c r="G62" s="710">
        <v>46</v>
      </c>
      <c r="H62" s="710">
        <v>1</v>
      </c>
      <c r="I62" s="710">
        <v>23</v>
      </c>
      <c r="J62" s="710">
        <v>1</v>
      </c>
      <c r="K62" s="710">
        <v>23</v>
      </c>
      <c r="L62" s="710">
        <v>0.5</v>
      </c>
      <c r="M62" s="710">
        <v>23</v>
      </c>
      <c r="N62" s="710">
        <v>1</v>
      </c>
      <c r="O62" s="710">
        <v>23</v>
      </c>
      <c r="P62" s="700">
        <v>0.5</v>
      </c>
      <c r="Q62" s="711">
        <v>23</v>
      </c>
    </row>
    <row r="63" spans="1:17" ht="14.4" customHeight="1" x14ac:dyDescent="0.3">
      <c r="A63" s="694" t="s">
        <v>2901</v>
      </c>
      <c r="B63" s="695" t="s">
        <v>2902</v>
      </c>
      <c r="C63" s="695" t="s">
        <v>2233</v>
      </c>
      <c r="D63" s="695" t="s">
        <v>2975</v>
      </c>
      <c r="E63" s="695" t="s">
        <v>2976</v>
      </c>
      <c r="F63" s="710"/>
      <c r="G63" s="710"/>
      <c r="H63" s="710"/>
      <c r="I63" s="710"/>
      <c r="J63" s="710">
        <v>1</v>
      </c>
      <c r="K63" s="710">
        <v>37</v>
      </c>
      <c r="L63" s="710"/>
      <c r="M63" s="710">
        <v>37</v>
      </c>
      <c r="N63" s="710"/>
      <c r="O63" s="710"/>
      <c r="P63" s="700"/>
      <c r="Q63" s="711"/>
    </row>
    <row r="64" spans="1:17" ht="14.4" customHeight="1" x14ac:dyDescent="0.3">
      <c r="A64" s="694" t="s">
        <v>2901</v>
      </c>
      <c r="B64" s="695" t="s">
        <v>2902</v>
      </c>
      <c r="C64" s="695" t="s">
        <v>2233</v>
      </c>
      <c r="D64" s="695" t="s">
        <v>2977</v>
      </c>
      <c r="E64" s="695" t="s">
        <v>2978</v>
      </c>
      <c r="F64" s="710">
        <v>43</v>
      </c>
      <c r="G64" s="710">
        <v>989</v>
      </c>
      <c r="H64" s="710">
        <v>1</v>
      </c>
      <c r="I64" s="710">
        <v>23</v>
      </c>
      <c r="J64" s="710">
        <v>39</v>
      </c>
      <c r="K64" s="710">
        <v>897</v>
      </c>
      <c r="L64" s="710">
        <v>0.90697674418604646</v>
      </c>
      <c r="M64" s="710">
        <v>23</v>
      </c>
      <c r="N64" s="710">
        <v>41</v>
      </c>
      <c r="O64" s="710">
        <v>943</v>
      </c>
      <c r="P64" s="700">
        <v>0.95348837209302328</v>
      </c>
      <c r="Q64" s="711">
        <v>23</v>
      </c>
    </row>
    <row r="65" spans="1:17" ht="14.4" customHeight="1" x14ac:dyDescent="0.3">
      <c r="A65" s="694" t="s">
        <v>2901</v>
      </c>
      <c r="B65" s="695" t="s">
        <v>2902</v>
      </c>
      <c r="C65" s="695" t="s">
        <v>2233</v>
      </c>
      <c r="D65" s="695" t="s">
        <v>2979</v>
      </c>
      <c r="E65" s="695" t="s">
        <v>2980</v>
      </c>
      <c r="F65" s="710">
        <v>3</v>
      </c>
      <c r="G65" s="710">
        <v>87</v>
      </c>
      <c r="H65" s="710">
        <v>1</v>
      </c>
      <c r="I65" s="710">
        <v>29</v>
      </c>
      <c r="J65" s="710"/>
      <c r="K65" s="710"/>
      <c r="L65" s="710"/>
      <c r="M65" s="710"/>
      <c r="N65" s="710">
        <v>6</v>
      </c>
      <c r="O65" s="710">
        <v>174</v>
      </c>
      <c r="P65" s="700">
        <v>2</v>
      </c>
      <c r="Q65" s="711">
        <v>29</v>
      </c>
    </row>
    <row r="66" spans="1:17" ht="14.4" customHeight="1" x14ac:dyDescent="0.3">
      <c r="A66" s="694" t="s">
        <v>2901</v>
      </c>
      <c r="B66" s="695" t="s">
        <v>2902</v>
      </c>
      <c r="C66" s="695" t="s">
        <v>2233</v>
      </c>
      <c r="D66" s="695" t="s">
        <v>2981</v>
      </c>
      <c r="E66" s="695" t="s">
        <v>2982</v>
      </c>
      <c r="F66" s="710">
        <v>2</v>
      </c>
      <c r="G66" s="710">
        <v>38</v>
      </c>
      <c r="H66" s="710">
        <v>1</v>
      </c>
      <c r="I66" s="710">
        <v>19</v>
      </c>
      <c r="J66" s="710">
        <v>2</v>
      </c>
      <c r="K66" s="710">
        <v>38</v>
      </c>
      <c r="L66" s="710">
        <v>1</v>
      </c>
      <c r="M66" s="710">
        <v>19</v>
      </c>
      <c r="N66" s="710">
        <v>7</v>
      </c>
      <c r="O66" s="710">
        <v>133</v>
      </c>
      <c r="P66" s="700">
        <v>3.5</v>
      </c>
      <c r="Q66" s="711">
        <v>19</v>
      </c>
    </row>
    <row r="67" spans="1:17" ht="14.4" customHeight="1" x14ac:dyDescent="0.3">
      <c r="A67" s="694" t="s">
        <v>2901</v>
      </c>
      <c r="B67" s="695" t="s">
        <v>2902</v>
      </c>
      <c r="C67" s="695" t="s">
        <v>2233</v>
      </c>
      <c r="D67" s="695" t="s">
        <v>2983</v>
      </c>
      <c r="E67" s="695" t="s">
        <v>2984</v>
      </c>
      <c r="F67" s="710">
        <v>5</v>
      </c>
      <c r="G67" s="710">
        <v>100</v>
      </c>
      <c r="H67" s="710">
        <v>1</v>
      </c>
      <c r="I67" s="710">
        <v>20</v>
      </c>
      <c r="J67" s="710">
        <v>2</v>
      </c>
      <c r="K67" s="710">
        <v>40</v>
      </c>
      <c r="L67" s="710">
        <v>0.4</v>
      </c>
      <c r="M67" s="710">
        <v>20</v>
      </c>
      <c r="N67" s="710">
        <v>5</v>
      </c>
      <c r="O67" s="710">
        <v>100</v>
      </c>
      <c r="P67" s="700">
        <v>1</v>
      </c>
      <c r="Q67" s="711">
        <v>20</v>
      </c>
    </row>
    <row r="68" spans="1:17" ht="14.4" customHeight="1" x14ac:dyDescent="0.3">
      <c r="A68" s="694" t="s">
        <v>2901</v>
      </c>
      <c r="B68" s="695" t="s">
        <v>2902</v>
      </c>
      <c r="C68" s="695" t="s">
        <v>2233</v>
      </c>
      <c r="D68" s="695" t="s">
        <v>2985</v>
      </c>
      <c r="E68" s="695" t="s">
        <v>2986</v>
      </c>
      <c r="F68" s="710"/>
      <c r="G68" s="710"/>
      <c r="H68" s="710"/>
      <c r="I68" s="710"/>
      <c r="J68" s="710">
        <v>1</v>
      </c>
      <c r="K68" s="710">
        <v>84</v>
      </c>
      <c r="L68" s="710"/>
      <c r="M68" s="710">
        <v>84</v>
      </c>
      <c r="N68" s="710"/>
      <c r="O68" s="710"/>
      <c r="P68" s="700"/>
      <c r="Q68" s="711"/>
    </row>
    <row r="69" spans="1:17" ht="14.4" customHeight="1" x14ac:dyDescent="0.3">
      <c r="A69" s="694" t="s">
        <v>2901</v>
      </c>
      <c r="B69" s="695" t="s">
        <v>2902</v>
      </c>
      <c r="C69" s="695" t="s">
        <v>2233</v>
      </c>
      <c r="D69" s="695" t="s">
        <v>2987</v>
      </c>
      <c r="E69" s="695" t="s">
        <v>2988</v>
      </c>
      <c r="F69" s="710">
        <v>2</v>
      </c>
      <c r="G69" s="710">
        <v>44</v>
      </c>
      <c r="H69" s="710">
        <v>1</v>
      </c>
      <c r="I69" s="710">
        <v>22</v>
      </c>
      <c r="J69" s="710"/>
      <c r="K69" s="710"/>
      <c r="L69" s="710"/>
      <c r="M69" s="710"/>
      <c r="N69" s="710">
        <v>1</v>
      </c>
      <c r="O69" s="710">
        <v>22</v>
      </c>
      <c r="P69" s="700">
        <v>0.5</v>
      </c>
      <c r="Q69" s="711">
        <v>22</v>
      </c>
    </row>
    <row r="70" spans="1:17" ht="14.4" customHeight="1" x14ac:dyDescent="0.3">
      <c r="A70" s="694" t="s">
        <v>2901</v>
      </c>
      <c r="B70" s="695" t="s">
        <v>2902</v>
      </c>
      <c r="C70" s="695" t="s">
        <v>2233</v>
      </c>
      <c r="D70" s="695" t="s">
        <v>2989</v>
      </c>
      <c r="E70" s="695" t="s">
        <v>2990</v>
      </c>
      <c r="F70" s="710">
        <v>1</v>
      </c>
      <c r="G70" s="710">
        <v>562</v>
      </c>
      <c r="H70" s="710">
        <v>1</v>
      </c>
      <c r="I70" s="710">
        <v>562</v>
      </c>
      <c r="J70" s="710"/>
      <c r="K70" s="710"/>
      <c r="L70" s="710"/>
      <c r="M70" s="710"/>
      <c r="N70" s="710">
        <v>1</v>
      </c>
      <c r="O70" s="710">
        <v>564</v>
      </c>
      <c r="P70" s="700">
        <v>1.0035587188612101</v>
      </c>
      <c r="Q70" s="711">
        <v>564</v>
      </c>
    </row>
    <row r="71" spans="1:17" ht="14.4" customHeight="1" x14ac:dyDescent="0.3">
      <c r="A71" s="694" t="s">
        <v>2901</v>
      </c>
      <c r="B71" s="695" t="s">
        <v>2902</v>
      </c>
      <c r="C71" s="695" t="s">
        <v>2233</v>
      </c>
      <c r="D71" s="695" t="s">
        <v>2991</v>
      </c>
      <c r="E71" s="695" t="s">
        <v>2992</v>
      </c>
      <c r="F71" s="710">
        <v>1</v>
      </c>
      <c r="G71" s="710">
        <v>1000</v>
      </c>
      <c r="H71" s="710">
        <v>1</v>
      </c>
      <c r="I71" s="710">
        <v>1000</v>
      </c>
      <c r="J71" s="710"/>
      <c r="K71" s="710"/>
      <c r="L71" s="710"/>
      <c r="M71" s="710"/>
      <c r="N71" s="710">
        <v>1</v>
      </c>
      <c r="O71" s="710">
        <v>1002</v>
      </c>
      <c r="P71" s="700">
        <v>1.002</v>
      </c>
      <c r="Q71" s="711">
        <v>1002</v>
      </c>
    </row>
    <row r="72" spans="1:17" ht="14.4" customHeight="1" x14ac:dyDescent="0.3">
      <c r="A72" s="694" t="s">
        <v>2901</v>
      </c>
      <c r="B72" s="695" t="s">
        <v>2902</v>
      </c>
      <c r="C72" s="695" t="s">
        <v>2233</v>
      </c>
      <c r="D72" s="695" t="s">
        <v>2993</v>
      </c>
      <c r="E72" s="695" t="s">
        <v>2994</v>
      </c>
      <c r="F72" s="710">
        <v>1</v>
      </c>
      <c r="G72" s="710">
        <v>365</v>
      </c>
      <c r="H72" s="710">
        <v>1</v>
      </c>
      <c r="I72" s="710">
        <v>365</v>
      </c>
      <c r="J72" s="710"/>
      <c r="K72" s="710"/>
      <c r="L72" s="710"/>
      <c r="M72" s="710"/>
      <c r="N72" s="710"/>
      <c r="O72" s="710"/>
      <c r="P72" s="700"/>
      <c r="Q72" s="711"/>
    </row>
    <row r="73" spans="1:17" ht="14.4" customHeight="1" x14ac:dyDescent="0.3">
      <c r="A73" s="694" t="s">
        <v>2901</v>
      </c>
      <c r="B73" s="695" t="s">
        <v>2902</v>
      </c>
      <c r="C73" s="695" t="s">
        <v>2233</v>
      </c>
      <c r="D73" s="695" t="s">
        <v>2995</v>
      </c>
      <c r="E73" s="695" t="s">
        <v>2996</v>
      </c>
      <c r="F73" s="710"/>
      <c r="G73" s="710"/>
      <c r="H73" s="710"/>
      <c r="I73" s="710"/>
      <c r="J73" s="710">
        <v>1</v>
      </c>
      <c r="K73" s="710">
        <v>45</v>
      </c>
      <c r="L73" s="710"/>
      <c r="M73" s="710">
        <v>45</v>
      </c>
      <c r="N73" s="710"/>
      <c r="O73" s="710"/>
      <c r="P73" s="700"/>
      <c r="Q73" s="711"/>
    </row>
    <row r="74" spans="1:17" ht="14.4" customHeight="1" x14ac:dyDescent="0.3">
      <c r="A74" s="694" t="s">
        <v>2901</v>
      </c>
      <c r="B74" s="695" t="s">
        <v>2997</v>
      </c>
      <c r="C74" s="695" t="s">
        <v>2233</v>
      </c>
      <c r="D74" s="695" t="s">
        <v>2951</v>
      </c>
      <c r="E74" s="695" t="s">
        <v>2952</v>
      </c>
      <c r="F74" s="710">
        <v>1</v>
      </c>
      <c r="G74" s="710">
        <v>1236</v>
      </c>
      <c r="H74" s="710">
        <v>1</v>
      </c>
      <c r="I74" s="710">
        <v>1236</v>
      </c>
      <c r="J74" s="710"/>
      <c r="K74" s="710"/>
      <c r="L74" s="710"/>
      <c r="M74" s="710"/>
      <c r="N74" s="710"/>
      <c r="O74" s="710"/>
      <c r="P74" s="700"/>
      <c r="Q74" s="711"/>
    </row>
    <row r="75" spans="1:17" ht="14.4" customHeight="1" x14ac:dyDescent="0.3">
      <c r="A75" s="694" t="s">
        <v>2998</v>
      </c>
      <c r="B75" s="695" t="s">
        <v>2999</v>
      </c>
      <c r="C75" s="695" t="s">
        <v>2341</v>
      </c>
      <c r="D75" s="695" t="s">
        <v>3000</v>
      </c>
      <c r="E75" s="695" t="s">
        <v>3001</v>
      </c>
      <c r="F75" s="710">
        <v>1.7000000000000002</v>
      </c>
      <c r="G75" s="710">
        <v>2634.7</v>
      </c>
      <c r="H75" s="710">
        <v>1</v>
      </c>
      <c r="I75" s="710">
        <v>1549.8235294117644</v>
      </c>
      <c r="J75" s="710"/>
      <c r="K75" s="710"/>
      <c r="L75" s="710"/>
      <c r="M75" s="710"/>
      <c r="N75" s="710">
        <v>0.6</v>
      </c>
      <c r="O75" s="710">
        <v>593.41</v>
      </c>
      <c r="P75" s="700">
        <v>0.22522867878695868</v>
      </c>
      <c r="Q75" s="711">
        <v>989.01666666666665</v>
      </c>
    </row>
    <row r="76" spans="1:17" ht="14.4" customHeight="1" x14ac:dyDescent="0.3">
      <c r="A76" s="694" t="s">
        <v>2998</v>
      </c>
      <c r="B76" s="695" t="s">
        <v>2999</v>
      </c>
      <c r="C76" s="695" t="s">
        <v>2341</v>
      </c>
      <c r="D76" s="695" t="s">
        <v>3002</v>
      </c>
      <c r="E76" s="695" t="s">
        <v>3003</v>
      </c>
      <c r="F76" s="710">
        <v>0.14000000000000001</v>
      </c>
      <c r="G76" s="710">
        <v>1805.99</v>
      </c>
      <c r="H76" s="710">
        <v>1</v>
      </c>
      <c r="I76" s="710">
        <v>12899.928571428571</v>
      </c>
      <c r="J76" s="710">
        <v>0.04</v>
      </c>
      <c r="K76" s="710">
        <v>413.49</v>
      </c>
      <c r="L76" s="710">
        <v>0.2289547561171435</v>
      </c>
      <c r="M76" s="710">
        <v>10337.25</v>
      </c>
      <c r="N76" s="710">
        <v>0.14000000000000001</v>
      </c>
      <c r="O76" s="710">
        <v>1447.23</v>
      </c>
      <c r="P76" s="700">
        <v>0.80134995210383231</v>
      </c>
      <c r="Q76" s="711">
        <v>10337.357142857141</v>
      </c>
    </row>
    <row r="77" spans="1:17" ht="14.4" customHeight="1" x14ac:dyDescent="0.3">
      <c r="A77" s="694" t="s">
        <v>2998</v>
      </c>
      <c r="B77" s="695" t="s">
        <v>2999</v>
      </c>
      <c r="C77" s="695" t="s">
        <v>2341</v>
      </c>
      <c r="D77" s="695" t="s">
        <v>3004</v>
      </c>
      <c r="E77" s="695" t="s">
        <v>2859</v>
      </c>
      <c r="F77" s="710">
        <v>0.2</v>
      </c>
      <c r="G77" s="710">
        <v>2165.3200000000002</v>
      </c>
      <c r="H77" s="710">
        <v>1</v>
      </c>
      <c r="I77" s="710">
        <v>10826.6</v>
      </c>
      <c r="J77" s="710">
        <v>0.24</v>
      </c>
      <c r="K77" s="710">
        <v>2621.17</v>
      </c>
      <c r="L77" s="710">
        <v>1.210523155930763</v>
      </c>
      <c r="M77" s="710">
        <v>10921.541666666668</v>
      </c>
      <c r="N77" s="710">
        <v>0.37</v>
      </c>
      <c r="O77" s="710">
        <v>4040.96</v>
      </c>
      <c r="P77" s="700">
        <v>1.8662183880442613</v>
      </c>
      <c r="Q77" s="711">
        <v>10921.513513513513</v>
      </c>
    </row>
    <row r="78" spans="1:17" ht="14.4" customHeight="1" x14ac:dyDescent="0.3">
      <c r="A78" s="694" t="s">
        <v>2998</v>
      </c>
      <c r="B78" s="695" t="s">
        <v>2999</v>
      </c>
      <c r="C78" s="695" t="s">
        <v>2341</v>
      </c>
      <c r="D78" s="695" t="s">
        <v>2860</v>
      </c>
      <c r="E78" s="695" t="s">
        <v>2859</v>
      </c>
      <c r="F78" s="710"/>
      <c r="G78" s="710"/>
      <c r="H78" s="710"/>
      <c r="I78" s="710"/>
      <c r="J78" s="710"/>
      <c r="K78" s="710"/>
      <c r="L78" s="710"/>
      <c r="M78" s="710"/>
      <c r="N78" s="710">
        <v>0.6</v>
      </c>
      <c r="O78" s="710">
        <v>1310.58</v>
      </c>
      <c r="P78" s="700"/>
      <c r="Q78" s="711">
        <v>2184.3000000000002</v>
      </c>
    </row>
    <row r="79" spans="1:17" ht="14.4" customHeight="1" x14ac:dyDescent="0.3">
      <c r="A79" s="694" t="s">
        <v>2998</v>
      </c>
      <c r="B79" s="695" t="s">
        <v>2999</v>
      </c>
      <c r="C79" s="695" t="s">
        <v>2341</v>
      </c>
      <c r="D79" s="695" t="s">
        <v>3005</v>
      </c>
      <c r="E79" s="695" t="s">
        <v>3006</v>
      </c>
      <c r="F79" s="710"/>
      <c r="G79" s="710"/>
      <c r="H79" s="710"/>
      <c r="I79" s="710"/>
      <c r="J79" s="710"/>
      <c r="K79" s="710"/>
      <c r="L79" s="710"/>
      <c r="M79" s="710"/>
      <c r="N79" s="710">
        <v>0.05</v>
      </c>
      <c r="O79" s="710">
        <v>18.96</v>
      </c>
      <c r="P79" s="700"/>
      <c r="Q79" s="711">
        <v>379.2</v>
      </c>
    </row>
    <row r="80" spans="1:17" ht="14.4" customHeight="1" x14ac:dyDescent="0.3">
      <c r="A80" s="694" t="s">
        <v>2998</v>
      </c>
      <c r="B80" s="695" t="s">
        <v>2999</v>
      </c>
      <c r="C80" s="695" t="s">
        <v>2447</v>
      </c>
      <c r="D80" s="695" t="s">
        <v>3007</v>
      </c>
      <c r="E80" s="695" t="s">
        <v>3008</v>
      </c>
      <c r="F80" s="710"/>
      <c r="G80" s="710"/>
      <c r="H80" s="710"/>
      <c r="I80" s="710"/>
      <c r="J80" s="710"/>
      <c r="K80" s="710"/>
      <c r="L80" s="710"/>
      <c r="M80" s="710"/>
      <c r="N80" s="710">
        <v>1</v>
      </c>
      <c r="O80" s="710">
        <v>1707.31</v>
      </c>
      <c r="P80" s="700"/>
      <c r="Q80" s="711">
        <v>1707.31</v>
      </c>
    </row>
    <row r="81" spans="1:17" ht="14.4" customHeight="1" x14ac:dyDescent="0.3">
      <c r="A81" s="694" t="s">
        <v>2998</v>
      </c>
      <c r="B81" s="695" t="s">
        <v>2999</v>
      </c>
      <c r="C81" s="695" t="s">
        <v>2447</v>
      </c>
      <c r="D81" s="695" t="s">
        <v>3009</v>
      </c>
      <c r="E81" s="695" t="s">
        <v>3010</v>
      </c>
      <c r="F81" s="710"/>
      <c r="G81" s="710"/>
      <c r="H81" s="710"/>
      <c r="I81" s="710"/>
      <c r="J81" s="710"/>
      <c r="K81" s="710"/>
      <c r="L81" s="710"/>
      <c r="M81" s="710"/>
      <c r="N81" s="710">
        <v>1</v>
      </c>
      <c r="O81" s="710">
        <v>1027.76</v>
      </c>
      <c r="P81" s="700"/>
      <c r="Q81" s="711">
        <v>1027.76</v>
      </c>
    </row>
    <row r="82" spans="1:17" ht="14.4" customHeight="1" x14ac:dyDescent="0.3">
      <c r="A82" s="694" t="s">
        <v>2998</v>
      </c>
      <c r="B82" s="695" t="s">
        <v>2999</v>
      </c>
      <c r="C82" s="695" t="s">
        <v>2447</v>
      </c>
      <c r="D82" s="695" t="s">
        <v>3011</v>
      </c>
      <c r="E82" s="695" t="s">
        <v>3012</v>
      </c>
      <c r="F82" s="710"/>
      <c r="G82" s="710"/>
      <c r="H82" s="710"/>
      <c r="I82" s="710"/>
      <c r="J82" s="710"/>
      <c r="K82" s="710"/>
      <c r="L82" s="710"/>
      <c r="M82" s="710"/>
      <c r="N82" s="710">
        <v>1</v>
      </c>
      <c r="O82" s="710">
        <v>6890.78</v>
      </c>
      <c r="P82" s="700"/>
      <c r="Q82" s="711">
        <v>6890.78</v>
      </c>
    </row>
    <row r="83" spans="1:17" ht="14.4" customHeight="1" x14ac:dyDescent="0.3">
      <c r="A83" s="694" t="s">
        <v>2998</v>
      </c>
      <c r="B83" s="695" t="s">
        <v>2999</v>
      </c>
      <c r="C83" s="695" t="s">
        <v>2447</v>
      </c>
      <c r="D83" s="695" t="s">
        <v>3013</v>
      </c>
      <c r="E83" s="695" t="s">
        <v>3014</v>
      </c>
      <c r="F83" s="710"/>
      <c r="G83" s="710"/>
      <c r="H83" s="710"/>
      <c r="I83" s="710"/>
      <c r="J83" s="710"/>
      <c r="K83" s="710"/>
      <c r="L83" s="710"/>
      <c r="M83" s="710"/>
      <c r="N83" s="710">
        <v>1</v>
      </c>
      <c r="O83" s="710">
        <v>1305.82</v>
      </c>
      <c r="P83" s="700"/>
      <c r="Q83" s="711">
        <v>1305.82</v>
      </c>
    </row>
    <row r="84" spans="1:17" ht="14.4" customHeight="1" x14ac:dyDescent="0.3">
      <c r="A84" s="694" t="s">
        <v>2998</v>
      </c>
      <c r="B84" s="695" t="s">
        <v>2999</v>
      </c>
      <c r="C84" s="695" t="s">
        <v>2447</v>
      </c>
      <c r="D84" s="695" t="s">
        <v>3015</v>
      </c>
      <c r="E84" s="695" t="s">
        <v>3016</v>
      </c>
      <c r="F84" s="710"/>
      <c r="G84" s="710"/>
      <c r="H84" s="710"/>
      <c r="I84" s="710"/>
      <c r="J84" s="710"/>
      <c r="K84" s="710"/>
      <c r="L84" s="710"/>
      <c r="M84" s="710"/>
      <c r="N84" s="710">
        <v>1</v>
      </c>
      <c r="O84" s="710">
        <v>6587.13</v>
      </c>
      <c r="P84" s="700"/>
      <c r="Q84" s="711">
        <v>6587.13</v>
      </c>
    </row>
    <row r="85" spans="1:17" ht="14.4" customHeight="1" x14ac:dyDescent="0.3">
      <c r="A85" s="694" t="s">
        <v>2998</v>
      </c>
      <c r="B85" s="695" t="s">
        <v>2999</v>
      </c>
      <c r="C85" s="695" t="s">
        <v>2233</v>
      </c>
      <c r="D85" s="695" t="s">
        <v>3017</v>
      </c>
      <c r="E85" s="695" t="s">
        <v>3018</v>
      </c>
      <c r="F85" s="710">
        <v>51</v>
      </c>
      <c r="G85" s="710">
        <v>10404</v>
      </c>
      <c r="H85" s="710">
        <v>1</v>
      </c>
      <c r="I85" s="710">
        <v>204</v>
      </c>
      <c r="J85" s="710">
        <v>26</v>
      </c>
      <c r="K85" s="710">
        <v>5330</v>
      </c>
      <c r="L85" s="710">
        <v>0.51230296039984624</v>
      </c>
      <c r="M85" s="710">
        <v>205</v>
      </c>
      <c r="N85" s="710">
        <v>19</v>
      </c>
      <c r="O85" s="710">
        <v>3904</v>
      </c>
      <c r="P85" s="700">
        <v>0.37524029219530952</v>
      </c>
      <c r="Q85" s="711">
        <v>205.47368421052633</v>
      </c>
    </row>
    <row r="86" spans="1:17" ht="14.4" customHeight="1" x14ac:dyDescent="0.3">
      <c r="A86" s="694" t="s">
        <v>2998</v>
      </c>
      <c r="B86" s="695" t="s">
        <v>2999</v>
      </c>
      <c r="C86" s="695" t="s">
        <v>2233</v>
      </c>
      <c r="D86" s="695" t="s">
        <v>3019</v>
      </c>
      <c r="E86" s="695" t="s">
        <v>3020</v>
      </c>
      <c r="F86" s="710">
        <v>3</v>
      </c>
      <c r="G86" s="710">
        <v>447</v>
      </c>
      <c r="H86" s="710">
        <v>1</v>
      </c>
      <c r="I86" s="710">
        <v>149</v>
      </c>
      <c r="J86" s="710"/>
      <c r="K86" s="710"/>
      <c r="L86" s="710"/>
      <c r="M86" s="710"/>
      <c r="N86" s="710">
        <v>1</v>
      </c>
      <c r="O86" s="710">
        <v>150</v>
      </c>
      <c r="P86" s="700">
        <v>0.33557046979865773</v>
      </c>
      <c r="Q86" s="711">
        <v>150</v>
      </c>
    </row>
    <row r="87" spans="1:17" ht="14.4" customHeight="1" x14ac:dyDescent="0.3">
      <c r="A87" s="694" t="s">
        <v>2998</v>
      </c>
      <c r="B87" s="695" t="s">
        <v>2999</v>
      </c>
      <c r="C87" s="695" t="s">
        <v>2233</v>
      </c>
      <c r="D87" s="695" t="s">
        <v>3021</v>
      </c>
      <c r="E87" s="695" t="s">
        <v>3022</v>
      </c>
      <c r="F87" s="710">
        <v>1</v>
      </c>
      <c r="G87" s="710">
        <v>181</v>
      </c>
      <c r="H87" s="710">
        <v>1</v>
      </c>
      <c r="I87" s="710">
        <v>181</v>
      </c>
      <c r="J87" s="710"/>
      <c r="K87" s="710"/>
      <c r="L87" s="710"/>
      <c r="M87" s="710"/>
      <c r="N87" s="710">
        <v>1</v>
      </c>
      <c r="O87" s="710">
        <v>182</v>
      </c>
      <c r="P87" s="700">
        <v>1.0055248618784531</v>
      </c>
      <c r="Q87" s="711">
        <v>182</v>
      </c>
    </row>
    <row r="88" spans="1:17" ht="14.4" customHeight="1" x14ac:dyDescent="0.3">
      <c r="A88" s="694" t="s">
        <v>2998</v>
      </c>
      <c r="B88" s="695" t="s">
        <v>2999</v>
      </c>
      <c r="C88" s="695" t="s">
        <v>2233</v>
      </c>
      <c r="D88" s="695" t="s">
        <v>3023</v>
      </c>
      <c r="E88" s="695" t="s">
        <v>3024</v>
      </c>
      <c r="F88" s="710"/>
      <c r="G88" s="710"/>
      <c r="H88" s="710"/>
      <c r="I88" s="710"/>
      <c r="J88" s="710"/>
      <c r="K88" s="710"/>
      <c r="L88" s="710"/>
      <c r="M88" s="710"/>
      <c r="N88" s="710">
        <v>6</v>
      </c>
      <c r="O88" s="710">
        <v>744</v>
      </c>
      <c r="P88" s="700"/>
      <c r="Q88" s="711">
        <v>124</v>
      </c>
    </row>
    <row r="89" spans="1:17" ht="14.4" customHeight="1" x14ac:dyDescent="0.3">
      <c r="A89" s="694" t="s">
        <v>2998</v>
      </c>
      <c r="B89" s="695" t="s">
        <v>2999</v>
      </c>
      <c r="C89" s="695" t="s">
        <v>2233</v>
      </c>
      <c r="D89" s="695" t="s">
        <v>3025</v>
      </c>
      <c r="E89" s="695" t="s">
        <v>3026</v>
      </c>
      <c r="F89" s="710">
        <v>4</v>
      </c>
      <c r="G89" s="710">
        <v>864</v>
      </c>
      <c r="H89" s="710">
        <v>1</v>
      </c>
      <c r="I89" s="710">
        <v>216</v>
      </c>
      <c r="J89" s="710">
        <v>4</v>
      </c>
      <c r="K89" s="710">
        <v>868</v>
      </c>
      <c r="L89" s="710">
        <v>1.0046296296296295</v>
      </c>
      <c r="M89" s="710">
        <v>217</v>
      </c>
      <c r="N89" s="710">
        <v>1</v>
      </c>
      <c r="O89" s="710">
        <v>218</v>
      </c>
      <c r="P89" s="700">
        <v>0.25231481481481483</v>
      </c>
      <c r="Q89" s="711">
        <v>218</v>
      </c>
    </row>
    <row r="90" spans="1:17" ht="14.4" customHeight="1" x14ac:dyDescent="0.3">
      <c r="A90" s="694" t="s">
        <v>2998</v>
      </c>
      <c r="B90" s="695" t="s">
        <v>2999</v>
      </c>
      <c r="C90" s="695" t="s">
        <v>2233</v>
      </c>
      <c r="D90" s="695" t="s">
        <v>3027</v>
      </c>
      <c r="E90" s="695" t="s">
        <v>3028</v>
      </c>
      <c r="F90" s="710">
        <v>1</v>
      </c>
      <c r="G90" s="710">
        <v>216</v>
      </c>
      <c r="H90" s="710">
        <v>1</v>
      </c>
      <c r="I90" s="710">
        <v>216</v>
      </c>
      <c r="J90" s="710"/>
      <c r="K90" s="710"/>
      <c r="L90" s="710"/>
      <c r="M90" s="710"/>
      <c r="N90" s="710">
        <v>1</v>
      </c>
      <c r="O90" s="710">
        <v>217</v>
      </c>
      <c r="P90" s="700">
        <v>1.0046296296296295</v>
      </c>
      <c r="Q90" s="711">
        <v>217</v>
      </c>
    </row>
    <row r="91" spans="1:17" ht="14.4" customHeight="1" x14ac:dyDescent="0.3">
      <c r="A91" s="694" t="s">
        <v>2998</v>
      </c>
      <c r="B91" s="695" t="s">
        <v>2999</v>
      </c>
      <c r="C91" s="695" t="s">
        <v>2233</v>
      </c>
      <c r="D91" s="695" t="s">
        <v>3029</v>
      </c>
      <c r="E91" s="695" t="s">
        <v>3030</v>
      </c>
      <c r="F91" s="710">
        <v>1</v>
      </c>
      <c r="G91" s="710">
        <v>325</v>
      </c>
      <c r="H91" s="710">
        <v>1</v>
      </c>
      <c r="I91" s="710">
        <v>325</v>
      </c>
      <c r="J91" s="710"/>
      <c r="K91" s="710"/>
      <c r="L91" s="710"/>
      <c r="M91" s="710"/>
      <c r="N91" s="710"/>
      <c r="O91" s="710"/>
      <c r="P91" s="700"/>
      <c r="Q91" s="711"/>
    </row>
    <row r="92" spans="1:17" ht="14.4" customHeight="1" x14ac:dyDescent="0.3">
      <c r="A92" s="694" t="s">
        <v>2998</v>
      </c>
      <c r="B92" s="695" t="s">
        <v>2999</v>
      </c>
      <c r="C92" s="695" t="s">
        <v>2233</v>
      </c>
      <c r="D92" s="695" t="s">
        <v>3031</v>
      </c>
      <c r="E92" s="695" t="s">
        <v>3032</v>
      </c>
      <c r="F92" s="710">
        <v>2</v>
      </c>
      <c r="G92" s="710">
        <v>8244</v>
      </c>
      <c r="H92" s="710">
        <v>1</v>
      </c>
      <c r="I92" s="710">
        <v>4122</v>
      </c>
      <c r="J92" s="710">
        <v>1</v>
      </c>
      <c r="K92" s="710">
        <v>4127</v>
      </c>
      <c r="L92" s="710">
        <v>0.50060650169820475</v>
      </c>
      <c r="M92" s="710">
        <v>4127</v>
      </c>
      <c r="N92" s="710">
        <v>1</v>
      </c>
      <c r="O92" s="710">
        <v>4135</v>
      </c>
      <c r="P92" s="700">
        <v>0.50157690441533231</v>
      </c>
      <c r="Q92" s="711">
        <v>4135</v>
      </c>
    </row>
    <row r="93" spans="1:17" ht="14.4" customHeight="1" x14ac:dyDescent="0.3">
      <c r="A93" s="694" t="s">
        <v>2998</v>
      </c>
      <c r="B93" s="695" t="s">
        <v>2999</v>
      </c>
      <c r="C93" s="695" t="s">
        <v>2233</v>
      </c>
      <c r="D93" s="695" t="s">
        <v>3033</v>
      </c>
      <c r="E93" s="695" t="s">
        <v>3034</v>
      </c>
      <c r="F93" s="710"/>
      <c r="G93" s="710"/>
      <c r="H93" s="710"/>
      <c r="I93" s="710"/>
      <c r="J93" s="710"/>
      <c r="K93" s="710"/>
      <c r="L93" s="710"/>
      <c r="M93" s="710"/>
      <c r="N93" s="710">
        <v>1</v>
      </c>
      <c r="O93" s="710">
        <v>3821</v>
      </c>
      <c r="P93" s="700"/>
      <c r="Q93" s="711">
        <v>3821</v>
      </c>
    </row>
    <row r="94" spans="1:17" ht="14.4" customHeight="1" x14ac:dyDescent="0.3">
      <c r="A94" s="694" t="s">
        <v>2998</v>
      </c>
      <c r="B94" s="695" t="s">
        <v>2999</v>
      </c>
      <c r="C94" s="695" t="s">
        <v>2233</v>
      </c>
      <c r="D94" s="695" t="s">
        <v>3035</v>
      </c>
      <c r="E94" s="695" t="s">
        <v>3036</v>
      </c>
      <c r="F94" s="710">
        <v>3</v>
      </c>
      <c r="G94" s="710">
        <v>15435</v>
      </c>
      <c r="H94" s="710">
        <v>1</v>
      </c>
      <c r="I94" s="710">
        <v>5145</v>
      </c>
      <c r="J94" s="710">
        <v>1</v>
      </c>
      <c r="K94" s="710">
        <v>5150</v>
      </c>
      <c r="L94" s="710">
        <v>0.33365727243278265</v>
      </c>
      <c r="M94" s="710">
        <v>5150</v>
      </c>
      <c r="N94" s="710"/>
      <c r="O94" s="710"/>
      <c r="P94" s="700"/>
      <c r="Q94" s="711"/>
    </row>
    <row r="95" spans="1:17" ht="14.4" customHeight="1" x14ac:dyDescent="0.3">
      <c r="A95" s="694" t="s">
        <v>2998</v>
      </c>
      <c r="B95" s="695" t="s">
        <v>2999</v>
      </c>
      <c r="C95" s="695" t="s">
        <v>2233</v>
      </c>
      <c r="D95" s="695" t="s">
        <v>3037</v>
      </c>
      <c r="E95" s="695" t="s">
        <v>3038</v>
      </c>
      <c r="F95" s="710">
        <v>1</v>
      </c>
      <c r="G95" s="710">
        <v>5065</v>
      </c>
      <c r="H95" s="710">
        <v>1</v>
      </c>
      <c r="I95" s="710">
        <v>5065</v>
      </c>
      <c r="J95" s="710"/>
      <c r="K95" s="710"/>
      <c r="L95" s="710"/>
      <c r="M95" s="710"/>
      <c r="N95" s="710">
        <v>3</v>
      </c>
      <c r="O95" s="710">
        <v>15222</v>
      </c>
      <c r="P95" s="700">
        <v>3.0053307008884502</v>
      </c>
      <c r="Q95" s="711">
        <v>5074</v>
      </c>
    </row>
    <row r="96" spans="1:17" ht="14.4" customHeight="1" x14ac:dyDescent="0.3">
      <c r="A96" s="694" t="s">
        <v>2998</v>
      </c>
      <c r="B96" s="695" t="s">
        <v>2999</v>
      </c>
      <c r="C96" s="695" t="s">
        <v>2233</v>
      </c>
      <c r="D96" s="695" t="s">
        <v>3039</v>
      </c>
      <c r="E96" s="695" t="s">
        <v>3040</v>
      </c>
      <c r="F96" s="710">
        <v>27</v>
      </c>
      <c r="G96" s="710">
        <v>4644</v>
      </c>
      <c r="H96" s="710">
        <v>1</v>
      </c>
      <c r="I96" s="710">
        <v>172</v>
      </c>
      <c r="J96" s="710">
        <v>19</v>
      </c>
      <c r="K96" s="710">
        <v>3287</v>
      </c>
      <c r="L96" s="710">
        <v>0.70779500430663222</v>
      </c>
      <c r="M96" s="710">
        <v>173</v>
      </c>
      <c r="N96" s="710">
        <v>21</v>
      </c>
      <c r="O96" s="710">
        <v>3643</v>
      </c>
      <c r="P96" s="700">
        <v>0.78445305770887164</v>
      </c>
      <c r="Q96" s="711">
        <v>173.47619047619048</v>
      </c>
    </row>
    <row r="97" spans="1:17" ht="14.4" customHeight="1" x14ac:dyDescent="0.3">
      <c r="A97" s="694" t="s">
        <v>2998</v>
      </c>
      <c r="B97" s="695" t="s">
        <v>2999</v>
      </c>
      <c r="C97" s="695" t="s">
        <v>2233</v>
      </c>
      <c r="D97" s="695" t="s">
        <v>3041</v>
      </c>
      <c r="E97" s="695" t="s">
        <v>3042</v>
      </c>
      <c r="F97" s="710">
        <v>21</v>
      </c>
      <c r="G97" s="710">
        <v>41874</v>
      </c>
      <c r="H97" s="710">
        <v>1</v>
      </c>
      <c r="I97" s="710">
        <v>1994</v>
      </c>
      <c r="J97" s="710">
        <v>13</v>
      </c>
      <c r="K97" s="710">
        <v>25948</v>
      </c>
      <c r="L97" s="710">
        <v>0.61966852939771699</v>
      </c>
      <c r="M97" s="710">
        <v>1996</v>
      </c>
      <c r="N97" s="710">
        <v>6</v>
      </c>
      <c r="O97" s="710">
        <v>11979</v>
      </c>
      <c r="P97" s="700">
        <v>0.28607250322395761</v>
      </c>
      <c r="Q97" s="711">
        <v>1996.5</v>
      </c>
    </row>
    <row r="98" spans="1:17" ht="14.4" customHeight="1" x14ac:dyDescent="0.3">
      <c r="A98" s="694" t="s">
        <v>2998</v>
      </c>
      <c r="B98" s="695" t="s">
        <v>2999</v>
      </c>
      <c r="C98" s="695" t="s">
        <v>2233</v>
      </c>
      <c r="D98" s="695" t="s">
        <v>3043</v>
      </c>
      <c r="E98" s="695" t="s">
        <v>3044</v>
      </c>
      <c r="F98" s="710"/>
      <c r="G98" s="710"/>
      <c r="H98" s="710"/>
      <c r="I98" s="710"/>
      <c r="J98" s="710"/>
      <c r="K98" s="710"/>
      <c r="L98" s="710"/>
      <c r="M98" s="710"/>
      <c r="N98" s="710">
        <v>1</v>
      </c>
      <c r="O98" s="710">
        <v>2695</v>
      </c>
      <c r="P98" s="700"/>
      <c r="Q98" s="711">
        <v>2695</v>
      </c>
    </row>
    <row r="99" spans="1:17" ht="14.4" customHeight="1" x14ac:dyDescent="0.3">
      <c r="A99" s="694" t="s">
        <v>2998</v>
      </c>
      <c r="B99" s="695" t="s">
        <v>2999</v>
      </c>
      <c r="C99" s="695" t="s">
        <v>2233</v>
      </c>
      <c r="D99" s="695" t="s">
        <v>3045</v>
      </c>
      <c r="E99" s="695" t="s">
        <v>3046</v>
      </c>
      <c r="F99" s="710"/>
      <c r="G99" s="710"/>
      <c r="H99" s="710"/>
      <c r="I99" s="710"/>
      <c r="J99" s="710">
        <v>1</v>
      </c>
      <c r="K99" s="710">
        <v>5180</v>
      </c>
      <c r="L99" s="710"/>
      <c r="M99" s="710">
        <v>5180</v>
      </c>
      <c r="N99" s="710"/>
      <c r="O99" s="710"/>
      <c r="P99" s="700"/>
      <c r="Q99" s="711"/>
    </row>
    <row r="100" spans="1:17" ht="14.4" customHeight="1" x14ac:dyDescent="0.3">
      <c r="A100" s="694" t="s">
        <v>2998</v>
      </c>
      <c r="B100" s="695" t="s">
        <v>2999</v>
      </c>
      <c r="C100" s="695" t="s">
        <v>2233</v>
      </c>
      <c r="D100" s="695" t="s">
        <v>3047</v>
      </c>
      <c r="E100" s="695" t="s">
        <v>3048</v>
      </c>
      <c r="F100" s="710">
        <v>2</v>
      </c>
      <c r="G100" s="710">
        <v>298</v>
      </c>
      <c r="H100" s="710">
        <v>1</v>
      </c>
      <c r="I100" s="710">
        <v>149</v>
      </c>
      <c r="J100" s="710"/>
      <c r="K100" s="710"/>
      <c r="L100" s="710"/>
      <c r="M100" s="710"/>
      <c r="N100" s="710">
        <v>1</v>
      </c>
      <c r="O100" s="710">
        <v>151</v>
      </c>
      <c r="P100" s="700">
        <v>0.50671140939597314</v>
      </c>
      <c r="Q100" s="711">
        <v>151</v>
      </c>
    </row>
    <row r="101" spans="1:17" ht="14.4" customHeight="1" x14ac:dyDescent="0.3">
      <c r="A101" s="694" t="s">
        <v>2998</v>
      </c>
      <c r="B101" s="695" t="s">
        <v>2999</v>
      </c>
      <c r="C101" s="695" t="s">
        <v>2233</v>
      </c>
      <c r="D101" s="695" t="s">
        <v>3049</v>
      </c>
      <c r="E101" s="695" t="s">
        <v>3050</v>
      </c>
      <c r="F101" s="710"/>
      <c r="G101" s="710"/>
      <c r="H101" s="710"/>
      <c r="I101" s="710"/>
      <c r="J101" s="710"/>
      <c r="K101" s="710"/>
      <c r="L101" s="710"/>
      <c r="M101" s="710"/>
      <c r="N101" s="710">
        <v>1</v>
      </c>
      <c r="O101" s="710">
        <v>415</v>
      </c>
      <c r="P101" s="700"/>
      <c r="Q101" s="711">
        <v>415</v>
      </c>
    </row>
    <row r="102" spans="1:17" ht="14.4" customHeight="1" x14ac:dyDescent="0.3">
      <c r="A102" s="694" t="s">
        <v>2998</v>
      </c>
      <c r="B102" s="695" t="s">
        <v>2999</v>
      </c>
      <c r="C102" s="695" t="s">
        <v>2233</v>
      </c>
      <c r="D102" s="695" t="s">
        <v>3051</v>
      </c>
      <c r="E102" s="695" t="s">
        <v>3052</v>
      </c>
      <c r="F102" s="710">
        <v>36</v>
      </c>
      <c r="G102" s="710">
        <v>5652</v>
      </c>
      <c r="H102" s="710">
        <v>1</v>
      </c>
      <c r="I102" s="710">
        <v>157</v>
      </c>
      <c r="J102" s="710">
        <v>18</v>
      </c>
      <c r="K102" s="710">
        <v>2844</v>
      </c>
      <c r="L102" s="710">
        <v>0.50318471337579618</v>
      </c>
      <c r="M102" s="710">
        <v>158</v>
      </c>
      <c r="N102" s="710">
        <v>17</v>
      </c>
      <c r="O102" s="710">
        <v>2692</v>
      </c>
      <c r="P102" s="700">
        <v>0.47629157820240625</v>
      </c>
      <c r="Q102" s="711">
        <v>158.35294117647058</v>
      </c>
    </row>
    <row r="103" spans="1:17" ht="14.4" customHeight="1" x14ac:dyDescent="0.3">
      <c r="A103" s="694" t="s">
        <v>2998</v>
      </c>
      <c r="B103" s="695" t="s">
        <v>2999</v>
      </c>
      <c r="C103" s="695" t="s">
        <v>2233</v>
      </c>
      <c r="D103" s="695" t="s">
        <v>3053</v>
      </c>
      <c r="E103" s="695" t="s">
        <v>3054</v>
      </c>
      <c r="F103" s="710">
        <v>6</v>
      </c>
      <c r="G103" s="710">
        <v>12696</v>
      </c>
      <c r="H103" s="710">
        <v>1</v>
      </c>
      <c r="I103" s="710">
        <v>2116</v>
      </c>
      <c r="J103" s="710">
        <v>4</v>
      </c>
      <c r="K103" s="710">
        <v>8472</v>
      </c>
      <c r="L103" s="710">
        <v>0.66729678638941403</v>
      </c>
      <c r="M103" s="710">
        <v>2118</v>
      </c>
      <c r="N103" s="710">
        <v>10</v>
      </c>
      <c r="O103" s="710">
        <v>21195</v>
      </c>
      <c r="P103" s="700">
        <v>1.6694234404536863</v>
      </c>
      <c r="Q103" s="711">
        <v>2119.5</v>
      </c>
    </row>
    <row r="104" spans="1:17" ht="14.4" customHeight="1" x14ac:dyDescent="0.3">
      <c r="A104" s="694" t="s">
        <v>2998</v>
      </c>
      <c r="B104" s="695" t="s">
        <v>2999</v>
      </c>
      <c r="C104" s="695" t="s">
        <v>2233</v>
      </c>
      <c r="D104" s="695" t="s">
        <v>3055</v>
      </c>
      <c r="E104" s="695" t="s">
        <v>3034</v>
      </c>
      <c r="F104" s="710"/>
      <c r="G104" s="710"/>
      <c r="H104" s="710"/>
      <c r="I104" s="710"/>
      <c r="J104" s="710"/>
      <c r="K104" s="710"/>
      <c r="L104" s="710"/>
      <c r="M104" s="710"/>
      <c r="N104" s="710">
        <v>2</v>
      </c>
      <c r="O104" s="710">
        <v>3734</v>
      </c>
      <c r="P104" s="700"/>
      <c r="Q104" s="711">
        <v>1867</v>
      </c>
    </row>
    <row r="105" spans="1:17" ht="14.4" customHeight="1" x14ac:dyDescent="0.3">
      <c r="A105" s="694" t="s">
        <v>2998</v>
      </c>
      <c r="B105" s="695" t="s">
        <v>2999</v>
      </c>
      <c r="C105" s="695" t="s">
        <v>2233</v>
      </c>
      <c r="D105" s="695" t="s">
        <v>3056</v>
      </c>
      <c r="E105" s="695" t="s">
        <v>3057</v>
      </c>
      <c r="F105" s="710"/>
      <c r="G105" s="710"/>
      <c r="H105" s="710"/>
      <c r="I105" s="710"/>
      <c r="J105" s="710"/>
      <c r="K105" s="710"/>
      <c r="L105" s="710"/>
      <c r="M105" s="710"/>
      <c r="N105" s="710">
        <v>1</v>
      </c>
      <c r="O105" s="710">
        <v>8395</v>
      </c>
      <c r="P105" s="700"/>
      <c r="Q105" s="711">
        <v>8395</v>
      </c>
    </row>
    <row r="106" spans="1:17" ht="14.4" customHeight="1" x14ac:dyDescent="0.3">
      <c r="A106" s="694" t="s">
        <v>3058</v>
      </c>
      <c r="B106" s="695" t="s">
        <v>3059</v>
      </c>
      <c r="C106" s="695" t="s">
        <v>2233</v>
      </c>
      <c r="D106" s="695" t="s">
        <v>3060</v>
      </c>
      <c r="E106" s="695" t="s">
        <v>3061</v>
      </c>
      <c r="F106" s="710">
        <v>9</v>
      </c>
      <c r="G106" s="710">
        <v>1818</v>
      </c>
      <c r="H106" s="710">
        <v>1</v>
      </c>
      <c r="I106" s="710">
        <v>202</v>
      </c>
      <c r="J106" s="710">
        <v>12</v>
      </c>
      <c r="K106" s="710">
        <v>2436</v>
      </c>
      <c r="L106" s="710">
        <v>1.3399339933993399</v>
      </c>
      <c r="M106" s="710">
        <v>203</v>
      </c>
      <c r="N106" s="710">
        <v>6</v>
      </c>
      <c r="O106" s="710">
        <v>1226</v>
      </c>
      <c r="P106" s="700">
        <v>0.67436743674367439</v>
      </c>
      <c r="Q106" s="711">
        <v>204.33333333333334</v>
      </c>
    </row>
    <row r="107" spans="1:17" ht="14.4" customHeight="1" x14ac:dyDescent="0.3">
      <c r="A107" s="694" t="s">
        <v>3058</v>
      </c>
      <c r="B107" s="695" t="s">
        <v>3059</v>
      </c>
      <c r="C107" s="695" t="s">
        <v>2233</v>
      </c>
      <c r="D107" s="695" t="s">
        <v>3062</v>
      </c>
      <c r="E107" s="695" t="s">
        <v>3063</v>
      </c>
      <c r="F107" s="710"/>
      <c r="G107" s="710"/>
      <c r="H107" s="710"/>
      <c r="I107" s="710"/>
      <c r="J107" s="710">
        <v>26</v>
      </c>
      <c r="K107" s="710">
        <v>7592</v>
      </c>
      <c r="L107" s="710"/>
      <c r="M107" s="710">
        <v>292</v>
      </c>
      <c r="N107" s="710">
        <v>12</v>
      </c>
      <c r="O107" s="710">
        <v>3504</v>
      </c>
      <c r="P107" s="700"/>
      <c r="Q107" s="711">
        <v>292</v>
      </c>
    </row>
    <row r="108" spans="1:17" ht="14.4" customHeight="1" x14ac:dyDescent="0.3">
      <c r="A108" s="694" t="s">
        <v>3058</v>
      </c>
      <c r="B108" s="695" t="s">
        <v>3059</v>
      </c>
      <c r="C108" s="695" t="s">
        <v>2233</v>
      </c>
      <c r="D108" s="695" t="s">
        <v>3064</v>
      </c>
      <c r="E108" s="695" t="s">
        <v>3065</v>
      </c>
      <c r="F108" s="710">
        <v>5</v>
      </c>
      <c r="G108" s="710">
        <v>665</v>
      </c>
      <c r="H108" s="710">
        <v>1</v>
      </c>
      <c r="I108" s="710">
        <v>133</v>
      </c>
      <c r="J108" s="710">
        <v>14</v>
      </c>
      <c r="K108" s="710">
        <v>1876</v>
      </c>
      <c r="L108" s="710">
        <v>2.8210526315789473</v>
      </c>
      <c r="M108" s="710">
        <v>134</v>
      </c>
      <c r="N108" s="710">
        <v>11</v>
      </c>
      <c r="O108" s="710">
        <v>1477</v>
      </c>
      <c r="P108" s="700">
        <v>2.2210526315789472</v>
      </c>
      <c r="Q108" s="711">
        <v>134.27272727272728</v>
      </c>
    </row>
    <row r="109" spans="1:17" ht="14.4" customHeight="1" x14ac:dyDescent="0.3">
      <c r="A109" s="694" t="s">
        <v>3058</v>
      </c>
      <c r="B109" s="695" t="s">
        <v>3059</v>
      </c>
      <c r="C109" s="695" t="s">
        <v>2233</v>
      </c>
      <c r="D109" s="695" t="s">
        <v>3066</v>
      </c>
      <c r="E109" s="695" t="s">
        <v>3067</v>
      </c>
      <c r="F109" s="710"/>
      <c r="G109" s="710"/>
      <c r="H109" s="710"/>
      <c r="I109" s="710"/>
      <c r="J109" s="710">
        <v>1</v>
      </c>
      <c r="K109" s="710">
        <v>612</v>
      </c>
      <c r="L109" s="710"/>
      <c r="M109" s="710">
        <v>612</v>
      </c>
      <c r="N109" s="710"/>
      <c r="O109" s="710"/>
      <c r="P109" s="700"/>
      <c r="Q109" s="711"/>
    </row>
    <row r="110" spans="1:17" ht="14.4" customHeight="1" x14ac:dyDescent="0.3">
      <c r="A110" s="694" t="s">
        <v>3058</v>
      </c>
      <c r="B110" s="695" t="s">
        <v>3059</v>
      </c>
      <c r="C110" s="695" t="s">
        <v>2233</v>
      </c>
      <c r="D110" s="695" t="s">
        <v>3068</v>
      </c>
      <c r="E110" s="695" t="s">
        <v>3069</v>
      </c>
      <c r="F110" s="710"/>
      <c r="G110" s="710"/>
      <c r="H110" s="710"/>
      <c r="I110" s="710"/>
      <c r="J110" s="710">
        <v>1</v>
      </c>
      <c r="K110" s="710">
        <v>159</v>
      </c>
      <c r="L110" s="710"/>
      <c r="M110" s="710">
        <v>159</v>
      </c>
      <c r="N110" s="710">
        <v>1</v>
      </c>
      <c r="O110" s="710">
        <v>159</v>
      </c>
      <c r="P110" s="700"/>
      <c r="Q110" s="711">
        <v>159</v>
      </c>
    </row>
    <row r="111" spans="1:17" ht="14.4" customHeight="1" x14ac:dyDescent="0.3">
      <c r="A111" s="694" t="s">
        <v>3058</v>
      </c>
      <c r="B111" s="695" t="s">
        <v>3059</v>
      </c>
      <c r="C111" s="695" t="s">
        <v>2233</v>
      </c>
      <c r="D111" s="695" t="s">
        <v>3070</v>
      </c>
      <c r="E111" s="695" t="s">
        <v>3071</v>
      </c>
      <c r="F111" s="710">
        <v>3</v>
      </c>
      <c r="G111" s="710">
        <v>783</v>
      </c>
      <c r="H111" s="710">
        <v>1</v>
      </c>
      <c r="I111" s="710">
        <v>261</v>
      </c>
      <c r="J111" s="710">
        <v>7</v>
      </c>
      <c r="K111" s="710">
        <v>1834</v>
      </c>
      <c r="L111" s="710">
        <v>2.3422733077905491</v>
      </c>
      <c r="M111" s="710">
        <v>262</v>
      </c>
      <c r="N111" s="710">
        <v>4</v>
      </c>
      <c r="O111" s="710">
        <v>1057</v>
      </c>
      <c r="P111" s="700">
        <v>1.3499361430395913</v>
      </c>
      <c r="Q111" s="711">
        <v>264.25</v>
      </c>
    </row>
    <row r="112" spans="1:17" ht="14.4" customHeight="1" x14ac:dyDescent="0.3">
      <c r="A112" s="694" t="s">
        <v>3058</v>
      </c>
      <c r="B112" s="695" t="s">
        <v>3059</v>
      </c>
      <c r="C112" s="695" t="s">
        <v>2233</v>
      </c>
      <c r="D112" s="695" t="s">
        <v>3072</v>
      </c>
      <c r="E112" s="695" t="s">
        <v>3073</v>
      </c>
      <c r="F112" s="710">
        <v>3</v>
      </c>
      <c r="G112" s="710">
        <v>420</v>
      </c>
      <c r="H112" s="710">
        <v>1</v>
      </c>
      <c r="I112" s="710">
        <v>140</v>
      </c>
      <c r="J112" s="710">
        <v>7</v>
      </c>
      <c r="K112" s="710">
        <v>987</v>
      </c>
      <c r="L112" s="710">
        <v>2.35</v>
      </c>
      <c r="M112" s="710">
        <v>141</v>
      </c>
      <c r="N112" s="710">
        <v>2</v>
      </c>
      <c r="O112" s="710">
        <v>282</v>
      </c>
      <c r="P112" s="700">
        <v>0.67142857142857137</v>
      </c>
      <c r="Q112" s="711">
        <v>141</v>
      </c>
    </row>
    <row r="113" spans="1:17" ht="14.4" customHeight="1" x14ac:dyDescent="0.3">
      <c r="A113" s="694" t="s">
        <v>3058</v>
      </c>
      <c r="B113" s="695" t="s">
        <v>3059</v>
      </c>
      <c r="C113" s="695" t="s">
        <v>2233</v>
      </c>
      <c r="D113" s="695" t="s">
        <v>3074</v>
      </c>
      <c r="E113" s="695" t="s">
        <v>3073</v>
      </c>
      <c r="F113" s="710">
        <v>5</v>
      </c>
      <c r="G113" s="710">
        <v>390</v>
      </c>
      <c r="H113" s="710">
        <v>1</v>
      </c>
      <c r="I113" s="710">
        <v>78</v>
      </c>
      <c r="J113" s="710">
        <v>14</v>
      </c>
      <c r="K113" s="710">
        <v>1092</v>
      </c>
      <c r="L113" s="710">
        <v>2.8</v>
      </c>
      <c r="M113" s="710">
        <v>78</v>
      </c>
      <c r="N113" s="710">
        <v>11</v>
      </c>
      <c r="O113" s="710">
        <v>858</v>
      </c>
      <c r="P113" s="700">
        <v>2.2000000000000002</v>
      </c>
      <c r="Q113" s="711">
        <v>78</v>
      </c>
    </row>
    <row r="114" spans="1:17" ht="14.4" customHeight="1" x14ac:dyDescent="0.3">
      <c r="A114" s="694" t="s">
        <v>3058</v>
      </c>
      <c r="B114" s="695" t="s">
        <v>3059</v>
      </c>
      <c r="C114" s="695" t="s">
        <v>2233</v>
      </c>
      <c r="D114" s="695" t="s">
        <v>3075</v>
      </c>
      <c r="E114" s="695" t="s">
        <v>3076</v>
      </c>
      <c r="F114" s="710">
        <v>3</v>
      </c>
      <c r="G114" s="710">
        <v>906</v>
      </c>
      <c r="H114" s="710">
        <v>1</v>
      </c>
      <c r="I114" s="710">
        <v>302</v>
      </c>
      <c r="J114" s="710">
        <v>7</v>
      </c>
      <c r="K114" s="710">
        <v>2121</v>
      </c>
      <c r="L114" s="710">
        <v>2.3410596026490067</v>
      </c>
      <c r="M114" s="710">
        <v>303</v>
      </c>
      <c r="N114" s="710">
        <v>2</v>
      </c>
      <c r="O114" s="710">
        <v>612</v>
      </c>
      <c r="P114" s="700">
        <v>0.67549668874172186</v>
      </c>
      <c r="Q114" s="711">
        <v>306</v>
      </c>
    </row>
    <row r="115" spans="1:17" ht="14.4" customHeight="1" x14ac:dyDescent="0.3">
      <c r="A115" s="694" t="s">
        <v>3058</v>
      </c>
      <c r="B115" s="695" t="s">
        <v>3059</v>
      </c>
      <c r="C115" s="695" t="s">
        <v>2233</v>
      </c>
      <c r="D115" s="695" t="s">
        <v>3077</v>
      </c>
      <c r="E115" s="695" t="s">
        <v>3078</v>
      </c>
      <c r="F115" s="710">
        <v>9</v>
      </c>
      <c r="G115" s="710">
        <v>1431</v>
      </c>
      <c r="H115" s="710">
        <v>1</v>
      </c>
      <c r="I115" s="710">
        <v>159</v>
      </c>
      <c r="J115" s="710">
        <v>13</v>
      </c>
      <c r="K115" s="710">
        <v>2080</v>
      </c>
      <c r="L115" s="710">
        <v>1.453529000698812</v>
      </c>
      <c r="M115" s="710">
        <v>160</v>
      </c>
      <c r="N115" s="710">
        <v>10</v>
      </c>
      <c r="O115" s="710">
        <v>1603</v>
      </c>
      <c r="P115" s="700">
        <v>1.1201956673654787</v>
      </c>
      <c r="Q115" s="711">
        <v>160.30000000000001</v>
      </c>
    </row>
    <row r="116" spans="1:17" ht="14.4" customHeight="1" x14ac:dyDescent="0.3">
      <c r="A116" s="694" t="s">
        <v>3058</v>
      </c>
      <c r="B116" s="695" t="s">
        <v>3059</v>
      </c>
      <c r="C116" s="695" t="s">
        <v>2233</v>
      </c>
      <c r="D116" s="695" t="s">
        <v>3079</v>
      </c>
      <c r="E116" s="695" t="s">
        <v>3061</v>
      </c>
      <c r="F116" s="710">
        <v>11</v>
      </c>
      <c r="G116" s="710">
        <v>770</v>
      </c>
      <c r="H116" s="710">
        <v>1</v>
      </c>
      <c r="I116" s="710">
        <v>70</v>
      </c>
      <c r="J116" s="710">
        <v>28</v>
      </c>
      <c r="K116" s="710">
        <v>1960</v>
      </c>
      <c r="L116" s="710">
        <v>2.5454545454545454</v>
      </c>
      <c r="M116" s="710">
        <v>70</v>
      </c>
      <c r="N116" s="710">
        <v>23</v>
      </c>
      <c r="O116" s="710">
        <v>1616</v>
      </c>
      <c r="P116" s="700">
        <v>2.0987012987012985</v>
      </c>
      <c r="Q116" s="711">
        <v>70.260869565217391</v>
      </c>
    </row>
    <row r="117" spans="1:17" ht="14.4" customHeight="1" x14ac:dyDescent="0.3">
      <c r="A117" s="694" t="s">
        <v>3058</v>
      </c>
      <c r="B117" s="695" t="s">
        <v>3059</v>
      </c>
      <c r="C117" s="695" t="s">
        <v>2233</v>
      </c>
      <c r="D117" s="695" t="s">
        <v>3080</v>
      </c>
      <c r="E117" s="695" t="s">
        <v>3081</v>
      </c>
      <c r="F117" s="710"/>
      <c r="G117" s="710"/>
      <c r="H117" s="710"/>
      <c r="I117" s="710"/>
      <c r="J117" s="710">
        <v>1</v>
      </c>
      <c r="K117" s="710">
        <v>1189</v>
      </c>
      <c r="L117" s="710"/>
      <c r="M117" s="710">
        <v>1189</v>
      </c>
      <c r="N117" s="710">
        <v>2</v>
      </c>
      <c r="O117" s="710">
        <v>2378</v>
      </c>
      <c r="P117" s="700"/>
      <c r="Q117" s="711">
        <v>1189</v>
      </c>
    </row>
    <row r="118" spans="1:17" ht="14.4" customHeight="1" x14ac:dyDescent="0.3">
      <c r="A118" s="694" t="s">
        <v>3058</v>
      </c>
      <c r="B118" s="695" t="s">
        <v>3059</v>
      </c>
      <c r="C118" s="695" t="s">
        <v>2233</v>
      </c>
      <c r="D118" s="695" t="s">
        <v>3082</v>
      </c>
      <c r="E118" s="695" t="s">
        <v>3083</v>
      </c>
      <c r="F118" s="710"/>
      <c r="G118" s="710"/>
      <c r="H118" s="710"/>
      <c r="I118" s="710"/>
      <c r="J118" s="710">
        <v>1</v>
      </c>
      <c r="K118" s="710">
        <v>108</v>
      </c>
      <c r="L118" s="710"/>
      <c r="M118" s="710">
        <v>108</v>
      </c>
      <c r="N118" s="710">
        <v>1</v>
      </c>
      <c r="O118" s="710">
        <v>108</v>
      </c>
      <c r="P118" s="700"/>
      <c r="Q118" s="711">
        <v>108</v>
      </c>
    </row>
    <row r="119" spans="1:17" ht="14.4" customHeight="1" x14ac:dyDescent="0.3">
      <c r="A119" s="694" t="s">
        <v>3084</v>
      </c>
      <c r="B119" s="695" t="s">
        <v>3085</v>
      </c>
      <c r="C119" s="695" t="s">
        <v>2233</v>
      </c>
      <c r="D119" s="695" t="s">
        <v>3086</v>
      </c>
      <c r="E119" s="695" t="s">
        <v>3087</v>
      </c>
      <c r="F119" s="710">
        <v>230</v>
      </c>
      <c r="G119" s="710">
        <v>12190</v>
      </c>
      <c r="H119" s="710">
        <v>1</v>
      </c>
      <c r="I119" s="710">
        <v>53</v>
      </c>
      <c r="J119" s="710">
        <v>166</v>
      </c>
      <c r="K119" s="710">
        <v>8798</v>
      </c>
      <c r="L119" s="710">
        <v>0.72173913043478266</v>
      </c>
      <c r="M119" s="710">
        <v>53</v>
      </c>
      <c r="N119" s="710">
        <v>238</v>
      </c>
      <c r="O119" s="710">
        <v>12714</v>
      </c>
      <c r="P119" s="700">
        <v>1.04298605414274</v>
      </c>
      <c r="Q119" s="711">
        <v>53.420168067226889</v>
      </c>
    </row>
    <row r="120" spans="1:17" ht="14.4" customHeight="1" x14ac:dyDescent="0.3">
      <c r="A120" s="694" t="s">
        <v>3084</v>
      </c>
      <c r="B120" s="695" t="s">
        <v>3085</v>
      </c>
      <c r="C120" s="695" t="s">
        <v>2233</v>
      </c>
      <c r="D120" s="695" t="s">
        <v>3088</v>
      </c>
      <c r="E120" s="695" t="s">
        <v>3089</v>
      </c>
      <c r="F120" s="710">
        <v>32</v>
      </c>
      <c r="G120" s="710">
        <v>3840</v>
      </c>
      <c r="H120" s="710">
        <v>1</v>
      </c>
      <c r="I120" s="710">
        <v>120</v>
      </c>
      <c r="J120" s="710">
        <v>41</v>
      </c>
      <c r="K120" s="710">
        <v>4961</v>
      </c>
      <c r="L120" s="710">
        <v>1.2919270833333334</v>
      </c>
      <c r="M120" s="710">
        <v>121</v>
      </c>
      <c r="N120" s="710">
        <v>22</v>
      </c>
      <c r="O120" s="710">
        <v>2664</v>
      </c>
      <c r="P120" s="700">
        <v>0.69374999999999998</v>
      </c>
      <c r="Q120" s="711">
        <v>121.09090909090909</v>
      </c>
    </row>
    <row r="121" spans="1:17" ht="14.4" customHeight="1" x14ac:dyDescent="0.3">
      <c r="A121" s="694" t="s">
        <v>3084</v>
      </c>
      <c r="B121" s="695" t="s">
        <v>3085</v>
      </c>
      <c r="C121" s="695" t="s">
        <v>2233</v>
      </c>
      <c r="D121" s="695" t="s">
        <v>3090</v>
      </c>
      <c r="E121" s="695" t="s">
        <v>3091</v>
      </c>
      <c r="F121" s="710">
        <v>20</v>
      </c>
      <c r="G121" s="710">
        <v>3340</v>
      </c>
      <c r="H121" s="710">
        <v>1</v>
      </c>
      <c r="I121" s="710">
        <v>167</v>
      </c>
      <c r="J121" s="710">
        <v>25</v>
      </c>
      <c r="K121" s="710">
        <v>4200</v>
      </c>
      <c r="L121" s="710">
        <v>1.2574850299401197</v>
      </c>
      <c r="M121" s="710">
        <v>168</v>
      </c>
      <c r="N121" s="710">
        <v>26</v>
      </c>
      <c r="O121" s="710">
        <v>4389</v>
      </c>
      <c r="P121" s="700">
        <v>1.3140718562874252</v>
      </c>
      <c r="Q121" s="711">
        <v>168.80769230769232</v>
      </c>
    </row>
    <row r="122" spans="1:17" ht="14.4" customHeight="1" x14ac:dyDescent="0.3">
      <c r="A122" s="694" t="s">
        <v>3084</v>
      </c>
      <c r="B122" s="695" t="s">
        <v>3085</v>
      </c>
      <c r="C122" s="695" t="s">
        <v>2233</v>
      </c>
      <c r="D122" s="695" t="s">
        <v>3092</v>
      </c>
      <c r="E122" s="695" t="s">
        <v>3093</v>
      </c>
      <c r="F122" s="710">
        <v>9</v>
      </c>
      <c r="G122" s="710">
        <v>2817</v>
      </c>
      <c r="H122" s="710">
        <v>1</v>
      </c>
      <c r="I122" s="710">
        <v>313</v>
      </c>
      <c r="J122" s="710">
        <v>7</v>
      </c>
      <c r="K122" s="710">
        <v>2212</v>
      </c>
      <c r="L122" s="710">
        <v>0.78523251686190987</v>
      </c>
      <c r="M122" s="710">
        <v>316</v>
      </c>
      <c r="N122" s="710">
        <v>13</v>
      </c>
      <c r="O122" s="710">
        <v>4136</v>
      </c>
      <c r="P122" s="700">
        <v>1.4682286119985801</v>
      </c>
      <c r="Q122" s="711">
        <v>318.15384615384613</v>
      </c>
    </row>
    <row r="123" spans="1:17" ht="14.4" customHeight="1" x14ac:dyDescent="0.3">
      <c r="A123" s="694" t="s">
        <v>3084</v>
      </c>
      <c r="B123" s="695" t="s">
        <v>3085</v>
      </c>
      <c r="C123" s="695" t="s">
        <v>2233</v>
      </c>
      <c r="D123" s="695" t="s">
        <v>3094</v>
      </c>
      <c r="E123" s="695" t="s">
        <v>3095</v>
      </c>
      <c r="F123" s="710"/>
      <c r="G123" s="710"/>
      <c r="H123" s="710"/>
      <c r="I123" s="710"/>
      <c r="J123" s="710">
        <v>1</v>
      </c>
      <c r="K123" s="710">
        <v>435</v>
      </c>
      <c r="L123" s="710"/>
      <c r="M123" s="710">
        <v>435</v>
      </c>
      <c r="N123" s="710">
        <v>1</v>
      </c>
      <c r="O123" s="710">
        <v>435</v>
      </c>
      <c r="P123" s="700"/>
      <c r="Q123" s="711">
        <v>435</v>
      </c>
    </row>
    <row r="124" spans="1:17" ht="14.4" customHeight="1" x14ac:dyDescent="0.3">
      <c r="A124" s="694" t="s">
        <v>3084</v>
      </c>
      <c r="B124" s="695" t="s">
        <v>3085</v>
      </c>
      <c r="C124" s="695" t="s">
        <v>2233</v>
      </c>
      <c r="D124" s="695" t="s">
        <v>3096</v>
      </c>
      <c r="E124" s="695" t="s">
        <v>3097</v>
      </c>
      <c r="F124" s="710">
        <v>19</v>
      </c>
      <c r="G124" s="710">
        <v>6403</v>
      </c>
      <c r="H124" s="710">
        <v>1</v>
      </c>
      <c r="I124" s="710">
        <v>337</v>
      </c>
      <c r="J124" s="710">
        <v>27</v>
      </c>
      <c r="K124" s="710">
        <v>9126</v>
      </c>
      <c r="L124" s="710">
        <v>1.4252694049664221</v>
      </c>
      <c r="M124" s="710">
        <v>338</v>
      </c>
      <c r="N124" s="710">
        <v>50</v>
      </c>
      <c r="O124" s="710">
        <v>16930</v>
      </c>
      <c r="P124" s="700">
        <v>2.6440730907387162</v>
      </c>
      <c r="Q124" s="711">
        <v>338.6</v>
      </c>
    </row>
    <row r="125" spans="1:17" ht="14.4" customHeight="1" x14ac:dyDescent="0.3">
      <c r="A125" s="694" t="s">
        <v>3084</v>
      </c>
      <c r="B125" s="695" t="s">
        <v>3085</v>
      </c>
      <c r="C125" s="695" t="s">
        <v>2233</v>
      </c>
      <c r="D125" s="695" t="s">
        <v>3098</v>
      </c>
      <c r="E125" s="695" t="s">
        <v>3099</v>
      </c>
      <c r="F125" s="710"/>
      <c r="G125" s="710"/>
      <c r="H125" s="710"/>
      <c r="I125" s="710"/>
      <c r="J125" s="710"/>
      <c r="K125" s="710"/>
      <c r="L125" s="710"/>
      <c r="M125" s="710"/>
      <c r="N125" s="710">
        <v>1</v>
      </c>
      <c r="O125" s="710">
        <v>109</v>
      </c>
      <c r="P125" s="700"/>
      <c r="Q125" s="711">
        <v>109</v>
      </c>
    </row>
    <row r="126" spans="1:17" ht="14.4" customHeight="1" x14ac:dyDescent="0.3">
      <c r="A126" s="694" t="s">
        <v>3084</v>
      </c>
      <c r="B126" s="695" t="s">
        <v>3085</v>
      </c>
      <c r="C126" s="695" t="s">
        <v>2233</v>
      </c>
      <c r="D126" s="695" t="s">
        <v>3100</v>
      </c>
      <c r="E126" s="695" t="s">
        <v>3101</v>
      </c>
      <c r="F126" s="710"/>
      <c r="G126" s="710"/>
      <c r="H126" s="710"/>
      <c r="I126" s="710"/>
      <c r="J126" s="710"/>
      <c r="K126" s="710"/>
      <c r="L126" s="710"/>
      <c r="M126" s="710"/>
      <c r="N126" s="710">
        <v>1</v>
      </c>
      <c r="O126" s="710">
        <v>37</v>
      </c>
      <c r="P126" s="700"/>
      <c r="Q126" s="711">
        <v>37</v>
      </c>
    </row>
    <row r="127" spans="1:17" ht="14.4" customHeight="1" x14ac:dyDescent="0.3">
      <c r="A127" s="694" t="s">
        <v>3084</v>
      </c>
      <c r="B127" s="695" t="s">
        <v>3085</v>
      </c>
      <c r="C127" s="695" t="s">
        <v>2233</v>
      </c>
      <c r="D127" s="695" t="s">
        <v>3102</v>
      </c>
      <c r="E127" s="695" t="s">
        <v>3103</v>
      </c>
      <c r="F127" s="710"/>
      <c r="G127" s="710"/>
      <c r="H127" s="710"/>
      <c r="I127" s="710"/>
      <c r="J127" s="710"/>
      <c r="K127" s="710"/>
      <c r="L127" s="710"/>
      <c r="M127" s="710"/>
      <c r="N127" s="710">
        <v>1</v>
      </c>
      <c r="O127" s="710">
        <v>664</v>
      </c>
      <c r="P127" s="700"/>
      <c r="Q127" s="711">
        <v>664</v>
      </c>
    </row>
    <row r="128" spans="1:17" ht="14.4" customHeight="1" x14ac:dyDescent="0.3">
      <c r="A128" s="694" t="s">
        <v>3084</v>
      </c>
      <c r="B128" s="695" t="s">
        <v>3085</v>
      </c>
      <c r="C128" s="695" t="s">
        <v>2233</v>
      </c>
      <c r="D128" s="695" t="s">
        <v>3104</v>
      </c>
      <c r="E128" s="695" t="s">
        <v>3105</v>
      </c>
      <c r="F128" s="710">
        <v>106</v>
      </c>
      <c r="G128" s="710">
        <v>29680</v>
      </c>
      <c r="H128" s="710">
        <v>1</v>
      </c>
      <c r="I128" s="710">
        <v>280</v>
      </c>
      <c r="J128" s="710">
        <v>70</v>
      </c>
      <c r="K128" s="710">
        <v>19670</v>
      </c>
      <c r="L128" s="710">
        <v>0.66273584905660377</v>
      </c>
      <c r="M128" s="710">
        <v>281</v>
      </c>
      <c r="N128" s="710">
        <v>104</v>
      </c>
      <c r="O128" s="710">
        <v>29359</v>
      </c>
      <c r="P128" s="700">
        <v>0.98918463611859841</v>
      </c>
      <c r="Q128" s="711">
        <v>282.29807692307691</v>
      </c>
    </row>
    <row r="129" spans="1:17" ht="14.4" customHeight="1" x14ac:dyDescent="0.3">
      <c r="A129" s="694" t="s">
        <v>3084</v>
      </c>
      <c r="B129" s="695" t="s">
        <v>3085</v>
      </c>
      <c r="C129" s="695" t="s">
        <v>2233</v>
      </c>
      <c r="D129" s="695" t="s">
        <v>3106</v>
      </c>
      <c r="E129" s="695" t="s">
        <v>3107</v>
      </c>
      <c r="F129" s="710">
        <v>35</v>
      </c>
      <c r="G129" s="710">
        <v>15855</v>
      </c>
      <c r="H129" s="710">
        <v>1</v>
      </c>
      <c r="I129" s="710">
        <v>453</v>
      </c>
      <c r="J129" s="710">
        <v>25</v>
      </c>
      <c r="K129" s="710">
        <v>11400</v>
      </c>
      <c r="L129" s="710">
        <v>0.71901608325449384</v>
      </c>
      <c r="M129" s="710">
        <v>456</v>
      </c>
      <c r="N129" s="710">
        <v>24</v>
      </c>
      <c r="O129" s="710">
        <v>10972</v>
      </c>
      <c r="P129" s="700">
        <v>0.69202144433932511</v>
      </c>
      <c r="Q129" s="711">
        <v>457.16666666666669</v>
      </c>
    </row>
    <row r="130" spans="1:17" ht="14.4" customHeight="1" x14ac:dyDescent="0.3">
      <c r="A130" s="694" t="s">
        <v>3084</v>
      </c>
      <c r="B130" s="695" t="s">
        <v>3085</v>
      </c>
      <c r="C130" s="695" t="s">
        <v>2233</v>
      </c>
      <c r="D130" s="695" t="s">
        <v>3108</v>
      </c>
      <c r="E130" s="695" t="s">
        <v>3109</v>
      </c>
      <c r="F130" s="710">
        <v>130</v>
      </c>
      <c r="G130" s="710">
        <v>44850</v>
      </c>
      <c r="H130" s="710">
        <v>1</v>
      </c>
      <c r="I130" s="710">
        <v>345</v>
      </c>
      <c r="J130" s="710">
        <v>95</v>
      </c>
      <c r="K130" s="710">
        <v>33060</v>
      </c>
      <c r="L130" s="710">
        <v>0.73712374581939799</v>
      </c>
      <c r="M130" s="710">
        <v>348</v>
      </c>
      <c r="N130" s="710">
        <v>126</v>
      </c>
      <c r="O130" s="710">
        <v>44172</v>
      </c>
      <c r="P130" s="700">
        <v>0.98488294314381275</v>
      </c>
      <c r="Q130" s="711">
        <v>350.57142857142856</v>
      </c>
    </row>
    <row r="131" spans="1:17" ht="14.4" customHeight="1" x14ac:dyDescent="0.3">
      <c r="A131" s="694" t="s">
        <v>3084</v>
      </c>
      <c r="B131" s="695" t="s">
        <v>3085</v>
      </c>
      <c r="C131" s="695" t="s">
        <v>2233</v>
      </c>
      <c r="D131" s="695" t="s">
        <v>3110</v>
      </c>
      <c r="E131" s="695" t="s">
        <v>3111</v>
      </c>
      <c r="F131" s="710">
        <v>1</v>
      </c>
      <c r="G131" s="710">
        <v>102</v>
      </c>
      <c r="H131" s="710">
        <v>1</v>
      </c>
      <c r="I131" s="710">
        <v>102</v>
      </c>
      <c r="J131" s="710"/>
      <c r="K131" s="710"/>
      <c r="L131" s="710"/>
      <c r="M131" s="710"/>
      <c r="N131" s="710">
        <v>4</v>
      </c>
      <c r="O131" s="710">
        <v>415</v>
      </c>
      <c r="P131" s="700">
        <v>4.0686274509803919</v>
      </c>
      <c r="Q131" s="711">
        <v>103.75</v>
      </c>
    </row>
    <row r="132" spans="1:17" ht="14.4" customHeight="1" x14ac:dyDescent="0.3">
      <c r="A132" s="694" t="s">
        <v>3084</v>
      </c>
      <c r="B132" s="695" t="s">
        <v>3085</v>
      </c>
      <c r="C132" s="695" t="s">
        <v>2233</v>
      </c>
      <c r="D132" s="695" t="s">
        <v>3112</v>
      </c>
      <c r="E132" s="695" t="s">
        <v>3113</v>
      </c>
      <c r="F132" s="710">
        <v>5</v>
      </c>
      <c r="G132" s="710">
        <v>575</v>
      </c>
      <c r="H132" s="710">
        <v>1</v>
      </c>
      <c r="I132" s="710">
        <v>115</v>
      </c>
      <c r="J132" s="710">
        <v>7</v>
      </c>
      <c r="K132" s="710">
        <v>805</v>
      </c>
      <c r="L132" s="710">
        <v>1.4</v>
      </c>
      <c r="M132" s="710">
        <v>115</v>
      </c>
      <c r="N132" s="710">
        <v>6</v>
      </c>
      <c r="O132" s="710">
        <v>694</v>
      </c>
      <c r="P132" s="700">
        <v>1.2069565217391305</v>
      </c>
      <c r="Q132" s="711">
        <v>115.66666666666667</v>
      </c>
    </row>
    <row r="133" spans="1:17" ht="14.4" customHeight="1" x14ac:dyDescent="0.3">
      <c r="A133" s="694" t="s">
        <v>3084</v>
      </c>
      <c r="B133" s="695" t="s">
        <v>3085</v>
      </c>
      <c r="C133" s="695" t="s">
        <v>2233</v>
      </c>
      <c r="D133" s="695" t="s">
        <v>3114</v>
      </c>
      <c r="E133" s="695" t="s">
        <v>3115</v>
      </c>
      <c r="F133" s="710"/>
      <c r="G133" s="710"/>
      <c r="H133" s="710"/>
      <c r="I133" s="710"/>
      <c r="J133" s="710"/>
      <c r="K133" s="710"/>
      <c r="L133" s="710"/>
      <c r="M133" s="710"/>
      <c r="N133" s="710">
        <v>2</v>
      </c>
      <c r="O133" s="710">
        <v>918</v>
      </c>
      <c r="P133" s="700"/>
      <c r="Q133" s="711">
        <v>459</v>
      </c>
    </row>
    <row r="134" spans="1:17" ht="14.4" customHeight="1" x14ac:dyDescent="0.3">
      <c r="A134" s="694" t="s">
        <v>3084</v>
      </c>
      <c r="B134" s="695" t="s">
        <v>3085</v>
      </c>
      <c r="C134" s="695" t="s">
        <v>2233</v>
      </c>
      <c r="D134" s="695" t="s">
        <v>2951</v>
      </c>
      <c r="E134" s="695" t="s">
        <v>2952</v>
      </c>
      <c r="F134" s="710"/>
      <c r="G134" s="710"/>
      <c r="H134" s="710"/>
      <c r="I134" s="710"/>
      <c r="J134" s="710"/>
      <c r="K134" s="710"/>
      <c r="L134" s="710"/>
      <c r="M134" s="710"/>
      <c r="N134" s="710">
        <v>2</v>
      </c>
      <c r="O134" s="710">
        <v>2506</v>
      </c>
      <c r="P134" s="700"/>
      <c r="Q134" s="711">
        <v>1253</v>
      </c>
    </row>
    <row r="135" spans="1:17" ht="14.4" customHeight="1" x14ac:dyDescent="0.3">
      <c r="A135" s="694" t="s">
        <v>3084</v>
      </c>
      <c r="B135" s="695" t="s">
        <v>3085</v>
      </c>
      <c r="C135" s="695" t="s">
        <v>2233</v>
      </c>
      <c r="D135" s="695" t="s">
        <v>3116</v>
      </c>
      <c r="E135" s="695" t="s">
        <v>3117</v>
      </c>
      <c r="F135" s="710">
        <v>5</v>
      </c>
      <c r="G135" s="710">
        <v>2125</v>
      </c>
      <c r="H135" s="710">
        <v>1</v>
      </c>
      <c r="I135" s="710">
        <v>425</v>
      </c>
      <c r="J135" s="710">
        <v>3</v>
      </c>
      <c r="K135" s="710">
        <v>1287</v>
      </c>
      <c r="L135" s="710">
        <v>0.60564705882352943</v>
      </c>
      <c r="M135" s="710">
        <v>429</v>
      </c>
      <c r="N135" s="710">
        <v>5</v>
      </c>
      <c r="O135" s="710">
        <v>2155</v>
      </c>
      <c r="P135" s="700">
        <v>1.0141176470588236</v>
      </c>
      <c r="Q135" s="711">
        <v>431</v>
      </c>
    </row>
    <row r="136" spans="1:17" ht="14.4" customHeight="1" x14ac:dyDescent="0.3">
      <c r="A136" s="694" t="s">
        <v>3084</v>
      </c>
      <c r="B136" s="695" t="s">
        <v>3085</v>
      </c>
      <c r="C136" s="695" t="s">
        <v>2233</v>
      </c>
      <c r="D136" s="695" t="s">
        <v>3118</v>
      </c>
      <c r="E136" s="695" t="s">
        <v>3119</v>
      </c>
      <c r="F136" s="710">
        <v>54</v>
      </c>
      <c r="G136" s="710">
        <v>2862</v>
      </c>
      <c r="H136" s="710">
        <v>1</v>
      </c>
      <c r="I136" s="710">
        <v>53</v>
      </c>
      <c r="J136" s="710">
        <v>20</v>
      </c>
      <c r="K136" s="710">
        <v>1060</v>
      </c>
      <c r="L136" s="710">
        <v>0.37037037037037035</v>
      </c>
      <c r="M136" s="710">
        <v>53</v>
      </c>
      <c r="N136" s="710">
        <v>52</v>
      </c>
      <c r="O136" s="710">
        <v>2776</v>
      </c>
      <c r="P136" s="700">
        <v>0.96995108315863032</v>
      </c>
      <c r="Q136" s="711">
        <v>53.384615384615387</v>
      </c>
    </row>
    <row r="137" spans="1:17" ht="14.4" customHeight="1" x14ac:dyDescent="0.3">
      <c r="A137" s="694" t="s">
        <v>3084</v>
      </c>
      <c r="B137" s="695" t="s">
        <v>3085</v>
      </c>
      <c r="C137" s="695" t="s">
        <v>2233</v>
      </c>
      <c r="D137" s="695" t="s">
        <v>3120</v>
      </c>
      <c r="E137" s="695" t="s">
        <v>3121</v>
      </c>
      <c r="F137" s="710">
        <v>166</v>
      </c>
      <c r="G137" s="710">
        <v>27224</v>
      </c>
      <c r="H137" s="710">
        <v>1</v>
      </c>
      <c r="I137" s="710">
        <v>164</v>
      </c>
      <c r="J137" s="710">
        <v>186</v>
      </c>
      <c r="K137" s="710">
        <v>30690</v>
      </c>
      <c r="L137" s="710">
        <v>1.1273141345871289</v>
      </c>
      <c r="M137" s="710">
        <v>165</v>
      </c>
      <c r="N137" s="710">
        <v>152</v>
      </c>
      <c r="O137" s="710">
        <v>25254</v>
      </c>
      <c r="P137" s="700">
        <v>0.92763737878342634</v>
      </c>
      <c r="Q137" s="711">
        <v>166.14473684210526</v>
      </c>
    </row>
    <row r="138" spans="1:17" ht="14.4" customHeight="1" x14ac:dyDescent="0.3">
      <c r="A138" s="694" t="s">
        <v>3084</v>
      </c>
      <c r="B138" s="695" t="s">
        <v>3085</v>
      </c>
      <c r="C138" s="695" t="s">
        <v>2233</v>
      </c>
      <c r="D138" s="695" t="s">
        <v>3122</v>
      </c>
      <c r="E138" s="695" t="s">
        <v>3123</v>
      </c>
      <c r="F138" s="710"/>
      <c r="G138" s="710"/>
      <c r="H138" s="710"/>
      <c r="I138" s="710"/>
      <c r="J138" s="710"/>
      <c r="K138" s="710"/>
      <c r="L138" s="710"/>
      <c r="M138" s="710"/>
      <c r="N138" s="710">
        <v>1</v>
      </c>
      <c r="O138" s="710">
        <v>79</v>
      </c>
      <c r="P138" s="700"/>
      <c r="Q138" s="711">
        <v>79</v>
      </c>
    </row>
    <row r="139" spans="1:17" ht="14.4" customHeight="1" x14ac:dyDescent="0.3">
      <c r="A139" s="694" t="s">
        <v>3084</v>
      </c>
      <c r="B139" s="695" t="s">
        <v>3085</v>
      </c>
      <c r="C139" s="695" t="s">
        <v>2233</v>
      </c>
      <c r="D139" s="695" t="s">
        <v>3124</v>
      </c>
      <c r="E139" s="695" t="s">
        <v>3125</v>
      </c>
      <c r="F139" s="710">
        <v>3</v>
      </c>
      <c r="G139" s="710">
        <v>477</v>
      </c>
      <c r="H139" s="710">
        <v>1</v>
      </c>
      <c r="I139" s="710">
        <v>159</v>
      </c>
      <c r="J139" s="710">
        <v>6</v>
      </c>
      <c r="K139" s="710">
        <v>960</v>
      </c>
      <c r="L139" s="710">
        <v>2.0125786163522013</v>
      </c>
      <c r="M139" s="710">
        <v>160</v>
      </c>
      <c r="N139" s="710">
        <v>31</v>
      </c>
      <c r="O139" s="710">
        <v>4966</v>
      </c>
      <c r="P139" s="700">
        <v>10.410901467505241</v>
      </c>
      <c r="Q139" s="711">
        <v>160.19354838709677</v>
      </c>
    </row>
    <row r="140" spans="1:17" ht="14.4" customHeight="1" x14ac:dyDescent="0.3">
      <c r="A140" s="694" t="s">
        <v>3084</v>
      </c>
      <c r="B140" s="695" t="s">
        <v>3085</v>
      </c>
      <c r="C140" s="695" t="s">
        <v>2233</v>
      </c>
      <c r="D140" s="695" t="s">
        <v>2991</v>
      </c>
      <c r="E140" s="695" t="s">
        <v>2992</v>
      </c>
      <c r="F140" s="710"/>
      <c r="G140" s="710"/>
      <c r="H140" s="710"/>
      <c r="I140" s="710"/>
      <c r="J140" s="710"/>
      <c r="K140" s="710"/>
      <c r="L140" s="710"/>
      <c r="M140" s="710"/>
      <c r="N140" s="710">
        <v>8</v>
      </c>
      <c r="O140" s="710">
        <v>8032</v>
      </c>
      <c r="P140" s="700"/>
      <c r="Q140" s="711">
        <v>1004</v>
      </c>
    </row>
    <row r="141" spans="1:17" ht="14.4" customHeight="1" x14ac:dyDescent="0.3">
      <c r="A141" s="694" t="s">
        <v>3084</v>
      </c>
      <c r="B141" s="695" t="s">
        <v>3085</v>
      </c>
      <c r="C141" s="695" t="s">
        <v>2233</v>
      </c>
      <c r="D141" s="695" t="s">
        <v>3126</v>
      </c>
      <c r="E141" s="695" t="s">
        <v>3127</v>
      </c>
      <c r="F141" s="710"/>
      <c r="G141" s="710"/>
      <c r="H141" s="710"/>
      <c r="I141" s="710"/>
      <c r="J141" s="710"/>
      <c r="K141" s="710"/>
      <c r="L141" s="710"/>
      <c r="M141" s="710"/>
      <c r="N141" s="710">
        <v>8</v>
      </c>
      <c r="O141" s="710">
        <v>17948</v>
      </c>
      <c r="P141" s="700"/>
      <c r="Q141" s="711">
        <v>2243.5</v>
      </c>
    </row>
    <row r="142" spans="1:17" ht="14.4" customHeight="1" x14ac:dyDescent="0.3">
      <c r="A142" s="694" t="s">
        <v>3084</v>
      </c>
      <c r="B142" s="695" t="s">
        <v>3085</v>
      </c>
      <c r="C142" s="695" t="s">
        <v>2233</v>
      </c>
      <c r="D142" s="695" t="s">
        <v>3128</v>
      </c>
      <c r="E142" s="695" t="s">
        <v>3129</v>
      </c>
      <c r="F142" s="710"/>
      <c r="G142" s="710"/>
      <c r="H142" s="710"/>
      <c r="I142" s="710"/>
      <c r="J142" s="710"/>
      <c r="K142" s="710"/>
      <c r="L142" s="710"/>
      <c r="M142" s="710"/>
      <c r="N142" s="710">
        <v>1</v>
      </c>
      <c r="O142" s="710">
        <v>225</v>
      </c>
      <c r="P142" s="700"/>
      <c r="Q142" s="711">
        <v>225</v>
      </c>
    </row>
    <row r="143" spans="1:17" ht="14.4" customHeight="1" x14ac:dyDescent="0.3">
      <c r="A143" s="694" t="s">
        <v>3084</v>
      </c>
      <c r="B143" s="695" t="s">
        <v>3085</v>
      </c>
      <c r="C143" s="695" t="s">
        <v>2233</v>
      </c>
      <c r="D143" s="695" t="s">
        <v>3130</v>
      </c>
      <c r="E143" s="695" t="s">
        <v>3131</v>
      </c>
      <c r="F143" s="710"/>
      <c r="G143" s="710"/>
      <c r="H143" s="710"/>
      <c r="I143" s="710"/>
      <c r="J143" s="710">
        <v>1</v>
      </c>
      <c r="K143" s="710">
        <v>404</v>
      </c>
      <c r="L143" s="710"/>
      <c r="M143" s="710">
        <v>404</v>
      </c>
      <c r="N143" s="710"/>
      <c r="O143" s="710"/>
      <c r="P143" s="700"/>
      <c r="Q143" s="711"/>
    </row>
    <row r="144" spans="1:17" ht="14.4" customHeight="1" x14ac:dyDescent="0.3">
      <c r="A144" s="694" t="s">
        <v>3132</v>
      </c>
      <c r="B144" s="695" t="s">
        <v>589</v>
      </c>
      <c r="C144" s="695" t="s">
        <v>2233</v>
      </c>
      <c r="D144" s="695" t="s">
        <v>3133</v>
      </c>
      <c r="E144" s="695" t="s">
        <v>3134</v>
      </c>
      <c r="F144" s="710">
        <v>64</v>
      </c>
      <c r="G144" s="710">
        <v>10112</v>
      </c>
      <c r="H144" s="710">
        <v>1</v>
      </c>
      <c r="I144" s="710">
        <v>158</v>
      </c>
      <c r="J144" s="710">
        <v>77</v>
      </c>
      <c r="K144" s="710">
        <v>12243</v>
      </c>
      <c r="L144" s="710">
        <v>1.2107397151898733</v>
      </c>
      <c r="M144" s="710">
        <v>159</v>
      </c>
      <c r="N144" s="710">
        <v>73</v>
      </c>
      <c r="O144" s="710">
        <v>11635</v>
      </c>
      <c r="P144" s="700">
        <v>1.1506131329113924</v>
      </c>
      <c r="Q144" s="711">
        <v>159.38356164383561</v>
      </c>
    </row>
    <row r="145" spans="1:17" ht="14.4" customHeight="1" x14ac:dyDescent="0.3">
      <c r="A145" s="694" t="s">
        <v>3132</v>
      </c>
      <c r="B145" s="695" t="s">
        <v>589</v>
      </c>
      <c r="C145" s="695" t="s">
        <v>2233</v>
      </c>
      <c r="D145" s="695" t="s">
        <v>3135</v>
      </c>
      <c r="E145" s="695" t="s">
        <v>3136</v>
      </c>
      <c r="F145" s="710"/>
      <c r="G145" s="710"/>
      <c r="H145" s="710"/>
      <c r="I145" s="710"/>
      <c r="J145" s="710"/>
      <c r="K145" s="710"/>
      <c r="L145" s="710"/>
      <c r="M145" s="710"/>
      <c r="N145" s="710">
        <v>1</v>
      </c>
      <c r="O145" s="710">
        <v>1165</v>
      </c>
      <c r="P145" s="700"/>
      <c r="Q145" s="711">
        <v>1165</v>
      </c>
    </row>
    <row r="146" spans="1:17" ht="14.4" customHeight="1" x14ac:dyDescent="0.3">
      <c r="A146" s="694" t="s">
        <v>3132</v>
      </c>
      <c r="B146" s="695" t="s">
        <v>589</v>
      </c>
      <c r="C146" s="695" t="s">
        <v>2233</v>
      </c>
      <c r="D146" s="695" t="s">
        <v>3137</v>
      </c>
      <c r="E146" s="695" t="s">
        <v>3138</v>
      </c>
      <c r="F146" s="710">
        <v>16</v>
      </c>
      <c r="G146" s="710">
        <v>624</v>
      </c>
      <c r="H146" s="710">
        <v>1</v>
      </c>
      <c r="I146" s="710">
        <v>39</v>
      </c>
      <c r="J146" s="710">
        <v>19</v>
      </c>
      <c r="K146" s="710">
        <v>741</v>
      </c>
      <c r="L146" s="710">
        <v>1.1875</v>
      </c>
      <c r="M146" s="710">
        <v>39</v>
      </c>
      <c r="N146" s="710">
        <v>32</v>
      </c>
      <c r="O146" s="710">
        <v>1266</v>
      </c>
      <c r="P146" s="700">
        <v>2.0288461538461537</v>
      </c>
      <c r="Q146" s="711">
        <v>39.5625</v>
      </c>
    </row>
    <row r="147" spans="1:17" ht="14.4" customHeight="1" x14ac:dyDescent="0.3">
      <c r="A147" s="694" t="s">
        <v>3132</v>
      </c>
      <c r="B147" s="695" t="s">
        <v>589</v>
      </c>
      <c r="C147" s="695" t="s">
        <v>2233</v>
      </c>
      <c r="D147" s="695" t="s">
        <v>3139</v>
      </c>
      <c r="E147" s="695" t="s">
        <v>3140</v>
      </c>
      <c r="F147" s="710">
        <v>1</v>
      </c>
      <c r="G147" s="710">
        <v>404</v>
      </c>
      <c r="H147" s="710">
        <v>1</v>
      </c>
      <c r="I147" s="710">
        <v>404</v>
      </c>
      <c r="J147" s="710"/>
      <c r="K147" s="710"/>
      <c r="L147" s="710"/>
      <c r="M147" s="710"/>
      <c r="N147" s="710"/>
      <c r="O147" s="710"/>
      <c r="P147" s="700"/>
      <c r="Q147" s="711"/>
    </row>
    <row r="148" spans="1:17" ht="14.4" customHeight="1" x14ac:dyDescent="0.3">
      <c r="A148" s="694" t="s">
        <v>3132</v>
      </c>
      <c r="B148" s="695" t="s">
        <v>589</v>
      </c>
      <c r="C148" s="695" t="s">
        <v>2233</v>
      </c>
      <c r="D148" s="695" t="s">
        <v>3141</v>
      </c>
      <c r="E148" s="695" t="s">
        <v>3142</v>
      </c>
      <c r="F148" s="710">
        <v>7</v>
      </c>
      <c r="G148" s="710">
        <v>2674</v>
      </c>
      <c r="H148" s="710">
        <v>1</v>
      </c>
      <c r="I148" s="710">
        <v>382</v>
      </c>
      <c r="J148" s="710"/>
      <c r="K148" s="710"/>
      <c r="L148" s="710"/>
      <c r="M148" s="710"/>
      <c r="N148" s="710"/>
      <c r="O148" s="710"/>
      <c r="P148" s="700"/>
      <c r="Q148" s="711"/>
    </row>
    <row r="149" spans="1:17" ht="14.4" customHeight="1" x14ac:dyDescent="0.3">
      <c r="A149" s="694" t="s">
        <v>3132</v>
      </c>
      <c r="B149" s="695" t="s">
        <v>589</v>
      </c>
      <c r="C149" s="695" t="s">
        <v>2233</v>
      </c>
      <c r="D149" s="695" t="s">
        <v>3143</v>
      </c>
      <c r="E149" s="695" t="s">
        <v>3144</v>
      </c>
      <c r="F149" s="710">
        <v>3</v>
      </c>
      <c r="G149" s="710">
        <v>1332</v>
      </c>
      <c r="H149" s="710">
        <v>1</v>
      </c>
      <c r="I149" s="710">
        <v>444</v>
      </c>
      <c r="J149" s="710"/>
      <c r="K149" s="710"/>
      <c r="L149" s="710"/>
      <c r="M149" s="710"/>
      <c r="N149" s="710">
        <v>6</v>
      </c>
      <c r="O149" s="710">
        <v>2667</v>
      </c>
      <c r="P149" s="700">
        <v>2.0022522522522523</v>
      </c>
      <c r="Q149" s="711">
        <v>444.5</v>
      </c>
    </row>
    <row r="150" spans="1:17" ht="14.4" customHeight="1" x14ac:dyDescent="0.3">
      <c r="A150" s="694" t="s">
        <v>3132</v>
      </c>
      <c r="B150" s="695" t="s">
        <v>589</v>
      </c>
      <c r="C150" s="695" t="s">
        <v>2233</v>
      </c>
      <c r="D150" s="695" t="s">
        <v>3145</v>
      </c>
      <c r="E150" s="695" t="s">
        <v>3146</v>
      </c>
      <c r="F150" s="710">
        <v>1</v>
      </c>
      <c r="G150" s="710">
        <v>40</v>
      </c>
      <c r="H150" s="710">
        <v>1</v>
      </c>
      <c r="I150" s="710">
        <v>40</v>
      </c>
      <c r="J150" s="710"/>
      <c r="K150" s="710"/>
      <c r="L150" s="710"/>
      <c r="M150" s="710"/>
      <c r="N150" s="710"/>
      <c r="O150" s="710"/>
      <c r="P150" s="700"/>
      <c r="Q150" s="711"/>
    </row>
    <row r="151" spans="1:17" ht="14.4" customHeight="1" x14ac:dyDescent="0.3">
      <c r="A151" s="694" t="s">
        <v>3132</v>
      </c>
      <c r="B151" s="695" t="s">
        <v>589</v>
      </c>
      <c r="C151" s="695" t="s">
        <v>2233</v>
      </c>
      <c r="D151" s="695" t="s">
        <v>3147</v>
      </c>
      <c r="E151" s="695" t="s">
        <v>3148</v>
      </c>
      <c r="F151" s="710">
        <v>2</v>
      </c>
      <c r="G151" s="710">
        <v>980</v>
      </c>
      <c r="H151" s="710">
        <v>1</v>
      </c>
      <c r="I151" s="710">
        <v>490</v>
      </c>
      <c r="J151" s="710"/>
      <c r="K151" s="710"/>
      <c r="L151" s="710"/>
      <c r="M151" s="710"/>
      <c r="N151" s="710"/>
      <c r="O151" s="710"/>
      <c r="P151" s="700"/>
      <c r="Q151" s="711"/>
    </row>
    <row r="152" spans="1:17" ht="14.4" customHeight="1" x14ac:dyDescent="0.3">
      <c r="A152" s="694" t="s">
        <v>3132</v>
      </c>
      <c r="B152" s="695" t="s">
        <v>589</v>
      </c>
      <c r="C152" s="695" t="s">
        <v>2233</v>
      </c>
      <c r="D152" s="695" t="s">
        <v>3149</v>
      </c>
      <c r="E152" s="695" t="s">
        <v>3150</v>
      </c>
      <c r="F152" s="710"/>
      <c r="G152" s="710"/>
      <c r="H152" s="710"/>
      <c r="I152" s="710"/>
      <c r="J152" s="710">
        <v>4</v>
      </c>
      <c r="K152" s="710">
        <v>124</v>
      </c>
      <c r="L152" s="710"/>
      <c r="M152" s="710">
        <v>31</v>
      </c>
      <c r="N152" s="710">
        <v>3</v>
      </c>
      <c r="O152" s="710">
        <v>93</v>
      </c>
      <c r="P152" s="700"/>
      <c r="Q152" s="711">
        <v>31</v>
      </c>
    </row>
    <row r="153" spans="1:17" ht="14.4" customHeight="1" x14ac:dyDescent="0.3">
      <c r="A153" s="694" t="s">
        <v>3132</v>
      </c>
      <c r="B153" s="695" t="s">
        <v>589</v>
      </c>
      <c r="C153" s="695" t="s">
        <v>2233</v>
      </c>
      <c r="D153" s="695" t="s">
        <v>3151</v>
      </c>
      <c r="E153" s="695" t="s">
        <v>3152</v>
      </c>
      <c r="F153" s="710">
        <v>10</v>
      </c>
      <c r="G153" s="710">
        <v>1120</v>
      </c>
      <c r="H153" s="710">
        <v>1</v>
      </c>
      <c r="I153" s="710">
        <v>112</v>
      </c>
      <c r="J153" s="710">
        <v>22</v>
      </c>
      <c r="K153" s="710">
        <v>2486</v>
      </c>
      <c r="L153" s="710">
        <v>2.219642857142857</v>
      </c>
      <c r="M153" s="710">
        <v>113</v>
      </c>
      <c r="N153" s="710">
        <v>21</v>
      </c>
      <c r="O153" s="710">
        <v>2379</v>
      </c>
      <c r="P153" s="700">
        <v>2.124107142857143</v>
      </c>
      <c r="Q153" s="711">
        <v>113.28571428571429</v>
      </c>
    </row>
    <row r="154" spans="1:17" ht="14.4" customHeight="1" x14ac:dyDescent="0.3">
      <c r="A154" s="694" t="s">
        <v>3132</v>
      </c>
      <c r="B154" s="695" t="s">
        <v>589</v>
      </c>
      <c r="C154" s="695" t="s">
        <v>2233</v>
      </c>
      <c r="D154" s="695" t="s">
        <v>3153</v>
      </c>
      <c r="E154" s="695" t="s">
        <v>3154</v>
      </c>
      <c r="F154" s="710">
        <v>3</v>
      </c>
      <c r="G154" s="710">
        <v>249</v>
      </c>
      <c r="H154" s="710">
        <v>1</v>
      </c>
      <c r="I154" s="710">
        <v>83</v>
      </c>
      <c r="J154" s="710">
        <v>3</v>
      </c>
      <c r="K154" s="710">
        <v>252</v>
      </c>
      <c r="L154" s="710">
        <v>1.0120481927710843</v>
      </c>
      <c r="M154" s="710">
        <v>84</v>
      </c>
      <c r="N154" s="710">
        <v>7</v>
      </c>
      <c r="O154" s="710">
        <v>591</v>
      </c>
      <c r="P154" s="700">
        <v>2.3734939759036147</v>
      </c>
      <c r="Q154" s="711">
        <v>84.428571428571431</v>
      </c>
    </row>
    <row r="155" spans="1:17" ht="14.4" customHeight="1" x14ac:dyDescent="0.3">
      <c r="A155" s="694" t="s">
        <v>3132</v>
      </c>
      <c r="B155" s="695" t="s">
        <v>589</v>
      </c>
      <c r="C155" s="695" t="s">
        <v>2233</v>
      </c>
      <c r="D155" s="695" t="s">
        <v>3155</v>
      </c>
      <c r="E155" s="695" t="s">
        <v>3156</v>
      </c>
      <c r="F155" s="710"/>
      <c r="G155" s="710"/>
      <c r="H155" s="710"/>
      <c r="I155" s="710"/>
      <c r="J155" s="710"/>
      <c r="K155" s="710"/>
      <c r="L155" s="710"/>
      <c r="M155" s="710"/>
      <c r="N155" s="710">
        <v>1</v>
      </c>
      <c r="O155" s="710">
        <v>21</v>
      </c>
      <c r="P155" s="700"/>
      <c r="Q155" s="711">
        <v>21</v>
      </c>
    </row>
    <row r="156" spans="1:17" ht="14.4" customHeight="1" x14ac:dyDescent="0.3">
      <c r="A156" s="694" t="s">
        <v>3132</v>
      </c>
      <c r="B156" s="695" t="s">
        <v>589</v>
      </c>
      <c r="C156" s="695" t="s">
        <v>2233</v>
      </c>
      <c r="D156" s="695" t="s">
        <v>3157</v>
      </c>
      <c r="E156" s="695" t="s">
        <v>3158</v>
      </c>
      <c r="F156" s="710"/>
      <c r="G156" s="710"/>
      <c r="H156" s="710"/>
      <c r="I156" s="710"/>
      <c r="J156" s="710"/>
      <c r="K156" s="710"/>
      <c r="L156" s="710"/>
      <c r="M156" s="710"/>
      <c r="N156" s="710">
        <v>20</v>
      </c>
      <c r="O156" s="710">
        <v>9729</v>
      </c>
      <c r="P156" s="700"/>
      <c r="Q156" s="711">
        <v>486.45</v>
      </c>
    </row>
    <row r="157" spans="1:17" ht="14.4" customHeight="1" x14ac:dyDescent="0.3">
      <c r="A157" s="694" t="s">
        <v>3132</v>
      </c>
      <c r="B157" s="695" t="s">
        <v>589</v>
      </c>
      <c r="C157" s="695" t="s">
        <v>2233</v>
      </c>
      <c r="D157" s="695" t="s">
        <v>3159</v>
      </c>
      <c r="E157" s="695" t="s">
        <v>3160</v>
      </c>
      <c r="F157" s="710">
        <v>8</v>
      </c>
      <c r="G157" s="710">
        <v>320</v>
      </c>
      <c r="H157" s="710">
        <v>1</v>
      </c>
      <c r="I157" s="710">
        <v>40</v>
      </c>
      <c r="J157" s="710">
        <v>16</v>
      </c>
      <c r="K157" s="710">
        <v>640</v>
      </c>
      <c r="L157" s="710">
        <v>2</v>
      </c>
      <c r="M157" s="710">
        <v>40</v>
      </c>
      <c r="N157" s="710">
        <v>9</v>
      </c>
      <c r="O157" s="710">
        <v>365</v>
      </c>
      <c r="P157" s="700">
        <v>1.140625</v>
      </c>
      <c r="Q157" s="711">
        <v>40.555555555555557</v>
      </c>
    </row>
    <row r="158" spans="1:17" ht="14.4" customHeight="1" x14ac:dyDescent="0.3">
      <c r="A158" s="694" t="s">
        <v>3161</v>
      </c>
      <c r="B158" s="695" t="s">
        <v>2997</v>
      </c>
      <c r="C158" s="695" t="s">
        <v>2233</v>
      </c>
      <c r="D158" s="695" t="s">
        <v>3162</v>
      </c>
      <c r="E158" s="695" t="s">
        <v>3163</v>
      </c>
      <c r="F158" s="710"/>
      <c r="G158" s="710"/>
      <c r="H158" s="710"/>
      <c r="I158" s="710"/>
      <c r="J158" s="710"/>
      <c r="K158" s="710"/>
      <c r="L158" s="710"/>
      <c r="M158" s="710"/>
      <c r="N158" s="710">
        <v>2</v>
      </c>
      <c r="O158" s="710">
        <v>7752</v>
      </c>
      <c r="P158" s="700"/>
      <c r="Q158" s="711">
        <v>3876</v>
      </c>
    </row>
    <row r="159" spans="1:17" ht="14.4" customHeight="1" x14ac:dyDescent="0.3">
      <c r="A159" s="694" t="s">
        <v>3161</v>
      </c>
      <c r="B159" s="695" t="s">
        <v>2997</v>
      </c>
      <c r="C159" s="695" t="s">
        <v>2233</v>
      </c>
      <c r="D159" s="695" t="s">
        <v>3164</v>
      </c>
      <c r="E159" s="695" t="s">
        <v>3165</v>
      </c>
      <c r="F159" s="710"/>
      <c r="G159" s="710"/>
      <c r="H159" s="710"/>
      <c r="I159" s="710"/>
      <c r="J159" s="710"/>
      <c r="K159" s="710"/>
      <c r="L159" s="710"/>
      <c r="M159" s="710"/>
      <c r="N159" s="710">
        <v>2</v>
      </c>
      <c r="O159" s="710">
        <v>2014</v>
      </c>
      <c r="P159" s="700"/>
      <c r="Q159" s="711">
        <v>1007</v>
      </c>
    </row>
    <row r="160" spans="1:17" ht="14.4" customHeight="1" x14ac:dyDescent="0.3">
      <c r="A160" s="694" t="s">
        <v>3161</v>
      </c>
      <c r="B160" s="695" t="s">
        <v>2997</v>
      </c>
      <c r="C160" s="695" t="s">
        <v>2233</v>
      </c>
      <c r="D160" s="695" t="s">
        <v>3166</v>
      </c>
      <c r="E160" s="695" t="s">
        <v>3167</v>
      </c>
      <c r="F160" s="710"/>
      <c r="G160" s="710"/>
      <c r="H160" s="710"/>
      <c r="I160" s="710"/>
      <c r="J160" s="710"/>
      <c r="K160" s="710"/>
      <c r="L160" s="710"/>
      <c r="M160" s="710"/>
      <c r="N160" s="710">
        <v>2</v>
      </c>
      <c r="O160" s="710">
        <v>436</v>
      </c>
      <c r="P160" s="700"/>
      <c r="Q160" s="711">
        <v>218</v>
      </c>
    </row>
    <row r="161" spans="1:17" ht="14.4" customHeight="1" x14ac:dyDescent="0.3">
      <c r="A161" s="694" t="s">
        <v>3161</v>
      </c>
      <c r="B161" s="695" t="s">
        <v>2997</v>
      </c>
      <c r="C161" s="695" t="s">
        <v>2233</v>
      </c>
      <c r="D161" s="695" t="s">
        <v>3168</v>
      </c>
      <c r="E161" s="695" t="s">
        <v>3169</v>
      </c>
      <c r="F161" s="710"/>
      <c r="G161" s="710"/>
      <c r="H161" s="710"/>
      <c r="I161" s="710"/>
      <c r="J161" s="710"/>
      <c r="K161" s="710"/>
      <c r="L161" s="710"/>
      <c r="M161" s="710"/>
      <c r="N161" s="710">
        <v>2</v>
      </c>
      <c r="O161" s="710">
        <v>46</v>
      </c>
      <c r="P161" s="700"/>
      <c r="Q161" s="711">
        <v>23</v>
      </c>
    </row>
    <row r="162" spans="1:17" ht="14.4" customHeight="1" x14ac:dyDescent="0.3">
      <c r="A162" s="694" t="s">
        <v>3161</v>
      </c>
      <c r="B162" s="695" t="s">
        <v>2997</v>
      </c>
      <c r="C162" s="695" t="s">
        <v>2233</v>
      </c>
      <c r="D162" s="695" t="s">
        <v>2951</v>
      </c>
      <c r="E162" s="695" t="s">
        <v>2952</v>
      </c>
      <c r="F162" s="710"/>
      <c r="G162" s="710"/>
      <c r="H162" s="710"/>
      <c r="I162" s="710"/>
      <c r="J162" s="710"/>
      <c r="K162" s="710"/>
      <c r="L162" s="710"/>
      <c r="M162" s="710"/>
      <c r="N162" s="710">
        <v>2</v>
      </c>
      <c r="O162" s="710">
        <v>2522</v>
      </c>
      <c r="P162" s="700"/>
      <c r="Q162" s="711">
        <v>1261</v>
      </c>
    </row>
    <row r="163" spans="1:17" ht="14.4" customHeight="1" x14ac:dyDescent="0.3">
      <c r="A163" s="694" t="s">
        <v>3161</v>
      </c>
      <c r="B163" s="695" t="s">
        <v>2997</v>
      </c>
      <c r="C163" s="695" t="s">
        <v>2233</v>
      </c>
      <c r="D163" s="695" t="s">
        <v>3170</v>
      </c>
      <c r="E163" s="695" t="s">
        <v>3171</v>
      </c>
      <c r="F163" s="710"/>
      <c r="G163" s="710"/>
      <c r="H163" s="710"/>
      <c r="I163" s="710"/>
      <c r="J163" s="710"/>
      <c r="K163" s="710"/>
      <c r="L163" s="710"/>
      <c r="M163" s="710"/>
      <c r="N163" s="710">
        <v>6</v>
      </c>
      <c r="O163" s="710">
        <v>2580</v>
      </c>
      <c r="P163" s="700"/>
      <c r="Q163" s="711">
        <v>430</v>
      </c>
    </row>
    <row r="164" spans="1:17" ht="14.4" customHeight="1" thickBot="1" x14ac:dyDescent="0.35">
      <c r="A164" s="702" t="s">
        <v>3161</v>
      </c>
      <c r="B164" s="703" t="s">
        <v>2997</v>
      </c>
      <c r="C164" s="703" t="s">
        <v>2233</v>
      </c>
      <c r="D164" s="703" t="s">
        <v>2991</v>
      </c>
      <c r="E164" s="703" t="s">
        <v>2992</v>
      </c>
      <c r="F164" s="712"/>
      <c r="G164" s="712"/>
      <c r="H164" s="712"/>
      <c r="I164" s="712"/>
      <c r="J164" s="712"/>
      <c r="K164" s="712"/>
      <c r="L164" s="712"/>
      <c r="M164" s="712"/>
      <c r="N164" s="712">
        <v>6</v>
      </c>
      <c r="O164" s="712">
        <v>6036</v>
      </c>
      <c r="P164" s="708"/>
      <c r="Q164" s="713">
        <v>1006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1601</v>
      </c>
      <c r="D3" s="197">
        <f>SUBTOTAL(9,D6:D1048576)</f>
        <v>1279</v>
      </c>
      <c r="E3" s="197">
        <f>SUBTOTAL(9,E6:E1048576)</f>
        <v>1475</v>
      </c>
      <c r="F3" s="198">
        <f>IF(OR(E3=0,C3=0),"",E3/C3)</f>
        <v>0.92129918800749533</v>
      </c>
      <c r="G3" s="199">
        <f>SUBTOTAL(9,G6:G1048576)</f>
        <v>1544109</v>
      </c>
      <c r="H3" s="200">
        <f>SUBTOTAL(9,H6:H1048576)</f>
        <v>1215019</v>
      </c>
      <c r="I3" s="200">
        <f>SUBTOTAL(9,I6:I1048576)</f>
        <v>1426655</v>
      </c>
      <c r="J3" s="198">
        <f>IF(OR(I3=0,G3=0),"",I3/G3)</f>
        <v>0.9239341264120603</v>
      </c>
      <c r="K3" s="199">
        <f>SUBTOTAL(9,K6:K1048576)</f>
        <v>56035</v>
      </c>
      <c r="L3" s="200">
        <f>SUBTOTAL(9,L6:L1048576)</f>
        <v>44765</v>
      </c>
      <c r="M3" s="200">
        <f>SUBTOTAL(9,M6:M1048576)</f>
        <v>51625</v>
      </c>
      <c r="N3" s="201">
        <f>IF(OR(M3=0,E3=0),"",M3/E3)</f>
        <v>35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70"/>
      <c r="B5" s="871"/>
      <c r="C5" s="874">
        <v>2012</v>
      </c>
      <c r="D5" s="874">
        <v>2013</v>
      </c>
      <c r="E5" s="874">
        <v>2014</v>
      </c>
      <c r="F5" s="875" t="s">
        <v>2</v>
      </c>
      <c r="G5" s="879">
        <v>2012</v>
      </c>
      <c r="H5" s="874">
        <v>2013</v>
      </c>
      <c r="I5" s="874">
        <v>2014</v>
      </c>
      <c r="J5" s="875" t="s">
        <v>2</v>
      </c>
      <c r="K5" s="879">
        <v>2012</v>
      </c>
      <c r="L5" s="874">
        <v>2013</v>
      </c>
      <c r="M5" s="874">
        <v>2014</v>
      </c>
      <c r="N5" s="882" t="s">
        <v>93</v>
      </c>
    </row>
    <row r="6" spans="1:14" ht="14.4" customHeight="1" thickBot="1" x14ac:dyDescent="0.35">
      <c r="A6" s="872" t="s">
        <v>2623</v>
      </c>
      <c r="B6" s="873" t="s">
        <v>3173</v>
      </c>
      <c r="C6" s="876">
        <v>1601</v>
      </c>
      <c r="D6" s="877">
        <v>1279</v>
      </c>
      <c r="E6" s="877">
        <v>1475</v>
      </c>
      <c r="F6" s="878">
        <v>0.92129918800749533</v>
      </c>
      <c r="G6" s="880">
        <v>1544109</v>
      </c>
      <c r="H6" s="881">
        <v>1215019</v>
      </c>
      <c r="I6" s="881">
        <v>1426655</v>
      </c>
      <c r="J6" s="878">
        <v>0.9239341264120603</v>
      </c>
      <c r="K6" s="880">
        <v>56035</v>
      </c>
      <c r="L6" s="881">
        <v>44765</v>
      </c>
      <c r="M6" s="881">
        <v>51625</v>
      </c>
      <c r="N6" s="883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356.81925000000001</v>
      </c>
      <c r="C5" s="33">
        <v>665.02445999999998</v>
      </c>
      <c r="D5" s="12"/>
      <c r="E5" s="233">
        <v>409.94839999999999</v>
      </c>
      <c r="F5" s="32">
        <v>384.90594412332291</v>
      </c>
      <c r="G5" s="232">
        <f>E5-F5</f>
        <v>25.042455876677082</v>
      </c>
      <c r="H5" s="238">
        <f>IF(F5&lt;0.00000001,"",E5/F5)</f>
        <v>1.0650612344626549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1243.0408199999999</v>
      </c>
      <c r="C6" s="35">
        <v>704.53409999999803</v>
      </c>
      <c r="D6" s="12"/>
      <c r="E6" s="234">
        <v>799.73108000000002</v>
      </c>
      <c r="F6" s="34">
        <v>923.0625035277917</v>
      </c>
      <c r="G6" s="235">
        <f>E6-F6</f>
        <v>-123.33142352779169</v>
      </c>
      <c r="H6" s="239">
        <f>IF(F6&lt;0.00000001,"",E6/F6)</f>
        <v>0.86638887068162829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8824.5393099999983</v>
      </c>
      <c r="C7" s="35">
        <v>8898.7301799999987</v>
      </c>
      <c r="D7" s="12"/>
      <c r="E7" s="234">
        <v>9992.1255800000108</v>
      </c>
      <c r="F7" s="34">
        <v>8858.7849572330415</v>
      </c>
      <c r="G7" s="235">
        <f>E7-F7</f>
        <v>1133.3406227669693</v>
      </c>
      <c r="H7" s="239">
        <f>IF(F7&lt;0.00000001,"",E7/F7)</f>
        <v>1.1279340934719966</v>
      </c>
    </row>
    <row r="8" spans="1:8" ht="14.4" customHeight="1" thickBot="1" x14ac:dyDescent="0.35">
      <c r="A8" s="1" t="s">
        <v>97</v>
      </c>
      <c r="B8" s="15">
        <v>3574.3784599999999</v>
      </c>
      <c r="C8" s="37">
        <v>3050.8730299999966</v>
      </c>
      <c r="D8" s="12"/>
      <c r="E8" s="236">
        <v>3678.5308200000095</v>
      </c>
      <c r="F8" s="36">
        <v>3737.1450937652544</v>
      </c>
      <c r="G8" s="237">
        <f>E8-F8</f>
        <v>-58.614273765244889</v>
      </c>
      <c r="H8" s="240">
        <f>IF(F8&lt;0.00000001,"",E8/F8)</f>
        <v>0.9843157618196221</v>
      </c>
    </row>
    <row r="9" spans="1:8" ht="14.4" customHeight="1" thickBot="1" x14ac:dyDescent="0.35">
      <c r="A9" s="2" t="s">
        <v>98</v>
      </c>
      <c r="B9" s="3">
        <v>13998.777839999999</v>
      </c>
      <c r="C9" s="39">
        <v>13319.161769999993</v>
      </c>
      <c r="D9" s="12"/>
      <c r="E9" s="3">
        <v>14880.335880000021</v>
      </c>
      <c r="F9" s="38">
        <v>13903.898498649411</v>
      </c>
      <c r="G9" s="38">
        <f>E9-F9</f>
        <v>976.43738135060994</v>
      </c>
      <c r="H9" s="241">
        <f>IF(F9&lt;0.00000001,"",E9/F9)</f>
        <v>1.0702275970617492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8173.4632799999999</v>
      </c>
      <c r="C11" s="33">
        <f>IF(ISERROR(VLOOKUP("Celkem:",'ZV Vykáz.-A'!A:F,4,0)),0,VLOOKUP("Celkem:",'ZV Vykáz.-A'!A:F,4,0)/1000)</f>
        <v>7942.6721399999979</v>
      </c>
      <c r="D11" s="12"/>
      <c r="E11" s="233">
        <f>IF(ISERROR(VLOOKUP("Celkem:",'ZV Vykáz.-A'!A:F,6,0)),0,VLOOKUP("Celkem:",'ZV Vykáz.-A'!A:F,6,0)/1000)</f>
        <v>8503.2266199999995</v>
      </c>
      <c r="F11" s="32">
        <f>B11</f>
        <v>8173.4632799999999</v>
      </c>
      <c r="G11" s="232">
        <f>E11-F11</f>
        <v>329.76333999999952</v>
      </c>
      <c r="H11" s="238">
        <f>IF(F11&lt;0.00000001,"",E11/F11)</f>
        <v>1.040345607327424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9540.8399999999983</v>
      </c>
      <c r="C12" s="37">
        <f>IF(ISERROR(VLOOKUP("Celkem",CaseMix!A:D,3,0)),0,VLOOKUP("Celkem",CaseMix!A:D,3,0)*30)</f>
        <v>7117.95</v>
      </c>
      <c r="D12" s="12"/>
      <c r="E12" s="236">
        <f>IF(ISERROR(VLOOKUP("Celkem",CaseMix!A:D,4,0)),0,VLOOKUP("Celkem",CaseMix!A:D,4,0)*30)</f>
        <v>9093.18</v>
      </c>
      <c r="F12" s="36">
        <f>B12</f>
        <v>9540.8399999999983</v>
      </c>
      <c r="G12" s="237">
        <f>E12-F12</f>
        <v>-447.65999999999804</v>
      </c>
      <c r="H12" s="240">
        <f>IF(F12&lt;0.00000001,"",E12/F12)</f>
        <v>0.95307960305381934</v>
      </c>
    </row>
    <row r="13" spans="1:8" ht="14.4" customHeight="1" thickBot="1" x14ac:dyDescent="0.35">
      <c r="A13" s="4" t="s">
        <v>101</v>
      </c>
      <c r="B13" s="9">
        <f>SUM(B11:B12)</f>
        <v>17714.30328</v>
      </c>
      <c r="C13" s="41">
        <f>SUM(C11:C12)</f>
        <v>15060.622139999998</v>
      </c>
      <c r="D13" s="12"/>
      <c r="E13" s="9">
        <f>SUM(E11:E12)</f>
        <v>17596.406620000002</v>
      </c>
      <c r="F13" s="40">
        <f>SUM(F11:F12)</f>
        <v>17714.30328</v>
      </c>
      <c r="G13" s="40">
        <f>E13-F13</f>
        <v>-117.89665999999852</v>
      </c>
      <c r="H13" s="242">
        <f>IF(F13&lt;0.00000001,"",E13/F13)</f>
        <v>0.99334454998672694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1.2654178445052029</v>
      </c>
      <c r="C15" s="43">
        <f>IF(C9=0,"",C13/C9)</f>
        <v>1.1307484960444327</v>
      </c>
      <c r="D15" s="12"/>
      <c r="E15" s="10">
        <f>IF(E9=0,"",E13/E9)</f>
        <v>1.1825275156356201</v>
      </c>
      <c r="F15" s="42">
        <f>IF(F9=0,"",F13/F9)</f>
        <v>1.2740529774236142</v>
      </c>
      <c r="G15" s="42">
        <f>IF(ISERROR(F15-E15),"",E15-F15)</f>
        <v>-9.1525461787994145E-2</v>
      </c>
      <c r="H15" s="243">
        <f>IF(ISERROR(F15-E15),"",IF(F15&lt;0.00000001,"",E15/F15))</f>
        <v>0.92816196546781227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1.0082861731928798</v>
      </c>
      <c r="C4" s="334">
        <f t="shared" ref="C4:M4" si="0">(C10+C8)/C6</f>
        <v>1.004610183142191</v>
      </c>
      <c r="D4" s="334">
        <f t="shared" si="0"/>
        <v>1.1243187744877017</v>
      </c>
      <c r="E4" s="334">
        <f t="shared" si="0"/>
        <v>1.1655096231633777</v>
      </c>
      <c r="F4" s="334">
        <f t="shared" si="0"/>
        <v>1.1825275223558982</v>
      </c>
      <c r="G4" s="334">
        <f t="shared" si="0"/>
        <v>0.57144050971516025</v>
      </c>
      <c r="H4" s="334">
        <f t="shared" si="0"/>
        <v>0.57144050971516025</v>
      </c>
      <c r="I4" s="334">
        <f t="shared" si="0"/>
        <v>0.57144050971516025</v>
      </c>
      <c r="J4" s="334">
        <f t="shared" si="0"/>
        <v>0.57144050971516025</v>
      </c>
      <c r="K4" s="334">
        <f t="shared" si="0"/>
        <v>0.57144050971516025</v>
      </c>
      <c r="L4" s="334">
        <f t="shared" si="0"/>
        <v>0.57144050971516025</v>
      </c>
      <c r="M4" s="334">
        <f t="shared" si="0"/>
        <v>0.57144050971516025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3272.2584200000201</v>
      </c>
      <c r="C5" s="334">
        <f>IF(ISERROR(VLOOKUP($A5,'Man Tab'!$A:$Q,COLUMN()+2,0)),0,VLOOKUP($A5,'Man Tab'!$A:$Q,COLUMN()+2,0))</f>
        <v>2785.5312899999999</v>
      </c>
      <c r="D5" s="334">
        <f>IF(ISERROR(VLOOKUP($A5,'Man Tab'!$A:$Q,COLUMN()+2,0)),0,VLOOKUP($A5,'Man Tab'!$A:$Q,COLUMN()+2,0))</f>
        <v>2886.9391500000002</v>
      </c>
      <c r="E5" s="334">
        <f>IF(ISERROR(VLOOKUP($A5,'Man Tab'!$A:$Q,COLUMN()+2,0)),0,VLOOKUP($A5,'Man Tab'!$A:$Q,COLUMN()+2,0))</f>
        <v>2899.6226799999999</v>
      </c>
      <c r="F5" s="334">
        <f>IF(ISERROR(VLOOKUP($A5,'Man Tab'!$A:$Q,COLUMN()+2,0)),0,VLOOKUP($A5,'Man Tab'!$A:$Q,COLUMN()+2,0))</f>
        <v>3035.98434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3272.2584200000201</v>
      </c>
      <c r="C6" s="336">
        <f t="shared" ref="C6:M6" si="1">C5+B6</f>
        <v>6057.78971000002</v>
      </c>
      <c r="D6" s="336">
        <f t="shared" si="1"/>
        <v>8944.7288600000211</v>
      </c>
      <c r="E6" s="336">
        <f t="shared" si="1"/>
        <v>11844.351540000021</v>
      </c>
      <c r="F6" s="336">
        <f t="shared" si="1"/>
        <v>14880.335880000021</v>
      </c>
      <c r="G6" s="336">
        <f t="shared" si="1"/>
        <v>14880.335880000021</v>
      </c>
      <c r="H6" s="336">
        <f t="shared" si="1"/>
        <v>14880.335880000021</v>
      </c>
      <c r="I6" s="336">
        <f t="shared" si="1"/>
        <v>14880.335880000021</v>
      </c>
      <c r="J6" s="336">
        <f t="shared" si="1"/>
        <v>14880.335880000021</v>
      </c>
      <c r="K6" s="336">
        <f t="shared" si="1"/>
        <v>14880.335880000021</v>
      </c>
      <c r="L6" s="336">
        <f t="shared" si="1"/>
        <v>14880.335880000021</v>
      </c>
      <c r="M6" s="336">
        <f t="shared" si="1"/>
        <v>14880.335880000021</v>
      </c>
    </row>
    <row r="7" spans="1:13" ht="14.4" customHeight="1" x14ac:dyDescent="0.3">
      <c r="A7" s="335" t="s">
        <v>127</v>
      </c>
      <c r="B7" s="335">
        <v>52.061</v>
      </c>
      <c r="C7" s="335">
        <v>92.150999999999996</v>
      </c>
      <c r="D7" s="335">
        <v>163.97900000000001</v>
      </c>
      <c r="E7" s="335">
        <v>228.505</v>
      </c>
      <c r="F7" s="335">
        <v>303.10599999999999</v>
      </c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1561.83</v>
      </c>
      <c r="C8" s="336">
        <f t="shared" ref="C8:M8" si="2">C7*30</f>
        <v>2764.5299999999997</v>
      </c>
      <c r="D8" s="336">
        <f t="shared" si="2"/>
        <v>4919.3700000000008</v>
      </c>
      <c r="E8" s="336">
        <f t="shared" si="2"/>
        <v>6855.15</v>
      </c>
      <c r="F8" s="336">
        <f t="shared" si="2"/>
        <v>9093.18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1737542.92</v>
      </c>
      <c r="C9" s="335">
        <v>1583644.31</v>
      </c>
      <c r="D9" s="335">
        <v>1816169.3599999999</v>
      </c>
      <c r="E9" s="335">
        <v>1812199.11</v>
      </c>
      <c r="F9" s="335">
        <v>1553671.02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1737.5429199999999</v>
      </c>
      <c r="C10" s="336">
        <f t="shared" ref="C10:M10" si="3">C9/1000+B10</f>
        <v>3321.18723</v>
      </c>
      <c r="D10" s="336">
        <f t="shared" si="3"/>
        <v>5137.3565899999994</v>
      </c>
      <c r="E10" s="336">
        <f t="shared" si="3"/>
        <v>6949.555699999999</v>
      </c>
      <c r="F10" s="336">
        <f t="shared" si="3"/>
        <v>8503.2267199999987</v>
      </c>
      <c r="G10" s="336">
        <f t="shared" si="3"/>
        <v>8503.2267199999987</v>
      </c>
      <c r="H10" s="336">
        <f t="shared" si="3"/>
        <v>8503.2267199999987</v>
      </c>
      <c r="I10" s="336">
        <f t="shared" si="3"/>
        <v>8503.2267199999987</v>
      </c>
      <c r="J10" s="336">
        <f t="shared" si="3"/>
        <v>8503.2267199999987</v>
      </c>
      <c r="K10" s="336">
        <f t="shared" si="3"/>
        <v>8503.2267199999987</v>
      </c>
      <c r="L10" s="336">
        <f t="shared" si="3"/>
        <v>8503.2267199999987</v>
      </c>
      <c r="M10" s="336">
        <f t="shared" si="3"/>
        <v>8503.2267199999987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1.2740529774236142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1.2740529774236142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2.4703282292062327E-323</v>
      </c>
      <c r="Q6" s="188" t="s">
        <v>322</v>
      </c>
    </row>
    <row r="7" spans="1:17" ht="14.4" customHeight="1" x14ac:dyDescent="0.3">
      <c r="A7" s="19" t="s">
        <v>35</v>
      </c>
      <c r="B7" s="55">
        <v>923.77426589597496</v>
      </c>
      <c r="C7" s="56">
        <v>76.981188824664002</v>
      </c>
      <c r="D7" s="56">
        <v>82.498869999999997</v>
      </c>
      <c r="E7" s="56">
        <v>58.130890000000001</v>
      </c>
      <c r="F7" s="56">
        <v>78.725030000000004</v>
      </c>
      <c r="G7" s="56">
        <v>111.51667</v>
      </c>
      <c r="H7" s="56">
        <v>79.076939999999993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409.94839999999999</v>
      </c>
      <c r="Q7" s="189">
        <v>1.0650612344620001</v>
      </c>
    </row>
    <row r="8" spans="1:17" ht="14.4" customHeight="1" x14ac:dyDescent="0.3">
      <c r="A8" s="19" t="s">
        <v>36</v>
      </c>
      <c r="B8" s="55">
        <v>92.999448964562006</v>
      </c>
      <c r="C8" s="56">
        <v>7.7499540803800002</v>
      </c>
      <c r="D8" s="56">
        <v>4.9406564584124654E-324</v>
      </c>
      <c r="E8" s="56">
        <v>4.8419999999999996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4.8419999999999996</v>
      </c>
      <c r="Q8" s="189">
        <v>0.124955579085</v>
      </c>
    </row>
    <row r="9" spans="1:17" ht="14.4" customHeight="1" x14ac:dyDescent="0.3">
      <c r="A9" s="19" t="s">
        <v>37</v>
      </c>
      <c r="B9" s="55">
        <v>2215.3500084666998</v>
      </c>
      <c r="C9" s="56">
        <v>184.61250070555801</v>
      </c>
      <c r="D9" s="56">
        <v>133.099320000001</v>
      </c>
      <c r="E9" s="56">
        <v>152.50685999999999</v>
      </c>
      <c r="F9" s="56">
        <v>149.56523999999999</v>
      </c>
      <c r="G9" s="56">
        <v>240.94131999999999</v>
      </c>
      <c r="H9" s="56">
        <v>123.61834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799.73108000000104</v>
      </c>
      <c r="Q9" s="189">
        <v>0.86638887068100001</v>
      </c>
    </row>
    <row r="10" spans="1:17" ht="14.4" customHeight="1" x14ac:dyDescent="0.3">
      <c r="A10" s="19" t="s">
        <v>38</v>
      </c>
      <c r="B10" s="55">
        <v>272.99903718598301</v>
      </c>
      <c r="C10" s="56">
        <v>22.749919765497999</v>
      </c>
      <c r="D10" s="56">
        <v>32.316780000000001</v>
      </c>
      <c r="E10" s="56">
        <v>26.585760000000001</v>
      </c>
      <c r="F10" s="56">
        <v>26.845490000000002</v>
      </c>
      <c r="G10" s="56">
        <v>30.45974</v>
      </c>
      <c r="H10" s="56">
        <v>24.52778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140.73554999999999</v>
      </c>
      <c r="Q10" s="189">
        <v>1.2372399678820001</v>
      </c>
    </row>
    <row r="11" spans="1:17" ht="14.4" customHeight="1" x14ac:dyDescent="0.3">
      <c r="A11" s="19" t="s">
        <v>39</v>
      </c>
      <c r="B11" s="55">
        <v>545.43209258911099</v>
      </c>
      <c r="C11" s="56">
        <v>45.452674382425002</v>
      </c>
      <c r="D11" s="56">
        <v>37.10859</v>
      </c>
      <c r="E11" s="56">
        <v>26.359719999999999</v>
      </c>
      <c r="F11" s="56">
        <v>50.546599999999998</v>
      </c>
      <c r="G11" s="56">
        <v>40.583559999999999</v>
      </c>
      <c r="H11" s="56">
        <v>48.646549999999998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203.24502000000001</v>
      </c>
      <c r="Q11" s="189">
        <v>0.89431490120799995</v>
      </c>
    </row>
    <row r="12" spans="1:17" ht="14.4" customHeight="1" x14ac:dyDescent="0.3">
      <c r="A12" s="19" t="s">
        <v>40</v>
      </c>
      <c r="B12" s="55">
        <v>20.829625872621001</v>
      </c>
      <c r="C12" s="56">
        <v>1.735802156051</v>
      </c>
      <c r="D12" s="56">
        <v>4.5864700000000003</v>
      </c>
      <c r="E12" s="56">
        <v>0.60709000000000002</v>
      </c>
      <c r="F12" s="56">
        <v>7.6623700000000001</v>
      </c>
      <c r="G12" s="56">
        <v>2.0829200000000001</v>
      </c>
      <c r="H12" s="56">
        <v>1.16571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16.104559999999999</v>
      </c>
      <c r="Q12" s="189">
        <v>1.8555755267209999</v>
      </c>
    </row>
    <row r="13" spans="1:17" ht="14.4" customHeight="1" x14ac:dyDescent="0.3">
      <c r="A13" s="19" t="s">
        <v>41</v>
      </c>
      <c r="B13" s="55">
        <v>1259.8230513216999</v>
      </c>
      <c r="C13" s="56">
        <v>104.985254276809</v>
      </c>
      <c r="D13" s="56">
        <v>102.382490000001</v>
      </c>
      <c r="E13" s="56">
        <v>51.27458</v>
      </c>
      <c r="F13" s="56">
        <v>76.772289999999998</v>
      </c>
      <c r="G13" s="56">
        <v>82.293930000000003</v>
      </c>
      <c r="H13" s="56">
        <v>39.415439999999997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352.13873000000098</v>
      </c>
      <c r="Q13" s="189">
        <v>0.67083464706600004</v>
      </c>
    </row>
    <row r="14" spans="1:17" ht="14.4" customHeight="1" x14ac:dyDescent="0.3">
      <c r="A14" s="19" t="s">
        <v>42</v>
      </c>
      <c r="B14" s="55">
        <v>2713.7290067575</v>
      </c>
      <c r="C14" s="56">
        <v>226.144083896458</v>
      </c>
      <c r="D14" s="56">
        <v>316.168000000002</v>
      </c>
      <c r="E14" s="56">
        <v>264.89999999999998</v>
      </c>
      <c r="F14" s="56">
        <v>234.63300000000001</v>
      </c>
      <c r="G14" s="56">
        <v>192.95099999999999</v>
      </c>
      <c r="H14" s="56">
        <v>162.49600000000001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1171.1479999999999</v>
      </c>
      <c r="Q14" s="189">
        <v>1.0357538254559999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2.4703282292062327E-323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2.4703282292062327E-323</v>
      </c>
      <c r="Q16" s="189" t="s">
        <v>322</v>
      </c>
    </row>
    <row r="17" spans="1:17" ht="14.4" customHeight="1" x14ac:dyDescent="0.3">
      <c r="A17" s="19" t="s">
        <v>45</v>
      </c>
      <c r="B17" s="55">
        <v>856.20864095978095</v>
      </c>
      <c r="C17" s="56">
        <v>71.350720079981002</v>
      </c>
      <c r="D17" s="56">
        <v>7.2481600000000004</v>
      </c>
      <c r="E17" s="56">
        <v>125.26373</v>
      </c>
      <c r="F17" s="56">
        <v>34.692300000000003</v>
      </c>
      <c r="G17" s="56">
        <v>15.90319</v>
      </c>
      <c r="H17" s="56">
        <v>53.525329999999997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236.63271</v>
      </c>
      <c r="Q17" s="189">
        <v>0.66329452522599996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4.9406564584124654E-324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2.4703282292062327E-323</v>
      </c>
      <c r="Q18" s="189" t="s">
        <v>322</v>
      </c>
    </row>
    <row r="19" spans="1:17" ht="14.4" customHeight="1" x14ac:dyDescent="0.3">
      <c r="A19" s="19" t="s">
        <v>47</v>
      </c>
      <c r="B19" s="55">
        <v>1699.1398685234601</v>
      </c>
      <c r="C19" s="56">
        <v>141.59498904362201</v>
      </c>
      <c r="D19" s="56">
        <v>197.04018000000099</v>
      </c>
      <c r="E19" s="56">
        <v>62.410310000000003</v>
      </c>
      <c r="F19" s="56">
        <v>117.74937</v>
      </c>
      <c r="G19" s="56">
        <v>90.13279</v>
      </c>
      <c r="H19" s="56">
        <v>279.07684999999998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746.409500000001</v>
      </c>
      <c r="Q19" s="189">
        <v>1.054288015474</v>
      </c>
    </row>
    <row r="20" spans="1:17" ht="14.4" customHeight="1" x14ac:dyDescent="0.3">
      <c r="A20" s="19" t="s">
        <v>48</v>
      </c>
      <c r="B20" s="55">
        <v>21261.083897359302</v>
      </c>
      <c r="C20" s="56">
        <v>1771.7569914466101</v>
      </c>
      <c r="D20" s="56">
        <v>2238.5513700000101</v>
      </c>
      <c r="E20" s="56">
        <v>1821.88642</v>
      </c>
      <c r="F20" s="56">
        <v>1951.49234</v>
      </c>
      <c r="G20" s="56">
        <v>1956.98225</v>
      </c>
      <c r="H20" s="56">
        <v>2023.2131999999999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9992.1255800000108</v>
      </c>
      <c r="Q20" s="189">
        <v>1.1279340934719999</v>
      </c>
    </row>
    <row r="21" spans="1:17" ht="14.4" customHeight="1" x14ac:dyDescent="0.3">
      <c r="A21" s="20" t="s">
        <v>49</v>
      </c>
      <c r="B21" s="55">
        <v>1507.98745286191</v>
      </c>
      <c r="C21" s="56">
        <v>125.665621071826</v>
      </c>
      <c r="D21" s="56">
        <v>120.53200000000101</v>
      </c>
      <c r="E21" s="56">
        <v>190.76400000000001</v>
      </c>
      <c r="F21" s="56">
        <v>130.37899999999999</v>
      </c>
      <c r="G21" s="56">
        <v>129.88499999999999</v>
      </c>
      <c r="H21" s="56">
        <v>122.64400000000001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694.20400000000097</v>
      </c>
      <c r="Q21" s="189">
        <v>1.1048431449730001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5.0279999999999996</v>
      </c>
      <c r="H22" s="56">
        <v>78.272000000000006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83.3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9.8813129168249309E-323</v>
      </c>
      <c r="Q23" s="189" t="s">
        <v>322</v>
      </c>
    </row>
    <row r="24" spans="1:17" ht="14.4" customHeight="1" x14ac:dyDescent="0.3">
      <c r="A24" s="20" t="s">
        <v>52</v>
      </c>
      <c r="B24" s="55">
        <v>0</v>
      </c>
      <c r="C24" s="56">
        <v>0</v>
      </c>
      <c r="D24" s="56">
        <v>0.72619</v>
      </c>
      <c r="E24" s="56">
        <v>-7.0000000505388002E-5</v>
      </c>
      <c r="F24" s="56">
        <v>27.87612</v>
      </c>
      <c r="G24" s="56">
        <v>0.86231000000000002</v>
      </c>
      <c r="H24" s="56">
        <v>0.30619999999899999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29.77075</v>
      </c>
      <c r="Q24" s="189"/>
    </row>
    <row r="25" spans="1:17" ht="14.4" customHeight="1" x14ac:dyDescent="0.3">
      <c r="A25" s="21" t="s">
        <v>53</v>
      </c>
      <c r="B25" s="58">
        <v>33369.356396758601</v>
      </c>
      <c r="C25" s="59">
        <v>2780.7796997298801</v>
      </c>
      <c r="D25" s="59">
        <v>3272.2584200000201</v>
      </c>
      <c r="E25" s="59">
        <v>2785.5312899999999</v>
      </c>
      <c r="F25" s="59">
        <v>2886.9391500000002</v>
      </c>
      <c r="G25" s="59">
        <v>2899.6226799999999</v>
      </c>
      <c r="H25" s="59">
        <v>3035.98434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14880.335880000001</v>
      </c>
      <c r="Q25" s="190">
        <v>1.070227597061</v>
      </c>
    </row>
    <row r="26" spans="1:17" ht="14.4" customHeight="1" x14ac:dyDescent="0.3">
      <c r="A26" s="19" t="s">
        <v>54</v>
      </c>
      <c r="B26" s="55">
        <v>3779.0245250921498</v>
      </c>
      <c r="C26" s="56">
        <v>314.91871042434599</v>
      </c>
      <c r="D26" s="56">
        <v>406.96003000000002</v>
      </c>
      <c r="E26" s="56">
        <v>320.71415000000002</v>
      </c>
      <c r="F26" s="56">
        <v>380.01414999999997</v>
      </c>
      <c r="G26" s="56">
        <v>351.44711999999998</v>
      </c>
      <c r="H26" s="56">
        <v>367.6198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1826.7552499999999</v>
      </c>
      <c r="Q26" s="189">
        <v>1.160143992421</v>
      </c>
    </row>
    <row r="27" spans="1:17" ht="14.4" customHeight="1" x14ac:dyDescent="0.3">
      <c r="A27" s="22" t="s">
        <v>55</v>
      </c>
      <c r="B27" s="58">
        <v>37148.380921850803</v>
      </c>
      <c r="C27" s="59">
        <v>3095.6984101542298</v>
      </c>
      <c r="D27" s="59">
        <v>3679.2184500000199</v>
      </c>
      <c r="E27" s="59">
        <v>3106.2454400000001</v>
      </c>
      <c r="F27" s="59">
        <v>3266.9533000000001</v>
      </c>
      <c r="G27" s="59">
        <v>3251.0698000000002</v>
      </c>
      <c r="H27" s="59">
        <v>3403.6041399999999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16707.091130000001</v>
      </c>
      <c r="Q27" s="190">
        <v>1.07937459768</v>
      </c>
    </row>
    <row r="28" spans="1:17" ht="14.4" customHeight="1" x14ac:dyDescent="0.3">
      <c r="A28" s="20" t="s">
        <v>56</v>
      </c>
      <c r="B28" s="55">
        <v>1599.1040600792301</v>
      </c>
      <c r="C28" s="56">
        <v>133.25867167326899</v>
      </c>
      <c r="D28" s="56">
        <v>144.94998000000001</v>
      </c>
      <c r="E28" s="56">
        <v>58.08379</v>
      </c>
      <c r="F28" s="56">
        <v>129.18225000000001</v>
      </c>
      <c r="G28" s="56">
        <v>416.50787000000003</v>
      </c>
      <c r="H28" s="56">
        <v>101.60672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850.33060999999998</v>
      </c>
      <c r="Q28" s="189">
        <v>1.276210544984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4.9406564584124654E-323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2.4703282292062327E-322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1.2351641146031164E-322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33003.856434516798</v>
      </c>
      <c r="C6" s="585">
        <v>35994.908000000003</v>
      </c>
      <c r="D6" s="586">
        <v>2991.0515654832702</v>
      </c>
      <c r="E6" s="587">
        <v>1.0906273353660001</v>
      </c>
      <c r="F6" s="585">
        <v>33369.356396758601</v>
      </c>
      <c r="G6" s="586">
        <v>13903.8984986494</v>
      </c>
      <c r="H6" s="588">
        <v>3035.98434</v>
      </c>
      <c r="I6" s="585">
        <v>14880.335880000001</v>
      </c>
      <c r="J6" s="586">
        <v>976.43738135059505</v>
      </c>
      <c r="K6" s="589">
        <v>0.44592816544199998</v>
      </c>
    </row>
    <row r="7" spans="1:11" ht="14.4" customHeight="1" thickBot="1" x14ac:dyDescent="0.35">
      <c r="A7" s="604" t="s">
        <v>325</v>
      </c>
      <c r="B7" s="585">
        <v>8162.2572920552902</v>
      </c>
      <c r="C7" s="585">
        <v>9094.5707299999995</v>
      </c>
      <c r="D7" s="586">
        <v>932.31343794471502</v>
      </c>
      <c r="E7" s="587">
        <v>1.1142225005390001</v>
      </c>
      <c r="F7" s="585">
        <v>8044.93653705415</v>
      </c>
      <c r="G7" s="586">
        <v>3352.0568904392298</v>
      </c>
      <c r="H7" s="588">
        <v>478.94695999999999</v>
      </c>
      <c r="I7" s="585">
        <v>3097.8913699999998</v>
      </c>
      <c r="J7" s="586">
        <v>-254.16552043922599</v>
      </c>
      <c r="K7" s="589">
        <v>0.38507343789800003</v>
      </c>
    </row>
    <row r="8" spans="1:11" ht="14.4" customHeight="1" thickBot="1" x14ac:dyDescent="0.35">
      <c r="A8" s="605" t="s">
        <v>326</v>
      </c>
      <c r="B8" s="585">
        <v>5387.1500022316504</v>
      </c>
      <c r="C8" s="585">
        <v>6403.5132199999998</v>
      </c>
      <c r="D8" s="586">
        <v>1016.36321776835</v>
      </c>
      <c r="E8" s="587">
        <v>1.1886643619249999</v>
      </c>
      <c r="F8" s="585">
        <v>5331.2075302966596</v>
      </c>
      <c r="G8" s="586">
        <v>2221.33647095694</v>
      </c>
      <c r="H8" s="588">
        <v>316.45096000000001</v>
      </c>
      <c r="I8" s="585">
        <v>1926.7433699999999</v>
      </c>
      <c r="J8" s="586">
        <v>-294.59310095693797</v>
      </c>
      <c r="K8" s="589">
        <v>0.36140843496500002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-1.1800000000000001E-3</v>
      </c>
      <c r="D9" s="591">
        <v>-1.1800000000000001E-3</v>
      </c>
      <c r="E9" s="592" t="s">
        <v>328</v>
      </c>
      <c r="F9" s="590">
        <v>0</v>
      </c>
      <c r="G9" s="591">
        <v>0</v>
      </c>
      <c r="H9" s="593">
        <v>2.0000000000000001E-4</v>
      </c>
      <c r="I9" s="590">
        <v>-1.97E-3</v>
      </c>
      <c r="J9" s="591">
        <v>-1.97E-3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-1.1800000000000001E-3</v>
      </c>
      <c r="D10" s="586">
        <v>-1.1800000000000001E-3</v>
      </c>
      <c r="E10" s="595" t="s">
        <v>328</v>
      </c>
      <c r="F10" s="585">
        <v>0</v>
      </c>
      <c r="G10" s="586">
        <v>0</v>
      </c>
      <c r="H10" s="588">
        <v>2.0000000000000001E-4</v>
      </c>
      <c r="I10" s="585">
        <v>-1.97E-3</v>
      </c>
      <c r="J10" s="586">
        <v>-1.97E-3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949.37408677034</v>
      </c>
      <c r="C11" s="590">
        <v>1364.8294000000001</v>
      </c>
      <c r="D11" s="591">
        <v>415.45531322966099</v>
      </c>
      <c r="E11" s="597">
        <v>1.4376097041389999</v>
      </c>
      <c r="F11" s="590">
        <v>923.77426589597496</v>
      </c>
      <c r="G11" s="591">
        <v>384.90594412332302</v>
      </c>
      <c r="H11" s="593">
        <v>79.076939999999993</v>
      </c>
      <c r="I11" s="590">
        <v>409.94839999999999</v>
      </c>
      <c r="J11" s="591">
        <v>25.042455876677</v>
      </c>
      <c r="K11" s="598">
        <v>0.44377551435899998</v>
      </c>
    </row>
    <row r="12" spans="1:11" ht="14.4" customHeight="1" thickBot="1" x14ac:dyDescent="0.35">
      <c r="A12" s="607" t="s">
        <v>331</v>
      </c>
      <c r="B12" s="585">
        <v>615.64879194825096</v>
      </c>
      <c r="C12" s="585">
        <v>598.74150999999995</v>
      </c>
      <c r="D12" s="586">
        <v>-16.907281948251001</v>
      </c>
      <c r="E12" s="587">
        <v>0.972537456144</v>
      </c>
      <c r="F12" s="585">
        <v>595.49212269103305</v>
      </c>
      <c r="G12" s="586">
        <v>248.12171778793001</v>
      </c>
      <c r="H12" s="588">
        <v>55.687190000000001</v>
      </c>
      <c r="I12" s="585">
        <v>271.53183999999999</v>
      </c>
      <c r="J12" s="586">
        <v>23.41012221207</v>
      </c>
      <c r="K12" s="589">
        <v>0.45597889485499998</v>
      </c>
    </row>
    <row r="13" spans="1:11" ht="14.4" customHeight="1" thickBot="1" x14ac:dyDescent="0.35">
      <c r="A13" s="607" t="s">
        <v>332</v>
      </c>
      <c r="B13" s="585">
        <v>15.491485606792001</v>
      </c>
      <c r="C13" s="585">
        <v>35.77026</v>
      </c>
      <c r="D13" s="586">
        <v>20.278774393208</v>
      </c>
      <c r="E13" s="587">
        <v>2.3090270944900002</v>
      </c>
      <c r="F13" s="585">
        <v>35.716818699797003</v>
      </c>
      <c r="G13" s="586">
        <v>14.882007791582</v>
      </c>
      <c r="H13" s="588">
        <v>10.179069999999999</v>
      </c>
      <c r="I13" s="585">
        <v>29.72185</v>
      </c>
      <c r="J13" s="586">
        <v>14.839842208417</v>
      </c>
      <c r="K13" s="589">
        <v>0.83215278073300003</v>
      </c>
    </row>
    <row r="14" spans="1:11" ht="14.4" customHeight="1" thickBot="1" x14ac:dyDescent="0.35">
      <c r="A14" s="607" t="s">
        <v>333</v>
      </c>
      <c r="B14" s="585">
        <v>4.9406564584124654E-324</v>
      </c>
      <c r="C14" s="585">
        <v>1.40754</v>
      </c>
      <c r="D14" s="586">
        <v>1.40754</v>
      </c>
      <c r="E14" s="595" t="s">
        <v>328</v>
      </c>
      <c r="F14" s="585">
        <v>1.4070134381499999</v>
      </c>
      <c r="G14" s="586">
        <v>0.58625559922899995</v>
      </c>
      <c r="H14" s="588">
        <v>4.9406564584124654E-324</v>
      </c>
      <c r="I14" s="585">
        <v>2.4703282292062327E-323</v>
      </c>
      <c r="J14" s="586">
        <v>-0.58625559922899995</v>
      </c>
      <c r="K14" s="589">
        <v>1.9762625833649862E-323</v>
      </c>
    </row>
    <row r="15" spans="1:11" ht="14.4" customHeight="1" thickBot="1" x14ac:dyDescent="0.35">
      <c r="A15" s="607" t="s">
        <v>334</v>
      </c>
      <c r="B15" s="585">
        <v>39.999583895983001</v>
      </c>
      <c r="C15" s="585">
        <v>442.20069000000001</v>
      </c>
      <c r="D15" s="586">
        <v>402.20110610401599</v>
      </c>
      <c r="E15" s="587">
        <v>11.055132252123</v>
      </c>
      <c r="F15" s="585">
        <v>50</v>
      </c>
      <c r="G15" s="586">
        <v>20.833333333333002</v>
      </c>
      <c r="H15" s="588">
        <v>4.9406564584124654E-324</v>
      </c>
      <c r="I15" s="585">
        <v>13.33797</v>
      </c>
      <c r="J15" s="586">
        <v>-7.4953633333329996</v>
      </c>
      <c r="K15" s="589">
        <v>0.26675939999999998</v>
      </c>
    </row>
    <row r="16" spans="1:11" ht="14.4" customHeight="1" thickBot="1" x14ac:dyDescent="0.35">
      <c r="A16" s="607" t="s">
        <v>335</v>
      </c>
      <c r="B16" s="585">
        <v>177.00279887423599</v>
      </c>
      <c r="C16" s="585">
        <v>187.05825999999999</v>
      </c>
      <c r="D16" s="586">
        <v>10.055461125763999</v>
      </c>
      <c r="E16" s="587">
        <v>1.056809616512</v>
      </c>
      <c r="F16" s="585">
        <v>148.45952417745801</v>
      </c>
      <c r="G16" s="586">
        <v>61.858135073939998</v>
      </c>
      <c r="H16" s="588">
        <v>6.0356899999999998</v>
      </c>
      <c r="I16" s="585">
        <v>54.887050000000002</v>
      </c>
      <c r="J16" s="586">
        <v>-6.9710850739400003</v>
      </c>
      <c r="K16" s="589">
        <v>0.36971053426200001</v>
      </c>
    </row>
    <row r="17" spans="1:11" ht="14.4" customHeight="1" thickBot="1" x14ac:dyDescent="0.35">
      <c r="A17" s="607" t="s">
        <v>336</v>
      </c>
      <c r="B17" s="585">
        <v>3.9934664777890001</v>
      </c>
      <c r="C17" s="585">
        <v>4.8495900000000001</v>
      </c>
      <c r="D17" s="586">
        <v>0.85612352220999999</v>
      </c>
      <c r="E17" s="587">
        <v>1.2143810463839999</v>
      </c>
      <c r="F17" s="585">
        <v>2.0001356061590001</v>
      </c>
      <c r="G17" s="586">
        <v>0.83338983589899995</v>
      </c>
      <c r="H17" s="588">
        <v>0.75815999999999995</v>
      </c>
      <c r="I17" s="585">
        <v>1.3583700000000001</v>
      </c>
      <c r="J17" s="586">
        <v>0.52498016410000004</v>
      </c>
      <c r="K17" s="589">
        <v>0.67913895228700005</v>
      </c>
    </row>
    <row r="18" spans="1:11" ht="14.4" customHeight="1" thickBot="1" x14ac:dyDescent="0.35">
      <c r="A18" s="607" t="s">
        <v>337</v>
      </c>
      <c r="B18" s="585">
        <v>97.237959967286002</v>
      </c>
      <c r="C18" s="585">
        <v>94.801550000000006</v>
      </c>
      <c r="D18" s="586">
        <v>-2.436409967286</v>
      </c>
      <c r="E18" s="587">
        <v>0.97494383913299998</v>
      </c>
      <c r="F18" s="585">
        <v>90.698651283377998</v>
      </c>
      <c r="G18" s="586">
        <v>37.791104701407001</v>
      </c>
      <c r="H18" s="588">
        <v>6.41683</v>
      </c>
      <c r="I18" s="585">
        <v>39.111319999999999</v>
      </c>
      <c r="J18" s="586">
        <v>1.3202152985919999</v>
      </c>
      <c r="K18" s="589">
        <v>0.43122272984799997</v>
      </c>
    </row>
    <row r="19" spans="1:11" ht="14.4" customHeight="1" thickBot="1" x14ac:dyDescent="0.35">
      <c r="A19" s="606" t="s">
        <v>338</v>
      </c>
      <c r="B19" s="590">
        <v>91.001634544572994</v>
      </c>
      <c r="C19" s="590">
        <v>93.311000000000007</v>
      </c>
      <c r="D19" s="591">
        <v>2.3093654554260001</v>
      </c>
      <c r="E19" s="597">
        <v>1.025377186541</v>
      </c>
      <c r="F19" s="590">
        <v>92.999448964562006</v>
      </c>
      <c r="G19" s="591">
        <v>38.749770401901003</v>
      </c>
      <c r="H19" s="593">
        <v>4.9406564584124654E-324</v>
      </c>
      <c r="I19" s="590">
        <v>4.8419999999999996</v>
      </c>
      <c r="J19" s="591">
        <v>-33.907770401900997</v>
      </c>
      <c r="K19" s="598">
        <v>5.2064824618000001E-2</v>
      </c>
    </row>
    <row r="20" spans="1:11" ht="14.4" customHeight="1" thickBot="1" x14ac:dyDescent="0.35">
      <c r="A20" s="607" t="s">
        <v>339</v>
      </c>
      <c r="B20" s="585">
        <v>70.779049090222998</v>
      </c>
      <c r="C20" s="585">
        <v>74.119</v>
      </c>
      <c r="D20" s="586">
        <v>3.3399509097759998</v>
      </c>
      <c r="E20" s="587">
        <v>1.0471884117220001</v>
      </c>
      <c r="F20" s="585">
        <v>73.999561541695002</v>
      </c>
      <c r="G20" s="586">
        <v>30.833150642372999</v>
      </c>
      <c r="H20" s="588">
        <v>4.9406564584124654E-324</v>
      </c>
      <c r="I20" s="585">
        <v>3.6259999999999999</v>
      </c>
      <c r="J20" s="586">
        <v>-27.207150642373001</v>
      </c>
      <c r="K20" s="589">
        <v>4.9000290331999999E-2</v>
      </c>
    </row>
    <row r="21" spans="1:11" ht="14.4" customHeight="1" thickBot="1" x14ac:dyDescent="0.35">
      <c r="A21" s="607" t="s">
        <v>340</v>
      </c>
      <c r="B21" s="585">
        <v>20.222585454349002</v>
      </c>
      <c r="C21" s="585">
        <v>19.192</v>
      </c>
      <c r="D21" s="586">
        <v>-1.0305854543490001</v>
      </c>
      <c r="E21" s="587">
        <v>0.94903789840899999</v>
      </c>
      <c r="F21" s="585">
        <v>18.999887422867001</v>
      </c>
      <c r="G21" s="586">
        <v>7.9166197595280003</v>
      </c>
      <c r="H21" s="588">
        <v>4.9406564584124654E-324</v>
      </c>
      <c r="I21" s="585">
        <v>1.216</v>
      </c>
      <c r="J21" s="586">
        <v>-6.7006197595280002</v>
      </c>
      <c r="K21" s="589">
        <v>6.4000379208999994E-2</v>
      </c>
    </row>
    <row r="22" spans="1:11" ht="14.4" customHeight="1" thickBot="1" x14ac:dyDescent="0.35">
      <c r="A22" s="606" t="s">
        <v>341</v>
      </c>
      <c r="B22" s="590">
        <v>3388.6714830194501</v>
      </c>
      <c r="C22" s="590">
        <v>3870.1579700000002</v>
      </c>
      <c r="D22" s="591">
        <v>481.486486980552</v>
      </c>
      <c r="E22" s="597">
        <v>1.1420870950140001</v>
      </c>
      <c r="F22" s="590">
        <v>2215.3500084666998</v>
      </c>
      <c r="G22" s="591">
        <v>923.06250352779205</v>
      </c>
      <c r="H22" s="593">
        <v>123.61834</v>
      </c>
      <c r="I22" s="590">
        <v>799.73108000000104</v>
      </c>
      <c r="J22" s="591">
        <v>-123.331423527791</v>
      </c>
      <c r="K22" s="598">
        <v>0.36099536278400002</v>
      </c>
    </row>
    <row r="23" spans="1:11" ht="14.4" customHeight="1" thickBot="1" x14ac:dyDescent="0.35">
      <c r="A23" s="607" t="s">
        <v>342</v>
      </c>
      <c r="B23" s="585">
        <v>33.124566148088</v>
      </c>
      <c r="C23" s="585">
        <v>13.87265</v>
      </c>
      <c r="D23" s="586">
        <v>-19.251916148088</v>
      </c>
      <c r="E23" s="587">
        <v>0.41880246636200003</v>
      </c>
      <c r="F23" s="585">
        <v>13.999992461844</v>
      </c>
      <c r="G23" s="586">
        <v>5.8333301924349996</v>
      </c>
      <c r="H23" s="588">
        <v>0.50185999999999997</v>
      </c>
      <c r="I23" s="585">
        <v>0.50185999999999997</v>
      </c>
      <c r="J23" s="586">
        <v>-5.3314701924349999</v>
      </c>
      <c r="K23" s="589">
        <v>3.5847162157999997E-2</v>
      </c>
    </row>
    <row r="24" spans="1:11" ht="14.4" customHeight="1" thickBot="1" x14ac:dyDescent="0.35">
      <c r="A24" s="607" t="s">
        <v>343</v>
      </c>
      <c r="B24" s="585">
        <v>404.665276530585</v>
      </c>
      <c r="C24" s="585">
        <v>4.9406564584124654E-324</v>
      </c>
      <c r="D24" s="586">
        <v>-404.665276530585</v>
      </c>
      <c r="E24" s="587">
        <v>0</v>
      </c>
      <c r="F24" s="585">
        <v>4.9406564584124654E-324</v>
      </c>
      <c r="G24" s="586">
        <v>0</v>
      </c>
      <c r="H24" s="588">
        <v>9.4390000000000001</v>
      </c>
      <c r="I24" s="585">
        <v>59.396500000000003</v>
      </c>
      <c r="J24" s="586">
        <v>59.396500000000003</v>
      </c>
      <c r="K24" s="596" t="s">
        <v>328</v>
      </c>
    </row>
    <row r="25" spans="1:11" ht="14.4" customHeight="1" thickBot="1" x14ac:dyDescent="0.35">
      <c r="A25" s="607" t="s">
        <v>344</v>
      </c>
      <c r="B25" s="585">
        <v>54.99044485476</v>
      </c>
      <c r="C25" s="585">
        <v>21.466249999999999</v>
      </c>
      <c r="D25" s="586">
        <v>-33.524194854759997</v>
      </c>
      <c r="E25" s="587">
        <v>0.39036327232200002</v>
      </c>
      <c r="F25" s="585">
        <v>21.467434654883</v>
      </c>
      <c r="G25" s="586">
        <v>8.9447644395339996</v>
      </c>
      <c r="H25" s="588">
        <v>4.9406564584124654E-324</v>
      </c>
      <c r="I25" s="585">
        <v>6.9570499999999997</v>
      </c>
      <c r="J25" s="586">
        <v>-1.9877144395340001</v>
      </c>
      <c r="K25" s="589">
        <v>0.32407458608</v>
      </c>
    </row>
    <row r="26" spans="1:11" ht="14.4" customHeight="1" thickBot="1" x14ac:dyDescent="0.35">
      <c r="A26" s="607" t="s">
        <v>345</v>
      </c>
      <c r="B26" s="585">
        <v>0.91849790972099998</v>
      </c>
      <c r="C26" s="585">
        <v>0.48019000000000001</v>
      </c>
      <c r="D26" s="586">
        <v>-0.43830790972099998</v>
      </c>
      <c r="E26" s="587">
        <v>0.52279923004399997</v>
      </c>
      <c r="F26" s="585">
        <v>0.480189491405</v>
      </c>
      <c r="G26" s="586">
        <v>0.20007895475199999</v>
      </c>
      <c r="H26" s="588">
        <v>4.9406564584124654E-324</v>
      </c>
      <c r="I26" s="585">
        <v>1.404E-2</v>
      </c>
      <c r="J26" s="586">
        <v>-0.186038954752</v>
      </c>
      <c r="K26" s="589">
        <v>2.9238457424000001E-2</v>
      </c>
    </row>
    <row r="27" spans="1:11" ht="14.4" customHeight="1" thickBot="1" x14ac:dyDescent="0.35">
      <c r="A27" s="607" t="s">
        <v>346</v>
      </c>
      <c r="B27" s="585">
        <v>268.434547640613</v>
      </c>
      <c r="C27" s="585">
        <v>256.39253000000002</v>
      </c>
      <c r="D27" s="586">
        <v>-12.042017640612</v>
      </c>
      <c r="E27" s="587">
        <v>0.95513983670699998</v>
      </c>
      <c r="F27" s="585">
        <v>257.97558142336197</v>
      </c>
      <c r="G27" s="586">
        <v>107.48982559306801</v>
      </c>
      <c r="H27" s="588">
        <v>24.442969999999999</v>
      </c>
      <c r="I27" s="585">
        <v>96.254919999999998</v>
      </c>
      <c r="J27" s="586">
        <v>-11.234905593066999</v>
      </c>
      <c r="K27" s="589">
        <v>0.37311639911299999</v>
      </c>
    </row>
    <row r="28" spans="1:11" ht="14.4" customHeight="1" thickBot="1" x14ac:dyDescent="0.35">
      <c r="A28" s="607" t="s">
        <v>347</v>
      </c>
      <c r="B28" s="585">
        <v>859.53876992008099</v>
      </c>
      <c r="C28" s="585">
        <v>2154.9915799999999</v>
      </c>
      <c r="D28" s="586">
        <v>1295.45281007992</v>
      </c>
      <c r="E28" s="587">
        <v>2.5071487818980001</v>
      </c>
      <c r="F28" s="585">
        <v>483.99641005645702</v>
      </c>
      <c r="G28" s="586">
        <v>201.665170856857</v>
      </c>
      <c r="H28" s="588">
        <v>13.951549999999999</v>
      </c>
      <c r="I28" s="585">
        <v>112.79116</v>
      </c>
      <c r="J28" s="586">
        <v>-88.874010856856998</v>
      </c>
      <c r="K28" s="589">
        <v>0.23304131529899999</v>
      </c>
    </row>
    <row r="29" spans="1:11" ht="14.4" customHeight="1" thickBot="1" x14ac:dyDescent="0.35">
      <c r="A29" s="607" t="s">
        <v>348</v>
      </c>
      <c r="B29" s="585">
        <v>25.958363731504001</v>
      </c>
      <c r="C29" s="585">
        <v>23.844000000000001</v>
      </c>
      <c r="D29" s="586">
        <v>-2.114363731504</v>
      </c>
      <c r="E29" s="587">
        <v>0.91854788100700002</v>
      </c>
      <c r="F29" s="585">
        <v>23.358163568763999</v>
      </c>
      <c r="G29" s="586">
        <v>9.732568153651</v>
      </c>
      <c r="H29" s="588">
        <v>13.127000000000001</v>
      </c>
      <c r="I29" s="585">
        <v>17.725000000000001</v>
      </c>
      <c r="J29" s="586">
        <v>7.9924318463480004</v>
      </c>
      <c r="K29" s="589">
        <v>0.75883534027900001</v>
      </c>
    </row>
    <row r="30" spans="1:11" ht="14.4" customHeight="1" thickBot="1" x14ac:dyDescent="0.35">
      <c r="A30" s="607" t="s">
        <v>349</v>
      </c>
      <c r="B30" s="585">
        <v>304.87633985980898</v>
      </c>
      <c r="C30" s="585">
        <v>337.11491999999998</v>
      </c>
      <c r="D30" s="586">
        <v>32.238580140190003</v>
      </c>
      <c r="E30" s="587">
        <v>1.105743135577</v>
      </c>
      <c r="F30" s="585">
        <v>330.51413405710298</v>
      </c>
      <c r="G30" s="586">
        <v>137.71422252379301</v>
      </c>
      <c r="H30" s="588">
        <v>32.013689999999997</v>
      </c>
      <c r="I30" s="585">
        <v>102.11633</v>
      </c>
      <c r="J30" s="586">
        <v>-35.597892523793</v>
      </c>
      <c r="K30" s="589">
        <v>0.30896206690599998</v>
      </c>
    </row>
    <row r="31" spans="1:11" ht="14.4" customHeight="1" thickBot="1" x14ac:dyDescent="0.35">
      <c r="A31" s="607" t="s">
        <v>350</v>
      </c>
      <c r="B31" s="585">
        <v>5.6215702320769996</v>
      </c>
      <c r="C31" s="585">
        <v>7.4624499999999996</v>
      </c>
      <c r="D31" s="586">
        <v>1.8408797679219999</v>
      </c>
      <c r="E31" s="587">
        <v>1.327467182997</v>
      </c>
      <c r="F31" s="585">
        <v>7.6550988584670003</v>
      </c>
      <c r="G31" s="586">
        <v>3.1896245243610002</v>
      </c>
      <c r="H31" s="588">
        <v>0.77600000000000002</v>
      </c>
      <c r="I31" s="585">
        <v>4.2445199999999996</v>
      </c>
      <c r="J31" s="586">
        <v>1.054895475638</v>
      </c>
      <c r="K31" s="589">
        <v>0.554469651989</v>
      </c>
    </row>
    <row r="32" spans="1:11" ht="14.4" customHeight="1" thickBot="1" x14ac:dyDescent="0.35">
      <c r="A32" s="607" t="s">
        <v>351</v>
      </c>
      <c r="B32" s="585">
        <v>119.20527524204</v>
      </c>
      <c r="C32" s="585">
        <v>126.17395999999999</v>
      </c>
      <c r="D32" s="586">
        <v>6.9686847579600002</v>
      </c>
      <c r="E32" s="587">
        <v>1.058459533303</v>
      </c>
      <c r="F32" s="585">
        <v>127.959382272894</v>
      </c>
      <c r="G32" s="586">
        <v>53.316409280372</v>
      </c>
      <c r="H32" s="588">
        <v>14.16755</v>
      </c>
      <c r="I32" s="585">
        <v>53.407380000000003</v>
      </c>
      <c r="J32" s="586">
        <v>9.0970719626999999E-2</v>
      </c>
      <c r="K32" s="589">
        <v>0.41737760101100002</v>
      </c>
    </row>
    <row r="33" spans="1:11" ht="14.4" customHeight="1" thickBot="1" x14ac:dyDescent="0.35">
      <c r="A33" s="607" t="s">
        <v>352</v>
      </c>
      <c r="B33" s="585">
        <v>0</v>
      </c>
      <c r="C33" s="585">
        <v>1.1375299999999999</v>
      </c>
      <c r="D33" s="586">
        <v>1.1375299999999999</v>
      </c>
      <c r="E33" s="595" t="s">
        <v>322</v>
      </c>
      <c r="F33" s="585">
        <v>1.13752465482</v>
      </c>
      <c r="G33" s="586">
        <v>0.47396860617499997</v>
      </c>
      <c r="H33" s="588">
        <v>4.9406564584124654E-324</v>
      </c>
      <c r="I33" s="585">
        <v>2.4703282292062327E-323</v>
      </c>
      <c r="J33" s="586">
        <v>-0.47396860617499997</v>
      </c>
      <c r="K33" s="589">
        <v>1.9762625833649862E-323</v>
      </c>
    </row>
    <row r="34" spans="1:11" ht="14.4" customHeight="1" thickBot="1" x14ac:dyDescent="0.35">
      <c r="A34" s="607" t="s">
        <v>353</v>
      </c>
      <c r="B34" s="585">
        <v>1311.33783095017</v>
      </c>
      <c r="C34" s="585">
        <v>927.221910000001</v>
      </c>
      <c r="D34" s="586">
        <v>-384.11592095016999</v>
      </c>
      <c r="E34" s="587">
        <v>0.70708088191700003</v>
      </c>
      <c r="F34" s="585">
        <v>946.80609696669705</v>
      </c>
      <c r="G34" s="586">
        <v>394.50254040278998</v>
      </c>
      <c r="H34" s="588">
        <v>15.19872</v>
      </c>
      <c r="I34" s="585">
        <v>346.32231999999999</v>
      </c>
      <c r="J34" s="586">
        <v>-48.180220402789999</v>
      </c>
      <c r="K34" s="589">
        <v>0.36577956258299998</v>
      </c>
    </row>
    <row r="35" spans="1:11" ht="14.4" customHeight="1" thickBot="1" x14ac:dyDescent="0.35">
      <c r="A35" s="606" t="s">
        <v>354</v>
      </c>
      <c r="B35" s="590">
        <v>216.01172607755899</v>
      </c>
      <c r="C35" s="590">
        <v>321.42651000000001</v>
      </c>
      <c r="D35" s="591">
        <v>105.414783922442</v>
      </c>
      <c r="E35" s="597">
        <v>1.488004914532</v>
      </c>
      <c r="F35" s="590">
        <v>272.99903718598301</v>
      </c>
      <c r="G35" s="591">
        <v>113.749598827493</v>
      </c>
      <c r="H35" s="593">
        <v>24.52778</v>
      </c>
      <c r="I35" s="590">
        <v>140.73554999999999</v>
      </c>
      <c r="J35" s="591">
        <v>26.985951172507001</v>
      </c>
      <c r="K35" s="598">
        <v>0.51551665328399998</v>
      </c>
    </row>
    <row r="36" spans="1:11" ht="14.4" customHeight="1" thickBot="1" x14ac:dyDescent="0.35">
      <c r="A36" s="607" t="s">
        <v>355</v>
      </c>
      <c r="B36" s="585">
        <v>188.012694886356</v>
      </c>
      <c r="C36" s="585">
        <v>253.74574000000001</v>
      </c>
      <c r="D36" s="586">
        <v>65.733045113643996</v>
      </c>
      <c r="E36" s="587">
        <v>1.349620248533</v>
      </c>
      <c r="F36" s="585">
        <v>209.99925937383301</v>
      </c>
      <c r="G36" s="586">
        <v>87.499691405763002</v>
      </c>
      <c r="H36" s="588">
        <v>19.01512</v>
      </c>
      <c r="I36" s="585">
        <v>109.68461000000001</v>
      </c>
      <c r="J36" s="586">
        <v>22.184918594235999</v>
      </c>
      <c r="K36" s="589">
        <v>0.52230950874299997</v>
      </c>
    </row>
    <row r="37" spans="1:11" ht="14.4" customHeight="1" thickBot="1" x14ac:dyDescent="0.35">
      <c r="A37" s="607" t="s">
        <v>356</v>
      </c>
      <c r="B37" s="585">
        <v>27.999031191202</v>
      </c>
      <c r="C37" s="585">
        <v>64.617930000000001</v>
      </c>
      <c r="D37" s="586">
        <v>36.618898808796999</v>
      </c>
      <c r="E37" s="587">
        <v>2.3078630670720002</v>
      </c>
      <c r="F37" s="585">
        <v>62.99977781215</v>
      </c>
      <c r="G37" s="586">
        <v>26.249907421728999</v>
      </c>
      <c r="H37" s="588">
        <v>5.5126600000000003</v>
      </c>
      <c r="I37" s="585">
        <v>31.050940000000001</v>
      </c>
      <c r="J37" s="586">
        <v>4.8010325782700001</v>
      </c>
      <c r="K37" s="589">
        <v>0.49287380175500001</v>
      </c>
    </row>
    <row r="38" spans="1:11" ht="14.4" customHeight="1" thickBot="1" x14ac:dyDescent="0.35">
      <c r="A38" s="607" t="s">
        <v>357</v>
      </c>
      <c r="B38" s="585">
        <v>0</v>
      </c>
      <c r="C38" s="585">
        <v>3.06284</v>
      </c>
      <c r="D38" s="586">
        <v>3.06284</v>
      </c>
      <c r="E38" s="595" t="s">
        <v>322</v>
      </c>
      <c r="F38" s="585">
        <v>0</v>
      </c>
      <c r="G38" s="586">
        <v>0</v>
      </c>
      <c r="H38" s="588">
        <v>4.9406564584124654E-324</v>
      </c>
      <c r="I38" s="585">
        <v>2.4703282292062327E-323</v>
      </c>
      <c r="J38" s="586">
        <v>2.4703282292062327E-323</v>
      </c>
      <c r="K38" s="596" t="s">
        <v>322</v>
      </c>
    </row>
    <row r="39" spans="1:11" ht="14.4" customHeight="1" thickBot="1" x14ac:dyDescent="0.35">
      <c r="A39" s="606" t="s">
        <v>358</v>
      </c>
      <c r="B39" s="590">
        <v>473.14394890767198</v>
      </c>
      <c r="C39" s="590">
        <v>550.92951000000096</v>
      </c>
      <c r="D39" s="591">
        <v>77.785561092327995</v>
      </c>
      <c r="E39" s="597">
        <v>1.1644014707820001</v>
      </c>
      <c r="F39" s="590">
        <v>545.43209258911099</v>
      </c>
      <c r="G39" s="591">
        <v>227.26337191213</v>
      </c>
      <c r="H39" s="593">
        <v>48.646549999999998</v>
      </c>
      <c r="I39" s="590">
        <v>203.24502000000001</v>
      </c>
      <c r="J39" s="591">
        <v>-24.018351912128999</v>
      </c>
      <c r="K39" s="598">
        <v>0.37263120883700002</v>
      </c>
    </row>
    <row r="40" spans="1:11" ht="14.4" customHeight="1" thickBot="1" x14ac:dyDescent="0.35">
      <c r="A40" s="607" t="s">
        <v>359</v>
      </c>
      <c r="B40" s="585">
        <v>83.568086291003993</v>
      </c>
      <c r="C40" s="585">
        <v>37.33455</v>
      </c>
      <c r="D40" s="586">
        <v>-46.233536291004</v>
      </c>
      <c r="E40" s="587">
        <v>0.44675607228800002</v>
      </c>
      <c r="F40" s="585">
        <v>43.087997729822</v>
      </c>
      <c r="G40" s="586">
        <v>17.953332387425998</v>
      </c>
      <c r="H40" s="588">
        <v>0</v>
      </c>
      <c r="I40" s="585">
        <v>1.0503</v>
      </c>
      <c r="J40" s="586">
        <v>-16.903032387425998</v>
      </c>
      <c r="K40" s="589">
        <v>2.4375697533E-2</v>
      </c>
    </row>
    <row r="41" spans="1:11" ht="14.4" customHeight="1" thickBot="1" x14ac:dyDescent="0.35">
      <c r="A41" s="607" t="s">
        <v>360</v>
      </c>
      <c r="B41" s="585">
        <v>13.096562241102999</v>
      </c>
      <c r="C41" s="585">
        <v>19.657530000000001</v>
      </c>
      <c r="D41" s="586">
        <v>6.560967758896</v>
      </c>
      <c r="E41" s="587">
        <v>1.500968699885</v>
      </c>
      <c r="F41" s="585">
        <v>19.786443964421</v>
      </c>
      <c r="G41" s="586">
        <v>8.2443516518420008</v>
      </c>
      <c r="H41" s="588">
        <v>0.94582999999999995</v>
      </c>
      <c r="I41" s="585">
        <v>6.4829800000000004</v>
      </c>
      <c r="J41" s="586">
        <v>-1.761371651842</v>
      </c>
      <c r="K41" s="589">
        <v>0.32764755565199999</v>
      </c>
    </row>
    <row r="42" spans="1:11" ht="14.4" customHeight="1" thickBot="1" x14ac:dyDescent="0.35">
      <c r="A42" s="607" t="s">
        <v>361</v>
      </c>
      <c r="B42" s="585">
        <v>145.97487812684301</v>
      </c>
      <c r="C42" s="585">
        <v>209.49059</v>
      </c>
      <c r="D42" s="586">
        <v>63.515711873157002</v>
      </c>
      <c r="E42" s="587">
        <v>1.4351139914490001</v>
      </c>
      <c r="F42" s="585">
        <v>215.49210800859299</v>
      </c>
      <c r="G42" s="586">
        <v>89.788378336912999</v>
      </c>
      <c r="H42" s="588">
        <v>23.31953</v>
      </c>
      <c r="I42" s="585">
        <v>93.547349999999994</v>
      </c>
      <c r="J42" s="586">
        <v>3.7589716630860002</v>
      </c>
      <c r="K42" s="589">
        <v>0.43411032944299999</v>
      </c>
    </row>
    <row r="43" spans="1:11" ht="14.4" customHeight="1" thickBot="1" x14ac:dyDescent="0.35">
      <c r="A43" s="607" t="s">
        <v>362</v>
      </c>
      <c r="B43" s="585">
        <v>47.882025205687</v>
      </c>
      <c r="C43" s="585">
        <v>30.889869999999998</v>
      </c>
      <c r="D43" s="586">
        <v>-16.992155205686998</v>
      </c>
      <c r="E43" s="587">
        <v>0.64512455075300001</v>
      </c>
      <c r="F43" s="585">
        <v>33.901323086826999</v>
      </c>
      <c r="G43" s="586">
        <v>14.125551286177</v>
      </c>
      <c r="H43" s="588">
        <v>1.87896</v>
      </c>
      <c r="I43" s="585">
        <v>10.415649999999999</v>
      </c>
      <c r="J43" s="586">
        <v>-3.7099012861770002</v>
      </c>
      <c r="K43" s="589">
        <v>0.30723432160199998</v>
      </c>
    </row>
    <row r="44" spans="1:11" ht="14.4" customHeight="1" thickBot="1" x14ac:dyDescent="0.35">
      <c r="A44" s="607" t="s">
        <v>363</v>
      </c>
      <c r="B44" s="585">
        <v>21.663742951865999</v>
      </c>
      <c r="C44" s="585">
        <v>16.059090000000001</v>
      </c>
      <c r="D44" s="586">
        <v>-5.604652951866</v>
      </c>
      <c r="E44" s="587">
        <v>0.74128879924699997</v>
      </c>
      <c r="F44" s="585">
        <v>19.998379477813</v>
      </c>
      <c r="G44" s="586">
        <v>8.3326581157550006</v>
      </c>
      <c r="H44" s="588">
        <v>5.4622400000000004</v>
      </c>
      <c r="I44" s="585">
        <v>9.6778499999999994</v>
      </c>
      <c r="J44" s="586">
        <v>1.345191884244</v>
      </c>
      <c r="K44" s="589">
        <v>0.48393171110299998</v>
      </c>
    </row>
    <row r="45" spans="1:11" ht="14.4" customHeight="1" thickBot="1" x14ac:dyDescent="0.35">
      <c r="A45" s="607" t="s">
        <v>364</v>
      </c>
      <c r="B45" s="585">
        <v>8.8551099576000006E-2</v>
      </c>
      <c r="C45" s="585">
        <v>0.46205000000000002</v>
      </c>
      <c r="D45" s="586">
        <v>0.37349890042299999</v>
      </c>
      <c r="E45" s="587">
        <v>5.2178911635210001</v>
      </c>
      <c r="F45" s="585">
        <v>0.80236688593500005</v>
      </c>
      <c r="G45" s="586">
        <v>0.33431953580599999</v>
      </c>
      <c r="H45" s="588">
        <v>4.9406564584124654E-324</v>
      </c>
      <c r="I45" s="585">
        <v>9.9220000000000003E-2</v>
      </c>
      <c r="J45" s="586">
        <v>-0.23509953580599999</v>
      </c>
      <c r="K45" s="589">
        <v>0.123659141147</v>
      </c>
    </row>
    <row r="46" spans="1:11" ht="14.4" customHeight="1" thickBot="1" x14ac:dyDescent="0.35">
      <c r="A46" s="607" t="s">
        <v>365</v>
      </c>
      <c r="B46" s="585">
        <v>1.7116489040639999</v>
      </c>
      <c r="C46" s="585">
        <v>3.3540299999999998</v>
      </c>
      <c r="D46" s="586">
        <v>1.642381095935</v>
      </c>
      <c r="E46" s="587">
        <v>1.9595315324510001</v>
      </c>
      <c r="F46" s="585">
        <v>1.872289384353</v>
      </c>
      <c r="G46" s="586">
        <v>0.78012057681400004</v>
      </c>
      <c r="H46" s="588">
        <v>4.9406564584124654E-324</v>
      </c>
      <c r="I46" s="585">
        <v>0.61575000000000002</v>
      </c>
      <c r="J46" s="586">
        <v>-0.164370576814</v>
      </c>
      <c r="K46" s="589">
        <v>0.32887544262399998</v>
      </c>
    </row>
    <row r="47" spans="1:11" ht="14.4" customHeight="1" thickBot="1" x14ac:dyDescent="0.35">
      <c r="A47" s="607" t="s">
        <v>366</v>
      </c>
      <c r="B47" s="585">
        <v>131.461015364427</v>
      </c>
      <c r="C47" s="585">
        <v>146.97009</v>
      </c>
      <c r="D47" s="586">
        <v>15.509074635572</v>
      </c>
      <c r="E47" s="587">
        <v>1.11797470598</v>
      </c>
      <c r="F47" s="585">
        <v>147.984776735324</v>
      </c>
      <c r="G47" s="586">
        <v>61.660323639718001</v>
      </c>
      <c r="H47" s="588">
        <v>11.28558</v>
      </c>
      <c r="I47" s="585">
        <v>52.218899999999998</v>
      </c>
      <c r="J47" s="586">
        <v>-9.4414236397179998</v>
      </c>
      <c r="K47" s="589">
        <v>0.35286670123699998</v>
      </c>
    </row>
    <row r="48" spans="1:11" ht="14.4" customHeight="1" thickBot="1" x14ac:dyDescent="0.35">
      <c r="A48" s="607" t="s">
        <v>367</v>
      </c>
      <c r="B48" s="585">
        <v>27.697438723099001</v>
      </c>
      <c r="C48" s="585">
        <v>19.238050000000001</v>
      </c>
      <c r="D48" s="586">
        <v>-8.4593887230989999</v>
      </c>
      <c r="E48" s="587">
        <v>0.69457866455899997</v>
      </c>
      <c r="F48" s="585">
        <v>21.509888021074001</v>
      </c>
      <c r="G48" s="586">
        <v>8.9624533421139994</v>
      </c>
      <c r="H48" s="588">
        <v>1.9258999999999999</v>
      </c>
      <c r="I48" s="585">
        <v>7.1984000000000004</v>
      </c>
      <c r="J48" s="586">
        <v>-1.7640533421139999</v>
      </c>
      <c r="K48" s="589">
        <v>0.33465539164800001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5.7354000000000003</v>
      </c>
      <c r="D49" s="586">
        <v>5.7354000000000003</v>
      </c>
      <c r="E49" s="595" t="s">
        <v>328</v>
      </c>
      <c r="F49" s="585">
        <v>0</v>
      </c>
      <c r="G49" s="586">
        <v>0</v>
      </c>
      <c r="H49" s="588">
        <v>4.9406564584124654E-324</v>
      </c>
      <c r="I49" s="585">
        <v>2.4703282292062327E-323</v>
      </c>
      <c r="J49" s="586">
        <v>2.4703282292062327E-323</v>
      </c>
      <c r="K49" s="596" t="s">
        <v>322</v>
      </c>
    </row>
    <row r="50" spans="1:11" ht="14.4" customHeight="1" thickBot="1" x14ac:dyDescent="0.35">
      <c r="A50" s="607" t="s">
        <v>369</v>
      </c>
      <c r="B50" s="585">
        <v>4.9406564584124654E-324</v>
      </c>
      <c r="C50" s="585">
        <v>4.5104800000000003</v>
      </c>
      <c r="D50" s="586">
        <v>4.5104800000000003</v>
      </c>
      <c r="E50" s="595" t="s">
        <v>328</v>
      </c>
      <c r="F50" s="585">
        <v>0</v>
      </c>
      <c r="G50" s="586">
        <v>0</v>
      </c>
      <c r="H50" s="588">
        <v>4.9406564584124654E-324</v>
      </c>
      <c r="I50" s="585">
        <v>2.4703282292062327E-323</v>
      </c>
      <c r="J50" s="586">
        <v>2.4703282292062327E-323</v>
      </c>
      <c r="K50" s="596" t="s">
        <v>322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5.0291300000000003</v>
      </c>
      <c r="D51" s="586">
        <v>5.0291300000000003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2.4703282292062327E-323</v>
      </c>
      <c r="J51" s="586">
        <v>2.4703282292062327E-323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52.198650000000001</v>
      </c>
      <c r="D52" s="586">
        <v>52.198650000000001</v>
      </c>
      <c r="E52" s="595" t="s">
        <v>328</v>
      </c>
      <c r="F52" s="585">
        <v>40.996519294944001</v>
      </c>
      <c r="G52" s="586">
        <v>17.081883039560001</v>
      </c>
      <c r="H52" s="588">
        <v>3.8285100000000001</v>
      </c>
      <c r="I52" s="585">
        <v>21.93862</v>
      </c>
      <c r="J52" s="586">
        <v>4.8567369604390001</v>
      </c>
      <c r="K52" s="589">
        <v>0.53513372299100004</v>
      </c>
    </row>
    <row r="53" spans="1:11" ht="14.4" customHeight="1" thickBot="1" x14ac:dyDescent="0.35">
      <c r="A53" s="606" t="s">
        <v>372</v>
      </c>
      <c r="B53" s="590">
        <v>15.345047383733</v>
      </c>
      <c r="C53" s="590">
        <v>21.767430000000001</v>
      </c>
      <c r="D53" s="591">
        <v>6.4223826162659998</v>
      </c>
      <c r="E53" s="597">
        <v>1.4185312991000001</v>
      </c>
      <c r="F53" s="590">
        <v>20.829625872621001</v>
      </c>
      <c r="G53" s="591">
        <v>8.6790107802580003</v>
      </c>
      <c r="H53" s="593">
        <v>1.16571</v>
      </c>
      <c r="I53" s="590">
        <v>16.104559999999999</v>
      </c>
      <c r="J53" s="591">
        <v>7.4255492197409998</v>
      </c>
      <c r="K53" s="598">
        <v>0.77315646946700001</v>
      </c>
    </row>
    <row r="54" spans="1:11" ht="14.4" customHeight="1" thickBot="1" x14ac:dyDescent="0.35">
      <c r="A54" s="607" t="s">
        <v>373</v>
      </c>
      <c r="B54" s="585">
        <v>1.442748985812</v>
      </c>
      <c r="C54" s="585">
        <v>0.6</v>
      </c>
      <c r="D54" s="586">
        <v>-0.84274898581199997</v>
      </c>
      <c r="E54" s="587">
        <v>0.415872758116</v>
      </c>
      <c r="F54" s="585">
        <v>0.94824644735499997</v>
      </c>
      <c r="G54" s="586">
        <v>0.39510268639700002</v>
      </c>
      <c r="H54" s="588">
        <v>4.9406564584124654E-324</v>
      </c>
      <c r="I54" s="585">
        <v>2.4703282292062327E-323</v>
      </c>
      <c r="J54" s="586">
        <v>-0.39510268639700002</v>
      </c>
      <c r="K54" s="589">
        <v>2.4703282292062327E-323</v>
      </c>
    </row>
    <row r="55" spans="1:11" ht="14.4" customHeight="1" thickBot="1" x14ac:dyDescent="0.35">
      <c r="A55" s="607" t="s">
        <v>374</v>
      </c>
      <c r="B55" s="585">
        <v>0</v>
      </c>
      <c r="C55" s="585">
        <v>4.9406564584124654E-324</v>
      </c>
      <c r="D55" s="586">
        <v>4.9406564584124654E-324</v>
      </c>
      <c r="E55" s="595" t="s">
        <v>322</v>
      </c>
      <c r="F55" s="585">
        <v>4.9406564584124654E-324</v>
      </c>
      <c r="G55" s="586">
        <v>0</v>
      </c>
      <c r="H55" s="588">
        <v>0.84</v>
      </c>
      <c r="I55" s="585">
        <v>5.88</v>
      </c>
      <c r="J55" s="586">
        <v>5.88</v>
      </c>
      <c r="K55" s="596" t="s">
        <v>328</v>
      </c>
    </row>
    <row r="56" spans="1:11" ht="14.4" customHeight="1" thickBot="1" x14ac:dyDescent="0.35">
      <c r="A56" s="607" t="s">
        <v>375</v>
      </c>
      <c r="B56" s="585">
        <v>2.9561687911750001</v>
      </c>
      <c r="C56" s="585">
        <v>8.0634999999999994</v>
      </c>
      <c r="D56" s="586">
        <v>5.1073312088240002</v>
      </c>
      <c r="E56" s="587">
        <v>2.7276859237769999</v>
      </c>
      <c r="F56" s="585">
        <v>6.5318543025890001</v>
      </c>
      <c r="G56" s="586">
        <v>2.7216059594119999</v>
      </c>
      <c r="H56" s="588">
        <v>4.9406564584124654E-324</v>
      </c>
      <c r="I56" s="585">
        <v>2.4703282292062327E-323</v>
      </c>
      <c r="J56" s="586">
        <v>-2.7216059594119999</v>
      </c>
      <c r="K56" s="589">
        <v>4.9406564584124654E-324</v>
      </c>
    </row>
    <row r="57" spans="1:11" ht="14.4" customHeight="1" thickBot="1" x14ac:dyDescent="0.35">
      <c r="A57" s="607" t="s">
        <v>376</v>
      </c>
      <c r="B57" s="585">
        <v>1.841330508804</v>
      </c>
      <c r="C57" s="585">
        <v>6.5225</v>
      </c>
      <c r="D57" s="586">
        <v>4.6811694911949999</v>
      </c>
      <c r="E57" s="587">
        <v>3.542275527838</v>
      </c>
      <c r="F57" s="585">
        <v>4.3478466405420004</v>
      </c>
      <c r="G57" s="586">
        <v>1.8116027668920001</v>
      </c>
      <c r="H57" s="588">
        <v>4.9406564584124654E-324</v>
      </c>
      <c r="I57" s="585">
        <v>6.1607000000000003</v>
      </c>
      <c r="J57" s="586">
        <v>4.3490972331069999</v>
      </c>
      <c r="K57" s="589">
        <v>1.416954301596</v>
      </c>
    </row>
    <row r="58" spans="1:11" ht="14.4" customHeight="1" thickBot="1" x14ac:dyDescent="0.35">
      <c r="A58" s="607" t="s">
        <v>377</v>
      </c>
      <c r="B58" s="585">
        <v>0</v>
      </c>
      <c r="C58" s="585">
        <v>8.4099999999999994E-2</v>
      </c>
      <c r="D58" s="586">
        <v>8.4099999999999994E-2</v>
      </c>
      <c r="E58" s="595" t="s">
        <v>322</v>
      </c>
      <c r="F58" s="585">
        <v>0</v>
      </c>
      <c r="G58" s="586">
        <v>0</v>
      </c>
      <c r="H58" s="588">
        <v>4.9406564584124654E-324</v>
      </c>
      <c r="I58" s="585">
        <v>2.4703282292062327E-323</v>
      </c>
      <c r="J58" s="586">
        <v>2.4703282292062327E-323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9.1047990979409992</v>
      </c>
      <c r="C59" s="585">
        <v>6.4973299999999998</v>
      </c>
      <c r="D59" s="586">
        <v>-2.6074690979409998</v>
      </c>
      <c r="E59" s="587">
        <v>0.71361596561399998</v>
      </c>
      <c r="F59" s="585">
        <v>9.0016784821340003</v>
      </c>
      <c r="G59" s="586">
        <v>3.7506993675559999</v>
      </c>
      <c r="H59" s="588">
        <v>0.32571</v>
      </c>
      <c r="I59" s="585">
        <v>4.06386</v>
      </c>
      <c r="J59" s="586">
        <v>0.31316063244300002</v>
      </c>
      <c r="K59" s="589">
        <v>0.45145580438799998</v>
      </c>
    </row>
    <row r="60" spans="1:11" ht="14.4" customHeight="1" thickBot="1" x14ac:dyDescent="0.35">
      <c r="A60" s="606" t="s">
        <v>379</v>
      </c>
      <c r="B60" s="590">
        <v>253.60207552832401</v>
      </c>
      <c r="C60" s="590">
        <v>181.09258000000099</v>
      </c>
      <c r="D60" s="591">
        <v>-72.509495528323001</v>
      </c>
      <c r="E60" s="597">
        <v>0.71408161633800005</v>
      </c>
      <c r="F60" s="590">
        <v>1259.8230513216999</v>
      </c>
      <c r="G60" s="591">
        <v>524.92627138404305</v>
      </c>
      <c r="H60" s="593">
        <v>39.415439999999997</v>
      </c>
      <c r="I60" s="590">
        <v>352.13873000000098</v>
      </c>
      <c r="J60" s="591">
        <v>-172.78754138404199</v>
      </c>
      <c r="K60" s="598">
        <v>0.27951443627700001</v>
      </c>
    </row>
    <row r="61" spans="1:11" ht="14.4" customHeight="1" thickBot="1" x14ac:dyDescent="0.35">
      <c r="A61" s="607" t="s">
        <v>380</v>
      </c>
      <c r="B61" s="585">
        <v>17.234261504046</v>
      </c>
      <c r="C61" s="585">
        <v>7.6580700000000004</v>
      </c>
      <c r="D61" s="586">
        <v>-9.5761915040459993</v>
      </c>
      <c r="E61" s="587">
        <v>0.44435150285899999</v>
      </c>
      <c r="F61" s="585">
        <v>6.8503763736629999</v>
      </c>
      <c r="G61" s="586">
        <v>2.8543234890260001</v>
      </c>
      <c r="H61" s="588">
        <v>4.9406564584124654E-324</v>
      </c>
      <c r="I61" s="585">
        <v>1.98309</v>
      </c>
      <c r="J61" s="586">
        <v>-0.87123348902599995</v>
      </c>
      <c r="K61" s="589">
        <v>0.289486283939</v>
      </c>
    </row>
    <row r="62" spans="1:11" ht="14.4" customHeight="1" thickBot="1" x14ac:dyDescent="0.35">
      <c r="A62" s="607" t="s">
        <v>381</v>
      </c>
      <c r="B62" s="585">
        <v>0</v>
      </c>
      <c r="C62" s="585">
        <v>4.9406564584124654E-324</v>
      </c>
      <c r="D62" s="586">
        <v>4.9406564584124654E-324</v>
      </c>
      <c r="E62" s="595" t="s">
        <v>322</v>
      </c>
      <c r="F62" s="585">
        <v>4.9406564584124654E-324</v>
      </c>
      <c r="G62" s="586">
        <v>0</v>
      </c>
      <c r="H62" s="588">
        <v>4.9406564584124654E-324</v>
      </c>
      <c r="I62" s="585">
        <v>0.68969999999999998</v>
      </c>
      <c r="J62" s="586">
        <v>0.68969999999999998</v>
      </c>
      <c r="K62" s="596" t="s">
        <v>328</v>
      </c>
    </row>
    <row r="63" spans="1:11" ht="14.4" customHeight="1" thickBot="1" x14ac:dyDescent="0.35">
      <c r="A63" s="607" t="s">
        <v>382</v>
      </c>
      <c r="B63" s="585">
        <v>2.9234142937679999</v>
      </c>
      <c r="C63" s="585">
        <v>1.78657</v>
      </c>
      <c r="D63" s="586">
        <v>-1.1368442937679999</v>
      </c>
      <c r="E63" s="587">
        <v>0.61112446628100003</v>
      </c>
      <c r="F63" s="585">
        <v>0</v>
      </c>
      <c r="G63" s="586">
        <v>0</v>
      </c>
      <c r="H63" s="588">
        <v>4.9406564584124654E-324</v>
      </c>
      <c r="I63" s="585">
        <v>2.4703282292062327E-323</v>
      </c>
      <c r="J63" s="586">
        <v>2.4703282292062327E-323</v>
      </c>
      <c r="K63" s="596" t="s">
        <v>322</v>
      </c>
    </row>
    <row r="64" spans="1:11" ht="14.4" customHeight="1" thickBot="1" x14ac:dyDescent="0.35">
      <c r="A64" s="607" t="s">
        <v>383</v>
      </c>
      <c r="B64" s="585">
        <v>233.444399730508</v>
      </c>
      <c r="C64" s="585">
        <v>171.647940000001</v>
      </c>
      <c r="D64" s="586">
        <v>-61.796459730507003</v>
      </c>
      <c r="E64" s="587">
        <v>0.73528403421999999</v>
      </c>
      <c r="F64" s="585">
        <v>0</v>
      </c>
      <c r="G64" s="586">
        <v>0</v>
      </c>
      <c r="H64" s="588">
        <v>4.9406564584124654E-324</v>
      </c>
      <c r="I64" s="585">
        <v>2.4703282292062327E-323</v>
      </c>
      <c r="J64" s="586">
        <v>2.4703282292062327E-323</v>
      </c>
      <c r="K64" s="596" t="s">
        <v>322</v>
      </c>
    </row>
    <row r="65" spans="1:11" ht="14.4" customHeight="1" thickBot="1" x14ac:dyDescent="0.35">
      <c r="A65" s="607" t="s">
        <v>384</v>
      </c>
      <c r="B65" s="585">
        <v>4.9406564584124654E-324</v>
      </c>
      <c r="C65" s="585">
        <v>4.9406564584124654E-324</v>
      </c>
      <c r="D65" s="586">
        <v>0</v>
      </c>
      <c r="E65" s="587">
        <v>1</v>
      </c>
      <c r="F65" s="585">
        <v>158.00057716434401</v>
      </c>
      <c r="G65" s="586">
        <v>65.833573818475998</v>
      </c>
      <c r="H65" s="588">
        <v>1.6170500000000001</v>
      </c>
      <c r="I65" s="585">
        <v>5.39351</v>
      </c>
      <c r="J65" s="586">
        <v>-60.440063818475998</v>
      </c>
      <c r="K65" s="589">
        <v>3.4136014542999998E-2</v>
      </c>
    </row>
    <row r="66" spans="1:11" ht="14.4" customHeight="1" thickBot="1" x14ac:dyDescent="0.35">
      <c r="A66" s="607" t="s">
        <v>385</v>
      </c>
      <c r="B66" s="585">
        <v>4.9406564584124654E-324</v>
      </c>
      <c r="C66" s="585">
        <v>4.9406564584124654E-324</v>
      </c>
      <c r="D66" s="586">
        <v>0</v>
      </c>
      <c r="E66" s="587">
        <v>1</v>
      </c>
      <c r="F66" s="585">
        <v>1037.9798446730399</v>
      </c>
      <c r="G66" s="586">
        <v>432.49160194710203</v>
      </c>
      <c r="H66" s="588">
        <v>35.37679</v>
      </c>
      <c r="I66" s="585">
        <v>328.49935000000102</v>
      </c>
      <c r="J66" s="586">
        <v>-103.992251947101</v>
      </c>
      <c r="K66" s="589">
        <v>0.316479507464</v>
      </c>
    </row>
    <row r="67" spans="1:11" ht="14.4" customHeight="1" thickBot="1" x14ac:dyDescent="0.35">
      <c r="A67" s="607" t="s">
        <v>386</v>
      </c>
      <c r="B67" s="585">
        <v>4.9406564584124654E-324</v>
      </c>
      <c r="C67" s="585">
        <v>4.9406564584124654E-324</v>
      </c>
      <c r="D67" s="586">
        <v>0</v>
      </c>
      <c r="E67" s="587">
        <v>1</v>
      </c>
      <c r="F67" s="585">
        <v>56.992253110650999</v>
      </c>
      <c r="G67" s="586">
        <v>23.746772129438</v>
      </c>
      <c r="H67" s="588">
        <v>2.4216000000000002</v>
      </c>
      <c r="I67" s="585">
        <v>15.573079999999999</v>
      </c>
      <c r="J67" s="586">
        <v>-8.1736921294380007</v>
      </c>
      <c r="K67" s="589">
        <v>0.27324906719800002</v>
      </c>
    </row>
    <row r="68" spans="1:11" ht="14.4" customHeight="1" thickBot="1" x14ac:dyDescent="0.35">
      <c r="A68" s="605" t="s">
        <v>42</v>
      </c>
      <c r="B68" s="585">
        <v>2775.1072898236398</v>
      </c>
      <c r="C68" s="585">
        <v>2691.0575100000001</v>
      </c>
      <c r="D68" s="586">
        <v>-84.049779823633997</v>
      </c>
      <c r="E68" s="587">
        <v>0.96971296204199997</v>
      </c>
      <c r="F68" s="585">
        <v>2713.7290067575</v>
      </c>
      <c r="G68" s="586">
        <v>1130.72041948229</v>
      </c>
      <c r="H68" s="588">
        <v>162.49600000000001</v>
      </c>
      <c r="I68" s="585">
        <v>1171.1479999999999</v>
      </c>
      <c r="J68" s="586">
        <v>40.427580517711</v>
      </c>
      <c r="K68" s="589">
        <v>0.43156409394</v>
      </c>
    </row>
    <row r="69" spans="1:11" ht="14.4" customHeight="1" thickBot="1" x14ac:dyDescent="0.35">
      <c r="A69" s="606" t="s">
        <v>387</v>
      </c>
      <c r="B69" s="590">
        <v>2775.1072898236398</v>
      </c>
      <c r="C69" s="590">
        <v>2691.0575100000001</v>
      </c>
      <c r="D69" s="591">
        <v>-84.049779823633997</v>
      </c>
      <c r="E69" s="597">
        <v>0.96971296204199997</v>
      </c>
      <c r="F69" s="590">
        <v>2713.7290067575</v>
      </c>
      <c r="G69" s="591">
        <v>1130.72041948229</v>
      </c>
      <c r="H69" s="593">
        <v>162.49600000000001</v>
      </c>
      <c r="I69" s="590">
        <v>1171.1479999999999</v>
      </c>
      <c r="J69" s="591">
        <v>40.427580517711</v>
      </c>
      <c r="K69" s="598">
        <v>0.43156409394</v>
      </c>
    </row>
    <row r="70" spans="1:11" ht="14.4" customHeight="1" thickBot="1" x14ac:dyDescent="0.35">
      <c r="A70" s="607" t="s">
        <v>388</v>
      </c>
      <c r="B70" s="585">
        <v>786.61400595276098</v>
      </c>
      <c r="C70" s="585">
        <v>795.33</v>
      </c>
      <c r="D70" s="586">
        <v>8.7159940472390005</v>
      </c>
      <c r="E70" s="587">
        <v>1.0110803951889999</v>
      </c>
      <c r="F70" s="585">
        <v>789.38587175990995</v>
      </c>
      <c r="G70" s="586">
        <v>328.91077989996302</v>
      </c>
      <c r="H70" s="588">
        <v>52.529000000000003</v>
      </c>
      <c r="I70" s="585">
        <v>267.30799999999999</v>
      </c>
      <c r="J70" s="586">
        <v>-61.602779899962002</v>
      </c>
      <c r="K70" s="589">
        <v>0.33862779859999997</v>
      </c>
    </row>
    <row r="71" spans="1:11" ht="14.4" customHeight="1" thickBot="1" x14ac:dyDescent="0.35">
      <c r="A71" s="607" t="s">
        <v>389</v>
      </c>
      <c r="B71" s="585">
        <v>250.01074498624601</v>
      </c>
      <c r="C71" s="585">
        <v>244.76900000000001</v>
      </c>
      <c r="D71" s="586">
        <v>-5.2417449862460002</v>
      </c>
      <c r="E71" s="587">
        <v>0.97903392117499999</v>
      </c>
      <c r="F71" s="585">
        <v>250.045005351029</v>
      </c>
      <c r="G71" s="586">
        <v>104.18541889626199</v>
      </c>
      <c r="H71" s="588">
        <v>18.344999999999999</v>
      </c>
      <c r="I71" s="585">
        <v>100.20099999999999</v>
      </c>
      <c r="J71" s="586">
        <v>-3.9844188962609999</v>
      </c>
      <c r="K71" s="589">
        <v>0.40073185968699998</v>
      </c>
    </row>
    <row r="72" spans="1:11" ht="14.4" customHeight="1" thickBot="1" x14ac:dyDescent="0.35">
      <c r="A72" s="607" t="s">
        <v>390</v>
      </c>
      <c r="B72" s="585">
        <v>1734.13267622525</v>
      </c>
      <c r="C72" s="585">
        <v>1649.5319999999999</v>
      </c>
      <c r="D72" s="586">
        <v>-84.600676225249998</v>
      </c>
      <c r="E72" s="587">
        <v>0.95121441549100005</v>
      </c>
      <c r="F72" s="585">
        <v>1672.5949385865499</v>
      </c>
      <c r="G72" s="586">
        <v>696.91455774439805</v>
      </c>
      <c r="H72" s="588">
        <v>91.522000000000006</v>
      </c>
      <c r="I72" s="585">
        <v>803.13900000000103</v>
      </c>
      <c r="J72" s="586">
        <v>106.22444225560299</v>
      </c>
      <c r="K72" s="589">
        <v>0.48017543367499999</v>
      </c>
    </row>
    <row r="73" spans="1:11" ht="14.4" customHeight="1" thickBot="1" x14ac:dyDescent="0.35">
      <c r="A73" s="607" t="s">
        <v>391</v>
      </c>
      <c r="B73" s="585">
        <v>4.3498626593780001</v>
      </c>
      <c r="C73" s="585">
        <v>1.4265099999999999</v>
      </c>
      <c r="D73" s="586">
        <v>-2.9233526593780002</v>
      </c>
      <c r="E73" s="587">
        <v>0.32794368735399998</v>
      </c>
      <c r="F73" s="585">
        <v>1.703191060003</v>
      </c>
      <c r="G73" s="586">
        <v>0.70966294166699995</v>
      </c>
      <c r="H73" s="588">
        <v>0.1</v>
      </c>
      <c r="I73" s="585">
        <v>0.5</v>
      </c>
      <c r="J73" s="586">
        <v>-0.209662941667</v>
      </c>
      <c r="K73" s="589">
        <v>0.293566594929</v>
      </c>
    </row>
    <row r="74" spans="1:11" ht="14.4" customHeight="1" thickBot="1" x14ac:dyDescent="0.35">
      <c r="A74" s="608" t="s">
        <v>392</v>
      </c>
      <c r="B74" s="590">
        <v>2520.6040031852799</v>
      </c>
      <c r="C74" s="590">
        <v>2418.5603999999998</v>
      </c>
      <c r="D74" s="591">
        <v>-102.04360318528001</v>
      </c>
      <c r="E74" s="597">
        <v>0.95951620998099996</v>
      </c>
      <c r="F74" s="590">
        <v>2555.3485094832399</v>
      </c>
      <c r="G74" s="591">
        <v>1064.72854561802</v>
      </c>
      <c r="H74" s="593">
        <v>332.60217999999998</v>
      </c>
      <c r="I74" s="590">
        <v>983.04221000000098</v>
      </c>
      <c r="J74" s="591">
        <v>-81.686335618016997</v>
      </c>
      <c r="K74" s="598">
        <v>0.38469985849299998</v>
      </c>
    </row>
    <row r="75" spans="1:11" ht="14.4" customHeight="1" thickBot="1" x14ac:dyDescent="0.35">
      <c r="A75" s="605" t="s">
        <v>45</v>
      </c>
      <c r="B75" s="585">
        <v>754.11257572653506</v>
      </c>
      <c r="C75" s="585">
        <v>646.52028000000098</v>
      </c>
      <c r="D75" s="586">
        <v>-107.592295726534</v>
      </c>
      <c r="E75" s="587">
        <v>0.85732594947999996</v>
      </c>
      <c r="F75" s="585">
        <v>856.20864095978095</v>
      </c>
      <c r="G75" s="586">
        <v>356.75360039990898</v>
      </c>
      <c r="H75" s="588">
        <v>53.525329999999997</v>
      </c>
      <c r="I75" s="585">
        <v>236.63271</v>
      </c>
      <c r="J75" s="586">
        <v>-120.120890399909</v>
      </c>
      <c r="K75" s="589">
        <v>0.276372718844</v>
      </c>
    </row>
    <row r="76" spans="1:11" ht="14.4" customHeight="1" thickBot="1" x14ac:dyDescent="0.35">
      <c r="A76" s="609" t="s">
        <v>393</v>
      </c>
      <c r="B76" s="585">
        <v>754.11257572653506</v>
      </c>
      <c r="C76" s="585">
        <v>646.52028000000098</v>
      </c>
      <c r="D76" s="586">
        <v>-107.592295726534</v>
      </c>
      <c r="E76" s="587">
        <v>0.85732594947999996</v>
      </c>
      <c r="F76" s="585">
        <v>856.20864095978095</v>
      </c>
      <c r="G76" s="586">
        <v>356.75360039990898</v>
      </c>
      <c r="H76" s="588">
        <v>53.525329999999997</v>
      </c>
      <c r="I76" s="585">
        <v>236.63271</v>
      </c>
      <c r="J76" s="586">
        <v>-120.120890399909</v>
      </c>
      <c r="K76" s="589">
        <v>0.276372718844</v>
      </c>
    </row>
    <row r="77" spans="1:11" ht="14.4" customHeight="1" thickBot="1" x14ac:dyDescent="0.35">
      <c r="A77" s="607" t="s">
        <v>394</v>
      </c>
      <c r="B77" s="585">
        <v>303.21721012496999</v>
      </c>
      <c r="C77" s="585">
        <v>212.45528999999999</v>
      </c>
      <c r="D77" s="586">
        <v>-90.761920124970004</v>
      </c>
      <c r="E77" s="587">
        <v>0.70067028818099997</v>
      </c>
      <c r="F77" s="585">
        <v>195.91349175146999</v>
      </c>
      <c r="G77" s="586">
        <v>81.630621563112001</v>
      </c>
      <c r="H77" s="588">
        <v>11.391999999999999</v>
      </c>
      <c r="I77" s="585">
        <v>90.991</v>
      </c>
      <c r="J77" s="586">
        <v>9.3603784368870002</v>
      </c>
      <c r="K77" s="589">
        <v>0.46444478726999999</v>
      </c>
    </row>
    <row r="78" spans="1:11" ht="14.4" customHeight="1" thickBot="1" x14ac:dyDescent="0.35">
      <c r="A78" s="607" t="s">
        <v>395</v>
      </c>
      <c r="B78" s="585">
        <v>87.732831020782001</v>
      </c>
      <c r="C78" s="585">
        <v>23.97494</v>
      </c>
      <c r="D78" s="586">
        <v>-63.757891020781997</v>
      </c>
      <c r="E78" s="587">
        <v>0.27327215730999999</v>
      </c>
      <c r="F78" s="585">
        <v>31.174491244367001</v>
      </c>
      <c r="G78" s="586">
        <v>12.989371351819001</v>
      </c>
      <c r="H78" s="588">
        <v>2.0255999999999998</v>
      </c>
      <c r="I78" s="585">
        <v>5.3809500000000003</v>
      </c>
      <c r="J78" s="586">
        <v>-7.6084213518189996</v>
      </c>
      <c r="K78" s="589">
        <v>0.172607468003</v>
      </c>
    </row>
    <row r="79" spans="1:11" ht="14.4" customHeight="1" thickBot="1" x14ac:dyDescent="0.35">
      <c r="A79" s="607" t="s">
        <v>396</v>
      </c>
      <c r="B79" s="585">
        <v>194.984275018434</v>
      </c>
      <c r="C79" s="585">
        <v>218.95139</v>
      </c>
      <c r="D79" s="586">
        <v>23.967114981565999</v>
      </c>
      <c r="E79" s="587">
        <v>1.1229181941940001</v>
      </c>
      <c r="F79" s="585">
        <v>426.99927909443602</v>
      </c>
      <c r="G79" s="586">
        <v>177.91636628934799</v>
      </c>
      <c r="H79" s="588">
        <v>9.4379899999999992</v>
      </c>
      <c r="I79" s="585">
        <v>76.48057</v>
      </c>
      <c r="J79" s="586">
        <v>-101.435796289348</v>
      </c>
      <c r="K79" s="589">
        <v>0.17911170754700001</v>
      </c>
    </row>
    <row r="80" spans="1:11" ht="14.4" customHeight="1" thickBot="1" x14ac:dyDescent="0.35">
      <c r="A80" s="607" t="s">
        <v>397</v>
      </c>
      <c r="B80" s="585">
        <v>159.98819846624599</v>
      </c>
      <c r="C80" s="585">
        <v>191.13865999999999</v>
      </c>
      <c r="D80" s="586">
        <v>31.150461533754001</v>
      </c>
      <c r="E80" s="587">
        <v>1.1947047459269999</v>
      </c>
      <c r="F80" s="585">
        <v>202.121378869507</v>
      </c>
      <c r="G80" s="586">
        <v>84.217241195628006</v>
      </c>
      <c r="H80" s="588">
        <v>30.669740000000001</v>
      </c>
      <c r="I80" s="585">
        <v>63.780189999999997</v>
      </c>
      <c r="J80" s="586">
        <v>-20.437051195628001</v>
      </c>
      <c r="K80" s="589">
        <v>0.31555390308800002</v>
      </c>
    </row>
    <row r="81" spans="1:11" ht="14.4" customHeight="1" thickBot="1" x14ac:dyDescent="0.35">
      <c r="A81" s="610" t="s">
        <v>46</v>
      </c>
      <c r="B81" s="590">
        <v>0</v>
      </c>
      <c r="C81" s="590">
        <v>1.9</v>
      </c>
      <c r="D81" s="591">
        <v>1.9</v>
      </c>
      <c r="E81" s="592" t="s">
        <v>322</v>
      </c>
      <c r="F81" s="590">
        <v>0</v>
      </c>
      <c r="G81" s="591">
        <v>0</v>
      </c>
      <c r="H81" s="593">
        <v>4.9406564584124654E-324</v>
      </c>
      <c r="I81" s="590">
        <v>2.4703282292062327E-323</v>
      </c>
      <c r="J81" s="591">
        <v>2.4703282292062327E-323</v>
      </c>
      <c r="K81" s="594" t="s">
        <v>322</v>
      </c>
    </row>
    <row r="82" spans="1:11" ht="14.4" customHeight="1" thickBot="1" x14ac:dyDescent="0.35">
      <c r="A82" s="606" t="s">
        <v>398</v>
      </c>
      <c r="B82" s="590">
        <v>0</v>
      </c>
      <c r="C82" s="590">
        <v>1.9</v>
      </c>
      <c r="D82" s="591">
        <v>1.9</v>
      </c>
      <c r="E82" s="592" t="s">
        <v>322</v>
      </c>
      <c r="F82" s="590">
        <v>0</v>
      </c>
      <c r="G82" s="591">
        <v>0</v>
      </c>
      <c r="H82" s="593">
        <v>4.9406564584124654E-324</v>
      </c>
      <c r="I82" s="590">
        <v>2.4703282292062327E-323</v>
      </c>
      <c r="J82" s="591">
        <v>2.4703282292062327E-323</v>
      </c>
      <c r="K82" s="594" t="s">
        <v>322</v>
      </c>
    </row>
    <row r="83" spans="1:11" ht="14.4" customHeight="1" thickBot="1" x14ac:dyDescent="0.35">
      <c r="A83" s="607" t="s">
        <v>399</v>
      </c>
      <c r="B83" s="585">
        <v>0</v>
      </c>
      <c r="C83" s="585">
        <v>0.36</v>
      </c>
      <c r="D83" s="586">
        <v>0.36</v>
      </c>
      <c r="E83" s="595" t="s">
        <v>322</v>
      </c>
      <c r="F83" s="585">
        <v>0</v>
      </c>
      <c r="G83" s="586">
        <v>0</v>
      </c>
      <c r="H83" s="588">
        <v>4.9406564584124654E-324</v>
      </c>
      <c r="I83" s="585">
        <v>2.4703282292062327E-323</v>
      </c>
      <c r="J83" s="586">
        <v>2.4703282292062327E-323</v>
      </c>
      <c r="K83" s="596" t="s">
        <v>322</v>
      </c>
    </row>
    <row r="84" spans="1:11" ht="14.4" customHeight="1" thickBot="1" x14ac:dyDescent="0.35">
      <c r="A84" s="607" t="s">
        <v>400</v>
      </c>
      <c r="B84" s="585">
        <v>4.9406564584124654E-324</v>
      </c>
      <c r="C84" s="585">
        <v>1.54</v>
      </c>
      <c r="D84" s="586">
        <v>1.54</v>
      </c>
      <c r="E84" s="595" t="s">
        <v>328</v>
      </c>
      <c r="F84" s="585">
        <v>0</v>
      </c>
      <c r="G84" s="586">
        <v>0</v>
      </c>
      <c r="H84" s="588">
        <v>4.9406564584124654E-324</v>
      </c>
      <c r="I84" s="585">
        <v>2.4703282292062327E-323</v>
      </c>
      <c r="J84" s="586">
        <v>2.4703282292062327E-323</v>
      </c>
      <c r="K84" s="596" t="s">
        <v>322</v>
      </c>
    </row>
    <row r="85" spans="1:11" ht="14.4" customHeight="1" thickBot="1" x14ac:dyDescent="0.35">
      <c r="A85" s="605" t="s">
        <v>47</v>
      </c>
      <c r="B85" s="585">
        <v>1766.49142745875</v>
      </c>
      <c r="C85" s="585">
        <v>1770.14012</v>
      </c>
      <c r="D85" s="586">
        <v>3.6486925412539999</v>
      </c>
      <c r="E85" s="587">
        <v>1.0020655025459999</v>
      </c>
      <c r="F85" s="585">
        <v>1699.1398685234601</v>
      </c>
      <c r="G85" s="586">
        <v>707.97494521810995</v>
      </c>
      <c r="H85" s="588">
        <v>279.07684999999998</v>
      </c>
      <c r="I85" s="585">
        <v>746.409500000001</v>
      </c>
      <c r="J85" s="586">
        <v>38.43455478189</v>
      </c>
      <c r="K85" s="589">
        <v>0.43928667311399999</v>
      </c>
    </row>
    <row r="86" spans="1:11" ht="14.4" customHeight="1" thickBot="1" x14ac:dyDescent="0.35">
      <c r="A86" s="606" t="s">
        <v>401</v>
      </c>
      <c r="B86" s="590">
        <v>1.7666571865780001</v>
      </c>
      <c r="C86" s="590">
        <v>0.66100000000000003</v>
      </c>
      <c r="D86" s="591">
        <v>-1.1056571865780001</v>
      </c>
      <c r="E86" s="597">
        <v>0.37415295113300001</v>
      </c>
      <c r="F86" s="590">
        <v>0.26420089714700001</v>
      </c>
      <c r="G86" s="591">
        <v>0.110083707144</v>
      </c>
      <c r="H86" s="593">
        <v>0.20599999999999999</v>
      </c>
      <c r="I86" s="590">
        <v>0.20599999999999999</v>
      </c>
      <c r="J86" s="591">
        <v>9.5916292855000002E-2</v>
      </c>
      <c r="K86" s="598">
        <v>0.77970969146699998</v>
      </c>
    </row>
    <row r="87" spans="1:11" ht="14.4" customHeight="1" thickBot="1" x14ac:dyDescent="0.35">
      <c r="A87" s="607" t="s">
        <v>402</v>
      </c>
      <c r="B87" s="585">
        <v>1.7666571865780001</v>
      </c>
      <c r="C87" s="585">
        <v>0.66100000000000003</v>
      </c>
      <c r="D87" s="586">
        <v>-1.1056571865780001</v>
      </c>
      <c r="E87" s="587">
        <v>0.37415295113300001</v>
      </c>
      <c r="F87" s="585">
        <v>0.26420089714700001</v>
      </c>
      <c r="G87" s="586">
        <v>0.110083707144</v>
      </c>
      <c r="H87" s="588">
        <v>0.20599999999999999</v>
      </c>
      <c r="I87" s="585">
        <v>0.20599999999999999</v>
      </c>
      <c r="J87" s="586">
        <v>9.5916292855000002E-2</v>
      </c>
      <c r="K87" s="589">
        <v>0.77970969146699998</v>
      </c>
    </row>
    <row r="88" spans="1:11" ht="14.4" customHeight="1" thickBot="1" x14ac:dyDescent="0.35">
      <c r="A88" s="606" t="s">
        <v>403</v>
      </c>
      <c r="B88" s="590">
        <v>8.8711660050399992</v>
      </c>
      <c r="C88" s="590">
        <v>10.588419999999999</v>
      </c>
      <c r="D88" s="591">
        <v>1.717253994959</v>
      </c>
      <c r="E88" s="597">
        <v>1.193577033051</v>
      </c>
      <c r="F88" s="590">
        <v>8.2282484223159997</v>
      </c>
      <c r="G88" s="591">
        <v>3.4284368426310001</v>
      </c>
      <c r="H88" s="593">
        <v>0.68428999999999995</v>
      </c>
      <c r="I88" s="590">
        <v>3.0364499999999999</v>
      </c>
      <c r="J88" s="591">
        <v>-0.39198684263099998</v>
      </c>
      <c r="K88" s="598">
        <v>0.36902750672399998</v>
      </c>
    </row>
    <row r="89" spans="1:11" ht="14.4" customHeight="1" thickBot="1" x14ac:dyDescent="0.35">
      <c r="A89" s="607" t="s">
        <v>404</v>
      </c>
      <c r="B89" s="585">
        <v>1.498438231048</v>
      </c>
      <c r="C89" s="585">
        <v>1.9341999999999999</v>
      </c>
      <c r="D89" s="586">
        <v>0.43576176895099999</v>
      </c>
      <c r="E89" s="587">
        <v>1.2908106319779999</v>
      </c>
      <c r="F89" s="585">
        <v>1.9786599616959999</v>
      </c>
      <c r="G89" s="586">
        <v>0.82444165070599995</v>
      </c>
      <c r="H89" s="588">
        <v>5.1299999999999998E-2</v>
      </c>
      <c r="I89" s="585">
        <v>0.45029999999999998</v>
      </c>
      <c r="J89" s="586">
        <v>-0.37414165070599997</v>
      </c>
      <c r="K89" s="589">
        <v>0.22757826444000001</v>
      </c>
    </row>
    <row r="90" spans="1:11" ht="14.4" customHeight="1" thickBot="1" x14ac:dyDescent="0.35">
      <c r="A90" s="607" t="s">
        <v>405</v>
      </c>
      <c r="B90" s="585">
        <v>4.9406564584124654E-324</v>
      </c>
      <c r="C90" s="585">
        <v>2</v>
      </c>
      <c r="D90" s="586">
        <v>2</v>
      </c>
      <c r="E90" s="595" t="s">
        <v>328</v>
      </c>
      <c r="F90" s="585">
        <v>0</v>
      </c>
      <c r="G90" s="586">
        <v>0</v>
      </c>
      <c r="H90" s="588">
        <v>4.9406564584124654E-324</v>
      </c>
      <c r="I90" s="585">
        <v>2.4703282292062327E-323</v>
      </c>
      <c r="J90" s="586">
        <v>2.4703282292062327E-323</v>
      </c>
      <c r="K90" s="596" t="s">
        <v>322</v>
      </c>
    </row>
    <row r="91" spans="1:11" ht="14.4" customHeight="1" thickBot="1" x14ac:dyDescent="0.35">
      <c r="A91" s="607" t="s">
        <v>406</v>
      </c>
      <c r="B91" s="585">
        <v>7.3727277739919996</v>
      </c>
      <c r="C91" s="585">
        <v>6.6542199999999996</v>
      </c>
      <c r="D91" s="586">
        <v>-0.71850777399200005</v>
      </c>
      <c r="E91" s="587">
        <v>0.90254519141099998</v>
      </c>
      <c r="F91" s="585">
        <v>6.249588460619</v>
      </c>
      <c r="G91" s="586">
        <v>2.6039951919240001</v>
      </c>
      <c r="H91" s="588">
        <v>0.63299000000000005</v>
      </c>
      <c r="I91" s="585">
        <v>2.5861499999999999</v>
      </c>
      <c r="J91" s="586">
        <v>-1.7845191924000001E-2</v>
      </c>
      <c r="K91" s="589">
        <v>0.41381124793899998</v>
      </c>
    </row>
    <row r="92" spans="1:11" ht="14.4" customHeight="1" thickBot="1" x14ac:dyDescent="0.35">
      <c r="A92" s="606" t="s">
        <v>407</v>
      </c>
      <c r="B92" s="590">
        <v>44.373778670188997</v>
      </c>
      <c r="C92" s="590">
        <v>66.327730000000003</v>
      </c>
      <c r="D92" s="591">
        <v>21.953951329811002</v>
      </c>
      <c r="E92" s="597">
        <v>1.4947505483579999</v>
      </c>
      <c r="F92" s="590">
        <v>61.328005719196</v>
      </c>
      <c r="G92" s="591">
        <v>25.553335716330999</v>
      </c>
      <c r="H92" s="593">
        <v>3.9010400000000001</v>
      </c>
      <c r="I92" s="590">
        <v>31.696480000000001</v>
      </c>
      <c r="J92" s="591">
        <v>6.1431442836679997</v>
      </c>
      <c r="K92" s="598">
        <v>0.51683532879100003</v>
      </c>
    </row>
    <row r="93" spans="1:11" ht="14.4" customHeight="1" thickBot="1" x14ac:dyDescent="0.35">
      <c r="A93" s="607" t="s">
        <v>408</v>
      </c>
      <c r="B93" s="585">
        <v>27.260332254898</v>
      </c>
      <c r="C93" s="585">
        <v>26.46</v>
      </c>
      <c r="D93" s="586">
        <v>-0.80033225489799997</v>
      </c>
      <c r="E93" s="587">
        <v>0.97064114085499997</v>
      </c>
      <c r="F93" s="585">
        <v>24.833064109921001</v>
      </c>
      <c r="G93" s="586">
        <v>10.347110045799999</v>
      </c>
      <c r="H93" s="588">
        <v>4.9406564584124654E-324</v>
      </c>
      <c r="I93" s="585">
        <v>12.42</v>
      </c>
      <c r="J93" s="586">
        <v>2.0728899541989998</v>
      </c>
      <c r="K93" s="589">
        <v>0.50013965030700003</v>
      </c>
    </row>
    <row r="94" spans="1:11" ht="14.4" customHeight="1" thickBot="1" x14ac:dyDescent="0.35">
      <c r="A94" s="607" t="s">
        <v>409</v>
      </c>
      <c r="B94" s="585">
        <v>17.113446415289999</v>
      </c>
      <c r="C94" s="585">
        <v>39.867730000000002</v>
      </c>
      <c r="D94" s="586">
        <v>22.754283584709</v>
      </c>
      <c r="E94" s="587">
        <v>2.3296143297220002</v>
      </c>
      <c r="F94" s="585">
        <v>36.494941609274001</v>
      </c>
      <c r="G94" s="586">
        <v>15.206225670530999</v>
      </c>
      <c r="H94" s="588">
        <v>3.9010400000000001</v>
      </c>
      <c r="I94" s="585">
        <v>19.276479999999999</v>
      </c>
      <c r="J94" s="586">
        <v>4.0702543294679998</v>
      </c>
      <c r="K94" s="589">
        <v>0.52819594031299999</v>
      </c>
    </row>
    <row r="95" spans="1:11" ht="14.4" customHeight="1" thickBot="1" x14ac:dyDescent="0.35">
      <c r="A95" s="606" t="s">
        <v>410</v>
      </c>
      <c r="B95" s="590">
        <v>0</v>
      </c>
      <c r="C95" s="590">
        <v>9.4</v>
      </c>
      <c r="D95" s="591">
        <v>9.4</v>
      </c>
      <c r="E95" s="592" t="s">
        <v>322</v>
      </c>
      <c r="F95" s="590">
        <v>0</v>
      </c>
      <c r="G95" s="591">
        <v>0</v>
      </c>
      <c r="H95" s="593">
        <v>4.9406564584124654E-324</v>
      </c>
      <c r="I95" s="590">
        <v>29</v>
      </c>
      <c r="J95" s="591">
        <v>29</v>
      </c>
      <c r="K95" s="594" t="s">
        <v>322</v>
      </c>
    </row>
    <row r="96" spans="1:11" ht="14.4" customHeight="1" thickBot="1" x14ac:dyDescent="0.35">
      <c r="A96" s="607" t="s">
        <v>411</v>
      </c>
      <c r="B96" s="585">
        <v>0</v>
      </c>
      <c r="C96" s="585">
        <v>9.4</v>
      </c>
      <c r="D96" s="586">
        <v>9.4</v>
      </c>
      <c r="E96" s="595" t="s">
        <v>322</v>
      </c>
      <c r="F96" s="585">
        <v>0</v>
      </c>
      <c r="G96" s="586">
        <v>0</v>
      </c>
      <c r="H96" s="588">
        <v>4.9406564584124654E-324</v>
      </c>
      <c r="I96" s="585">
        <v>29</v>
      </c>
      <c r="J96" s="586">
        <v>29</v>
      </c>
      <c r="K96" s="596" t="s">
        <v>322</v>
      </c>
    </row>
    <row r="97" spans="1:11" ht="14.4" customHeight="1" thickBot="1" x14ac:dyDescent="0.35">
      <c r="A97" s="606" t="s">
        <v>412</v>
      </c>
      <c r="B97" s="590">
        <v>1056.97231985946</v>
      </c>
      <c r="C97" s="590">
        <v>1091.86806</v>
      </c>
      <c r="D97" s="591">
        <v>34.895740140542998</v>
      </c>
      <c r="E97" s="597">
        <v>1.033014809834</v>
      </c>
      <c r="F97" s="590">
        <v>1096.56368784546</v>
      </c>
      <c r="G97" s="591">
        <v>456.90153660227298</v>
      </c>
      <c r="H97" s="593">
        <v>166.63480000000001</v>
      </c>
      <c r="I97" s="590">
        <v>375.87997000000098</v>
      </c>
      <c r="J97" s="591">
        <v>-81.021566602272003</v>
      </c>
      <c r="K97" s="598">
        <v>0.342779880609</v>
      </c>
    </row>
    <row r="98" spans="1:11" ht="14.4" customHeight="1" thickBot="1" x14ac:dyDescent="0.35">
      <c r="A98" s="607" t="s">
        <v>413</v>
      </c>
      <c r="B98" s="585">
        <v>965.000979880101</v>
      </c>
      <c r="C98" s="585">
        <v>998.58399999999995</v>
      </c>
      <c r="D98" s="586">
        <v>33.583020119898002</v>
      </c>
      <c r="E98" s="587">
        <v>1.034801021781</v>
      </c>
      <c r="F98" s="585">
        <v>1003.87633964957</v>
      </c>
      <c r="G98" s="586">
        <v>418.28180818732102</v>
      </c>
      <c r="H98" s="588">
        <v>160.55162000000001</v>
      </c>
      <c r="I98" s="585">
        <v>339.69126000000102</v>
      </c>
      <c r="J98" s="586">
        <v>-78.590548187319996</v>
      </c>
      <c r="K98" s="589">
        <v>0.33837958579400002</v>
      </c>
    </row>
    <row r="99" spans="1:11" ht="14.4" customHeight="1" thickBot="1" x14ac:dyDescent="0.35">
      <c r="A99" s="607" t="s">
        <v>414</v>
      </c>
      <c r="B99" s="585">
        <v>0.96724118722600005</v>
      </c>
      <c r="C99" s="585">
        <v>4.0049999999999999</v>
      </c>
      <c r="D99" s="586">
        <v>3.0377588127730002</v>
      </c>
      <c r="E99" s="587">
        <v>4.1406425335190002</v>
      </c>
      <c r="F99" s="585">
        <v>3.4302858006200001</v>
      </c>
      <c r="G99" s="586">
        <v>1.4292857502580001</v>
      </c>
      <c r="H99" s="588">
        <v>4.9406564584124654E-324</v>
      </c>
      <c r="I99" s="585">
        <v>0.42399999999999999</v>
      </c>
      <c r="J99" s="586">
        <v>-1.0052857502579999</v>
      </c>
      <c r="K99" s="589">
        <v>0.123604861123</v>
      </c>
    </row>
    <row r="100" spans="1:11" ht="14.4" customHeight="1" thickBot="1" x14ac:dyDescent="0.35">
      <c r="A100" s="607" t="s">
        <v>415</v>
      </c>
      <c r="B100" s="585">
        <v>91.004098792129</v>
      </c>
      <c r="C100" s="585">
        <v>89.279060000000001</v>
      </c>
      <c r="D100" s="586">
        <v>-1.725038792129</v>
      </c>
      <c r="E100" s="587">
        <v>0.98104438354900003</v>
      </c>
      <c r="F100" s="585">
        <v>89.257062395264001</v>
      </c>
      <c r="G100" s="586">
        <v>37.190442664693002</v>
      </c>
      <c r="H100" s="588">
        <v>6.0831799999999996</v>
      </c>
      <c r="I100" s="585">
        <v>35.764710000000001</v>
      </c>
      <c r="J100" s="586">
        <v>-1.425732664693</v>
      </c>
      <c r="K100" s="589">
        <v>0.40069333496100001</v>
      </c>
    </row>
    <row r="101" spans="1:11" ht="14.4" customHeight="1" thickBot="1" x14ac:dyDescent="0.35">
      <c r="A101" s="606" t="s">
        <v>416</v>
      </c>
      <c r="B101" s="590">
        <v>220.02178765190001</v>
      </c>
      <c r="C101" s="590">
        <v>198.28941</v>
      </c>
      <c r="D101" s="591">
        <v>-21.732377651899998</v>
      </c>
      <c r="E101" s="597">
        <v>0.901226247255</v>
      </c>
      <c r="F101" s="590">
        <v>195.03253766969499</v>
      </c>
      <c r="G101" s="591">
        <v>81.263557362373007</v>
      </c>
      <c r="H101" s="593">
        <v>6.6447200000000004</v>
      </c>
      <c r="I101" s="590">
        <v>66.873599999999996</v>
      </c>
      <c r="J101" s="591">
        <v>-14.389957362373</v>
      </c>
      <c r="K101" s="598">
        <v>0.34288432483600001</v>
      </c>
    </row>
    <row r="102" spans="1:11" ht="14.4" customHeight="1" thickBot="1" x14ac:dyDescent="0.35">
      <c r="A102" s="607" t="s">
        <v>417</v>
      </c>
      <c r="B102" s="585">
        <v>7.0091474557589999</v>
      </c>
      <c r="C102" s="585">
        <v>2.5499999999999998</v>
      </c>
      <c r="D102" s="586">
        <v>-4.4591474557590001</v>
      </c>
      <c r="E102" s="587">
        <v>0.36381029448899999</v>
      </c>
      <c r="F102" s="585">
        <v>4.9406564584124654E-324</v>
      </c>
      <c r="G102" s="586">
        <v>0</v>
      </c>
      <c r="H102" s="588">
        <v>2.6295700000000002</v>
      </c>
      <c r="I102" s="585">
        <v>2.6295700000000002</v>
      </c>
      <c r="J102" s="586">
        <v>2.6295700000000002</v>
      </c>
      <c r="K102" s="596" t="s">
        <v>328</v>
      </c>
    </row>
    <row r="103" spans="1:11" ht="14.4" customHeight="1" thickBot="1" x14ac:dyDescent="0.35">
      <c r="A103" s="607" t="s">
        <v>418</v>
      </c>
      <c r="B103" s="585">
        <v>202.127052073138</v>
      </c>
      <c r="C103" s="585">
        <v>178.85758000000001</v>
      </c>
      <c r="D103" s="586">
        <v>-23.269472073138001</v>
      </c>
      <c r="E103" s="587">
        <v>0.88487700268400005</v>
      </c>
      <c r="F103" s="585">
        <v>176.829971060227</v>
      </c>
      <c r="G103" s="586">
        <v>73.679154608427993</v>
      </c>
      <c r="H103" s="588">
        <v>4.7850000000000001</v>
      </c>
      <c r="I103" s="585">
        <v>61.164630000000002</v>
      </c>
      <c r="J103" s="586">
        <v>-12.514524608427999</v>
      </c>
      <c r="K103" s="589">
        <v>0.34589515359400003</v>
      </c>
    </row>
    <row r="104" spans="1:11" ht="14.4" customHeight="1" thickBot="1" x14ac:dyDescent="0.35">
      <c r="A104" s="607" t="s">
        <v>419</v>
      </c>
      <c r="B104" s="585">
        <v>1.9989689139839999</v>
      </c>
      <c r="C104" s="585">
        <v>3.371</v>
      </c>
      <c r="D104" s="586">
        <v>1.372031086015</v>
      </c>
      <c r="E104" s="587">
        <v>1.6863693959499999</v>
      </c>
      <c r="F104" s="585">
        <v>3.0010932502209999</v>
      </c>
      <c r="G104" s="586">
        <v>1.2504555209249999</v>
      </c>
      <c r="H104" s="588">
        <v>4.9406564584124654E-324</v>
      </c>
      <c r="I104" s="585">
        <v>2.4703282292062327E-323</v>
      </c>
      <c r="J104" s="586">
        <v>-1.2504555209249999</v>
      </c>
      <c r="K104" s="589">
        <v>9.8813129168249309E-324</v>
      </c>
    </row>
    <row r="105" spans="1:11" ht="14.4" customHeight="1" thickBot="1" x14ac:dyDescent="0.35">
      <c r="A105" s="607" t="s">
        <v>420</v>
      </c>
      <c r="B105" s="585">
        <v>1.196261391558</v>
      </c>
      <c r="C105" s="585">
        <v>3.1284200000000002</v>
      </c>
      <c r="D105" s="586">
        <v>1.9321586084410001</v>
      </c>
      <c r="E105" s="587">
        <v>2.6151642292189998</v>
      </c>
      <c r="F105" s="585">
        <v>2.9556396545110002</v>
      </c>
      <c r="G105" s="586">
        <v>1.2315165227130001</v>
      </c>
      <c r="H105" s="588">
        <v>4.9406564584124654E-324</v>
      </c>
      <c r="I105" s="585">
        <v>2.4703282292062327E-323</v>
      </c>
      <c r="J105" s="586">
        <v>-1.2315165227130001</v>
      </c>
      <c r="K105" s="589">
        <v>9.8813129168249309E-324</v>
      </c>
    </row>
    <row r="106" spans="1:11" ht="14.4" customHeight="1" thickBot="1" x14ac:dyDescent="0.35">
      <c r="A106" s="607" t="s">
        <v>421</v>
      </c>
      <c r="B106" s="585">
        <v>7.6903578174589997</v>
      </c>
      <c r="C106" s="585">
        <v>10.38241</v>
      </c>
      <c r="D106" s="586">
        <v>2.6920521825399999</v>
      </c>
      <c r="E106" s="587">
        <v>1.350055517108</v>
      </c>
      <c r="F106" s="585">
        <v>12.245833704735</v>
      </c>
      <c r="G106" s="586">
        <v>5.1024307103059998</v>
      </c>
      <c r="H106" s="588">
        <v>-0.76985000000000003</v>
      </c>
      <c r="I106" s="585">
        <v>3.0794000000000001</v>
      </c>
      <c r="J106" s="586">
        <v>-2.0230307103060001</v>
      </c>
      <c r="K106" s="589">
        <v>0.25146511656499998</v>
      </c>
    </row>
    <row r="107" spans="1:11" ht="14.4" customHeight="1" thickBot="1" x14ac:dyDescent="0.35">
      <c r="A107" s="606" t="s">
        <v>422</v>
      </c>
      <c r="B107" s="590">
        <v>434.48571808558103</v>
      </c>
      <c r="C107" s="590">
        <v>393.00549999999998</v>
      </c>
      <c r="D107" s="591">
        <v>-41.480218085579999</v>
      </c>
      <c r="E107" s="597">
        <v>0.90453030707500004</v>
      </c>
      <c r="F107" s="590">
        <v>337.72318796965402</v>
      </c>
      <c r="G107" s="591">
        <v>140.71799498735601</v>
      </c>
      <c r="H107" s="593">
        <v>101.006</v>
      </c>
      <c r="I107" s="590">
        <v>239.71700000000001</v>
      </c>
      <c r="J107" s="591">
        <v>98.999005012644005</v>
      </c>
      <c r="K107" s="598">
        <v>0.70980320137599995</v>
      </c>
    </row>
    <row r="108" spans="1:11" ht="14.4" customHeight="1" thickBot="1" x14ac:dyDescent="0.35">
      <c r="A108" s="607" t="s">
        <v>423</v>
      </c>
      <c r="B108" s="585">
        <v>434.48571808558103</v>
      </c>
      <c r="C108" s="585">
        <v>393.00549999999998</v>
      </c>
      <c r="D108" s="586">
        <v>-41.480218085579999</v>
      </c>
      <c r="E108" s="587">
        <v>0.90453030707500004</v>
      </c>
      <c r="F108" s="585">
        <v>337.72318796965402</v>
      </c>
      <c r="G108" s="586">
        <v>140.71799498735601</v>
      </c>
      <c r="H108" s="588">
        <v>101.006</v>
      </c>
      <c r="I108" s="585">
        <v>239.71700000000001</v>
      </c>
      <c r="J108" s="586">
        <v>98.999005012644005</v>
      </c>
      <c r="K108" s="589">
        <v>0.70980320137599995</v>
      </c>
    </row>
    <row r="109" spans="1:11" ht="14.4" customHeight="1" thickBot="1" x14ac:dyDescent="0.35">
      <c r="A109" s="604" t="s">
        <v>48</v>
      </c>
      <c r="B109" s="585">
        <v>21079.9951392763</v>
      </c>
      <c r="C109" s="585">
        <v>22948.659060000002</v>
      </c>
      <c r="D109" s="586">
        <v>1868.6639207237599</v>
      </c>
      <c r="E109" s="587">
        <v>1.0886463164889999</v>
      </c>
      <c r="F109" s="585">
        <v>21261.083897359302</v>
      </c>
      <c r="G109" s="586">
        <v>8858.7849572330397</v>
      </c>
      <c r="H109" s="588">
        <v>2023.2131999999999</v>
      </c>
      <c r="I109" s="585">
        <v>9992.1255800000108</v>
      </c>
      <c r="J109" s="586">
        <v>1133.34062276697</v>
      </c>
      <c r="K109" s="589">
        <v>0.469972538946</v>
      </c>
    </row>
    <row r="110" spans="1:11" ht="14.4" customHeight="1" thickBot="1" x14ac:dyDescent="0.35">
      <c r="A110" s="610" t="s">
        <v>424</v>
      </c>
      <c r="B110" s="590">
        <v>16417.999999999101</v>
      </c>
      <c r="C110" s="590">
        <v>17042.313999999998</v>
      </c>
      <c r="D110" s="591">
        <v>624.314000000904</v>
      </c>
      <c r="E110" s="597">
        <v>1.038026190766</v>
      </c>
      <c r="F110" s="590">
        <v>16872.9999999998</v>
      </c>
      <c r="G110" s="591">
        <v>7030.4166666665697</v>
      </c>
      <c r="H110" s="593">
        <v>1503.0239999999999</v>
      </c>
      <c r="I110" s="590">
        <v>7423.6170000000102</v>
      </c>
      <c r="J110" s="591">
        <v>393.200333333434</v>
      </c>
      <c r="K110" s="598">
        <v>0.43997018905899998</v>
      </c>
    </row>
    <row r="111" spans="1:11" ht="14.4" customHeight="1" thickBot="1" x14ac:dyDescent="0.35">
      <c r="A111" s="606" t="s">
        <v>425</v>
      </c>
      <c r="B111" s="590">
        <v>13317.9999999993</v>
      </c>
      <c r="C111" s="590">
        <v>13571.103999999999</v>
      </c>
      <c r="D111" s="591">
        <v>253.104000000734</v>
      </c>
      <c r="E111" s="597">
        <v>1.0190046553530001</v>
      </c>
      <c r="F111" s="590">
        <v>12533.9999999998</v>
      </c>
      <c r="G111" s="591">
        <v>5222.49999999991</v>
      </c>
      <c r="H111" s="593">
        <v>1039.924</v>
      </c>
      <c r="I111" s="590">
        <v>5238.2070000000103</v>
      </c>
      <c r="J111" s="591">
        <v>15.707000000100001</v>
      </c>
      <c r="K111" s="598">
        <v>0.41791981809399997</v>
      </c>
    </row>
    <row r="112" spans="1:11" ht="14.4" customHeight="1" thickBot="1" x14ac:dyDescent="0.35">
      <c r="A112" s="607" t="s">
        <v>426</v>
      </c>
      <c r="B112" s="585">
        <v>13317.9999999993</v>
      </c>
      <c r="C112" s="585">
        <v>13571.103999999999</v>
      </c>
      <c r="D112" s="586">
        <v>253.104000000734</v>
      </c>
      <c r="E112" s="587">
        <v>1.0190046553530001</v>
      </c>
      <c r="F112" s="585">
        <v>12533.9999999998</v>
      </c>
      <c r="G112" s="586">
        <v>5222.49999999991</v>
      </c>
      <c r="H112" s="588">
        <v>1039.924</v>
      </c>
      <c r="I112" s="585">
        <v>5238.2070000000103</v>
      </c>
      <c r="J112" s="586">
        <v>15.707000000100001</v>
      </c>
      <c r="K112" s="589">
        <v>0.41791981809399997</v>
      </c>
    </row>
    <row r="113" spans="1:11" ht="14.4" customHeight="1" thickBot="1" x14ac:dyDescent="0.35">
      <c r="A113" s="606" t="s">
        <v>427</v>
      </c>
      <c r="B113" s="590">
        <v>0</v>
      </c>
      <c r="C113" s="590">
        <v>9.2999999999999999E-2</v>
      </c>
      <c r="D113" s="591">
        <v>9.2999999999999999E-2</v>
      </c>
      <c r="E113" s="592" t="s">
        <v>322</v>
      </c>
      <c r="F113" s="590">
        <v>0</v>
      </c>
      <c r="G113" s="591">
        <v>0</v>
      </c>
      <c r="H113" s="593">
        <v>4.9406564584124654E-324</v>
      </c>
      <c r="I113" s="590">
        <v>2.4703282292062327E-323</v>
      </c>
      <c r="J113" s="591">
        <v>2.4703282292062327E-323</v>
      </c>
      <c r="K113" s="594" t="s">
        <v>322</v>
      </c>
    </row>
    <row r="114" spans="1:11" ht="14.4" customHeight="1" thickBot="1" x14ac:dyDescent="0.35">
      <c r="A114" s="607" t="s">
        <v>428</v>
      </c>
      <c r="B114" s="585">
        <v>0</v>
      </c>
      <c r="C114" s="585">
        <v>9.2999999999999999E-2</v>
      </c>
      <c r="D114" s="586">
        <v>9.2999999999999999E-2</v>
      </c>
      <c r="E114" s="595" t="s">
        <v>322</v>
      </c>
      <c r="F114" s="585">
        <v>0</v>
      </c>
      <c r="G114" s="586">
        <v>0</v>
      </c>
      <c r="H114" s="588">
        <v>4.9406564584124654E-324</v>
      </c>
      <c r="I114" s="585">
        <v>2.4703282292062327E-323</v>
      </c>
      <c r="J114" s="586">
        <v>2.4703282292062327E-323</v>
      </c>
      <c r="K114" s="596" t="s">
        <v>322</v>
      </c>
    </row>
    <row r="115" spans="1:11" ht="14.4" customHeight="1" thickBot="1" x14ac:dyDescent="0.35">
      <c r="A115" s="606" t="s">
        <v>429</v>
      </c>
      <c r="B115" s="590">
        <v>3099.9999999998299</v>
      </c>
      <c r="C115" s="590">
        <v>3426.75</v>
      </c>
      <c r="D115" s="591">
        <v>326.75000000017099</v>
      </c>
      <c r="E115" s="597">
        <v>1.105403225806</v>
      </c>
      <c r="F115" s="590">
        <v>4297</v>
      </c>
      <c r="G115" s="591">
        <v>1790.4166666666699</v>
      </c>
      <c r="H115" s="593">
        <v>463.1</v>
      </c>
      <c r="I115" s="590">
        <v>2180.15</v>
      </c>
      <c r="J115" s="591">
        <v>389.73333333333602</v>
      </c>
      <c r="K115" s="598">
        <v>0.50736560390899998</v>
      </c>
    </row>
    <row r="116" spans="1:11" ht="14.4" customHeight="1" thickBot="1" x14ac:dyDescent="0.35">
      <c r="A116" s="607" t="s">
        <v>430</v>
      </c>
      <c r="B116" s="585">
        <v>3099.9999999998299</v>
      </c>
      <c r="C116" s="585">
        <v>3426.75</v>
      </c>
      <c r="D116" s="586">
        <v>326.75000000017099</v>
      </c>
      <c r="E116" s="587">
        <v>1.105403225806</v>
      </c>
      <c r="F116" s="585">
        <v>4297</v>
      </c>
      <c r="G116" s="586">
        <v>1790.4166666666699</v>
      </c>
      <c r="H116" s="588">
        <v>463.1</v>
      </c>
      <c r="I116" s="585">
        <v>2180.15</v>
      </c>
      <c r="J116" s="586">
        <v>389.73333333333602</v>
      </c>
      <c r="K116" s="589">
        <v>0.50736560390899998</v>
      </c>
    </row>
    <row r="117" spans="1:11" ht="14.4" customHeight="1" thickBot="1" x14ac:dyDescent="0.35">
      <c r="A117" s="606" t="s">
        <v>431</v>
      </c>
      <c r="B117" s="590">
        <v>0</v>
      </c>
      <c r="C117" s="590">
        <v>44.366999999999997</v>
      </c>
      <c r="D117" s="591">
        <v>44.366999999999997</v>
      </c>
      <c r="E117" s="592" t="s">
        <v>322</v>
      </c>
      <c r="F117" s="590">
        <v>41.999999999998998</v>
      </c>
      <c r="G117" s="591">
        <v>17.499999999999002</v>
      </c>
      <c r="H117" s="593">
        <v>4.9406564584124654E-324</v>
      </c>
      <c r="I117" s="590">
        <v>5.26</v>
      </c>
      <c r="J117" s="591">
        <v>-12.239999999999</v>
      </c>
      <c r="K117" s="598">
        <v>0.125238095238</v>
      </c>
    </row>
    <row r="118" spans="1:11" ht="14.4" customHeight="1" thickBot="1" x14ac:dyDescent="0.35">
      <c r="A118" s="607" t="s">
        <v>432</v>
      </c>
      <c r="B118" s="585">
        <v>0</v>
      </c>
      <c r="C118" s="585">
        <v>44.366999999999997</v>
      </c>
      <c r="D118" s="586">
        <v>44.366999999999997</v>
      </c>
      <c r="E118" s="595" t="s">
        <v>322</v>
      </c>
      <c r="F118" s="585">
        <v>41.999999999998998</v>
      </c>
      <c r="G118" s="586">
        <v>17.499999999999002</v>
      </c>
      <c r="H118" s="588">
        <v>4.9406564584124654E-324</v>
      </c>
      <c r="I118" s="585">
        <v>5.26</v>
      </c>
      <c r="J118" s="586">
        <v>-12.239999999999</v>
      </c>
      <c r="K118" s="589">
        <v>0.125238095238</v>
      </c>
    </row>
    <row r="119" spans="1:11" ht="14.4" customHeight="1" thickBot="1" x14ac:dyDescent="0.35">
      <c r="A119" s="605" t="s">
        <v>433</v>
      </c>
      <c r="B119" s="585">
        <v>4528.99513927716</v>
      </c>
      <c r="C119" s="585">
        <v>5770.1925799999999</v>
      </c>
      <c r="D119" s="586">
        <v>1241.1974407228399</v>
      </c>
      <c r="E119" s="587">
        <v>1.274055812062</v>
      </c>
      <c r="F119" s="585">
        <v>4262.0838973595301</v>
      </c>
      <c r="G119" s="586">
        <v>1775.86829056647</v>
      </c>
      <c r="H119" s="588">
        <v>509.79050000000001</v>
      </c>
      <c r="I119" s="585">
        <v>2516.0740000000001</v>
      </c>
      <c r="J119" s="586">
        <v>740.20570943353096</v>
      </c>
      <c r="K119" s="589">
        <v>0.59033891884599998</v>
      </c>
    </row>
    <row r="120" spans="1:11" ht="14.4" customHeight="1" thickBot="1" x14ac:dyDescent="0.35">
      <c r="A120" s="606" t="s">
        <v>434</v>
      </c>
      <c r="B120" s="590">
        <v>1198.9999907714</v>
      </c>
      <c r="C120" s="590">
        <v>1529.88024</v>
      </c>
      <c r="D120" s="591">
        <v>330.88024922860399</v>
      </c>
      <c r="E120" s="597">
        <v>1.27596351274</v>
      </c>
      <c r="F120" s="590">
        <v>1128.0838973596001</v>
      </c>
      <c r="G120" s="591">
        <v>470.03495723316502</v>
      </c>
      <c r="H120" s="593">
        <v>135.273</v>
      </c>
      <c r="I120" s="590">
        <v>667.65050000000099</v>
      </c>
      <c r="J120" s="591">
        <v>197.615542766836</v>
      </c>
      <c r="K120" s="598">
        <v>0.591844721445</v>
      </c>
    </row>
    <row r="121" spans="1:11" ht="14.4" customHeight="1" thickBot="1" x14ac:dyDescent="0.35">
      <c r="A121" s="607" t="s">
        <v>435</v>
      </c>
      <c r="B121" s="585">
        <v>1198.9999907714</v>
      </c>
      <c r="C121" s="585">
        <v>1529.88024</v>
      </c>
      <c r="D121" s="586">
        <v>330.88024922860399</v>
      </c>
      <c r="E121" s="587">
        <v>1.27596351274</v>
      </c>
      <c r="F121" s="585">
        <v>1128.0838973596001</v>
      </c>
      <c r="G121" s="586">
        <v>470.03495723316502</v>
      </c>
      <c r="H121" s="588">
        <v>135.273</v>
      </c>
      <c r="I121" s="585">
        <v>667.65050000000099</v>
      </c>
      <c r="J121" s="586">
        <v>197.615542766836</v>
      </c>
      <c r="K121" s="589">
        <v>0.591844721445</v>
      </c>
    </row>
    <row r="122" spans="1:11" ht="14.4" customHeight="1" thickBot="1" x14ac:dyDescent="0.35">
      <c r="A122" s="606" t="s">
        <v>436</v>
      </c>
      <c r="B122" s="590">
        <v>3329.99514850577</v>
      </c>
      <c r="C122" s="590">
        <v>4240.3123400000004</v>
      </c>
      <c r="D122" s="591">
        <v>910.31719149423498</v>
      </c>
      <c r="E122" s="597">
        <v>1.273368924246</v>
      </c>
      <c r="F122" s="590">
        <v>3133.99999999994</v>
      </c>
      <c r="G122" s="591">
        <v>1305.8333333333101</v>
      </c>
      <c r="H122" s="593">
        <v>374.51749999999998</v>
      </c>
      <c r="I122" s="590">
        <v>1848.4235000000001</v>
      </c>
      <c r="J122" s="591">
        <v>542.59016666669595</v>
      </c>
      <c r="K122" s="598">
        <v>0.58979690491299996</v>
      </c>
    </row>
    <row r="123" spans="1:11" ht="14.4" customHeight="1" thickBot="1" x14ac:dyDescent="0.35">
      <c r="A123" s="607" t="s">
        <v>437</v>
      </c>
      <c r="B123" s="585">
        <v>3329.99514850577</v>
      </c>
      <c r="C123" s="585">
        <v>4240.3123400000004</v>
      </c>
      <c r="D123" s="586">
        <v>910.31719149423498</v>
      </c>
      <c r="E123" s="587">
        <v>1.273368924246</v>
      </c>
      <c r="F123" s="585">
        <v>3133.99999999994</v>
      </c>
      <c r="G123" s="586">
        <v>1305.8333333333101</v>
      </c>
      <c r="H123" s="588">
        <v>374.51749999999998</v>
      </c>
      <c r="I123" s="585">
        <v>1848.4235000000001</v>
      </c>
      <c r="J123" s="586">
        <v>542.59016666669595</v>
      </c>
      <c r="K123" s="589">
        <v>0.58979690491299996</v>
      </c>
    </row>
    <row r="124" spans="1:11" ht="14.4" customHeight="1" thickBot="1" x14ac:dyDescent="0.35">
      <c r="A124" s="605" t="s">
        <v>438</v>
      </c>
      <c r="B124" s="585">
        <v>132.99999999999301</v>
      </c>
      <c r="C124" s="585">
        <v>136.15248</v>
      </c>
      <c r="D124" s="586">
        <v>3.1524800000069999</v>
      </c>
      <c r="E124" s="587">
        <v>1.0237028571419999</v>
      </c>
      <c r="F124" s="585">
        <v>125.999999999998</v>
      </c>
      <c r="G124" s="586">
        <v>52.499999999998998</v>
      </c>
      <c r="H124" s="588">
        <v>10.3987</v>
      </c>
      <c r="I124" s="585">
        <v>52.434579999999997</v>
      </c>
      <c r="J124" s="586">
        <v>-6.5419999997999995E-2</v>
      </c>
      <c r="K124" s="589">
        <v>0.41614746031700001</v>
      </c>
    </row>
    <row r="125" spans="1:11" ht="14.4" customHeight="1" thickBot="1" x14ac:dyDescent="0.35">
      <c r="A125" s="606" t="s">
        <v>439</v>
      </c>
      <c r="B125" s="590">
        <v>132.99999999999301</v>
      </c>
      <c r="C125" s="590">
        <v>136.15248</v>
      </c>
      <c r="D125" s="591">
        <v>3.1524800000069999</v>
      </c>
      <c r="E125" s="597">
        <v>1.0237028571419999</v>
      </c>
      <c r="F125" s="590">
        <v>125.999999999998</v>
      </c>
      <c r="G125" s="591">
        <v>52.499999999998998</v>
      </c>
      <c r="H125" s="593">
        <v>10.3987</v>
      </c>
      <c r="I125" s="590">
        <v>52.434579999999997</v>
      </c>
      <c r="J125" s="591">
        <v>-6.5419999997999995E-2</v>
      </c>
      <c r="K125" s="598">
        <v>0.41614746031700001</v>
      </c>
    </row>
    <row r="126" spans="1:11" ht="14.4" customHeight="1" thickBot="1" x14ac:dyDescent="0.35">
      <c r="A126" s="607" t="s">
        <v>440</v>
      </c>
      <c r="B126" s="585">
        <v>132.99999999999301</v>
      </c>
      <c r="C126" s="585">
        <v>136.15248</v>
      </c>
      <c r="D126" s="586">
        <v>3.1524800000069999</v>
      </c>
      <c r="E126" s="587">
        <v>1.0237028571419999</v>
      </c>
      <c r="F126" s="585">
        <v>125.999999999998</v>
      </c>
      <c r="G126" s="586">
        <v>52.499999999998998</v>
      </c>
      <c r="H126" s="588">
        <v>10.3987</v>
      </c>
      <c r="I126" s="585">
        <v>52.434579999999997</v>
      </c>
      <c r="J126" s="586">
        <v>-6.5419999997999995E-2</v>
      </c>
      <c r="K126" s="589">
        <v>0.41614746031700001</v>
      </c>
    </row>
    <row r="127" spans="1:11" ht="14.4" customHeight="1" thickBot="1" x14ac:dyDescent="0.35">
      <c r="A127" s="604" t="s">
        <v>441</v>
      </c>
      <c r="B127" s="585">
        <v>0</v>
      </c>
      <c r="C127" s="585">
        <v>81.083949999999007</v>
      </c>
      <c r="D127" s="586">
        <v>81.083949999999007</v>
      </c>
      <c r="E127" s="595" t="s">
        <v>322</v>
      </c>
      <c r="F127" s="585">
        <v>0</v>
      </c>
      <c r="G127" s="586">
        <v>0</v>
      </c>
      <c r="H127" s="588">
        <v>0.30599999999999999</v>
      </c>
      <c r="I127" s="585">
        <v>29.77272</v>
      </c>
      <c r="J127" s="586">
        <v>29.77272</v>
      </c>
      <c r="K127" s="596" t="s">
        <v>322</v>
      </c>
    </row>
    <row r="128" spans="1:11" ht="14.4" customHeight="1" thickBot="1" x14ac:dyDescent="0.35">
      <c r="A128" s="605" t="s">
        <v>442</v>
      </c>
      <c r="B128" s="585">
        <v>4.9406564584124654E-324</v>
      </c>
      <c r="C128" s="585">
        <v>26.420999999999001</v>
      </c>
      <c r="D128" s="586">
        <v>26.420999999999001</v>
      </c>
      <c r="E128" s="595" t="s">
        <v>328</v>
      </c>
      <c r="F128" s="585">
        <v>0</v>
      </c>
      <c r="G128" s="586">
        <v>0</v>
      </c>
      <c r="H128" s="588">
        <v>4.9406564584124654E-324</v>
      </c>
      <c r="I128" s="585">
        <v>2.4703282292062327E-323</v>
      </c>
      <c r="J128" s="586">
        <v>2.4703282292062327E-323</v>
      </c>
      <c r="K128" s="596" t="s">
        <v>322</v>
      </c>
    </row>
    <row r="129" spans="1:11" ht="14.4" customHeight="1" thickBot="1" x14ac:dyDescent="0.35">
      <c r="A129" s="606" t="s">
        <v>443</v>
      </c>
      <c r="B129" s="590">
        <v>4.9406564584124654E-324</v>
      </c>
      <c r="C129" s="590">
        <v>26.420999999999001</v>
      </c>
      <c r="D129" s="591">
        <v>26.420999999999001</v>
      </c>
      <c r="E129" s="592" t="s">
        <v>328</v>
      </c>
      <c r="F129" s="590">
        <v>0</v>
      </c>
      <c r="G129" s="591">
        <v>0</v>
      </c>
      <c r="H129" s="593">
        <v>4.9406564584124654E-324</v>
      </c>
      <c r="I129" s="590">
        <v>2.4703282292062327E-323</v>
      </c>
      <c r="J129" s="591">
        <v>2.4703282292062327E-323</v>
      </c>
      <c r="K129" s="594" t="s">
        <v>322</v>
      </c>
    </row>
    <row r="130" spans="1:11" ht="14.4" customHeight="1" thickBot="1" x14ac:dyDescent="0.35">
      <c r="A130" s="607" t="s">
        <v>444</v>
      </c>
      <c r="B130" s="585">
        <v>4.9406564584124654E-324</v>
      </c>
      <c r="C130" s="585">
        <v>26.420999999999001</v>
      </c>
      <c r="D130" s="586">
        <v>26.420999999999001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2.4703282292062327E-323</v>
      </c>
      <c r="J130" s="586">
        <v>2.4703282292062327E-323</v>
      </c>
      <c r="K130" s="596" t="s">
        <v>322</v>
      </c>
    </row>
    <row r="131" spans="1:11" ht="14.4" customHeight="1" thickBot="1" x14ac:dyDescent="0.35">
      <c r="A131" s="605" t="s">
        <v>445</v>
      </c>
      <c r="B131" s="585">
        <v>0</v>
      </c>
      <c r="C131" s="585">
        <v>54.662950000000002</v>
      </c>
      <c r="D131" s="586">
        <v>54.662950000000002</v>
      </c>
      <c r="E131" s="595" t="s">
        <v>322</v>
      </c>
      <c r="F131" s="585">
        <v>0</v>
      </c>
      <c r="G131" s="586">
        <v>0</v>
      </c>
      <c r="H131" s="588">
        <v>0.30599999999999999</v>
      </c>
      <c r="I131" s="585">
        <v>29.77272</v>
      </c>
      <c r="J131" s="586">
        <v>29.77272</v>
      </c>
      <c r="K131" s="596" t="s">
        <v>322</v>
      </c>
    </row>
    <row r="132" spans="1:11" ht="14.4" customHeight="1" thickBot="1" x14ac:dyDescent="0.35">
      <c r="A132" s="606" t="s">
        <v>446</v>
      </c>
      <c r="B132" s="590">
        <v>0</v>
      </c>
      <c r="C132" s="590">
        <v>23.620950000000001</v>
      </c>
      <c r="D132" s="591">
        <v>23.620950000000001</v>
      </c>
      <c r="E132" s="592" t="s">
        <v>322</v>
      </c>
      <c r="F132" s="590">
        <v>0</v>
      </c>
      <c r="G132" s="591">
        <v>0</v>
      </c>
      <c r="H132" s="593">
        <v>0.30599999999999999</v>
      </c>
      <c r="I132" s="590">
        <v>4.68872</v>
      </c>
      <c r="J132" s="591">
        <v>4.68872</v>
      </c>
      <c r="K132" s="594" t="s">
        <v>322</v>
      </c>
    </row>
    <row r="133" spans="1:11" ht="14.4" customHeight="1" thickBot="1" x14ac:dyDescent="0.35">
      <c r="A133" s="607" t="s">
        <v>447</v>
      </c>
      <c r="B133" s="585">
        <v>4.9406564584124654E-324</v>
      </c>
      <c r="C133" s="585">
        <v>4.9406564584124654E-324</v>
      </c>
      <c r="D133" s="586">
        <v>0</v>
      </c>
      <c r="E133" s="587">
        <v>1</v>
      </c>
      <c r="F133" s="585">
        <v>4.9406564584124654E-324</v>
      </c>
      <c r="G133" s="586">
        <v>0</v>
      </c>
      <c r="H133" s="588">
        <v>4.9406564584124654E-324</v>
      </c>
      <c r="I133" s="585">
        <v>0.22500000000000001</v>
      </c>
      <c r="J133" s="586">
        <v>0.22500000000000001</v>
      </c>
      <c r="K133" s="596" t="s">
        <v>328</v>
      </c>
    </row>
    <row r="134" spans="1:11" ht="14.4" customHeight="1" thickBot="1" x14ac:dyDescent="0.35">
      <c r="A134" s="607" t="s">
        <v>448</v>
      </c>
      <c r="B134" s="585">
        <v>0</v>
      </c>
      <c r="C134" s="585">
        <v>20.220949999999998</v>
      </c>
      <c r="D134" s="586">
        <v>20.220949999999998</v>
      </c>
      <c r="E134" s="595" t="s">
        <v>322</v>
      </c>
      <c r="F134" s="585">
        <v>0</v>
      </c>
      <c r="G134" s="586">
        <v>0</v>
      </c>
      <c r="H134" s="588">
        <v>0.30599999999999999</v>
      </c>
      <c r="I134" s="585">
        <v>4.4637200000000004</v>
      </c>
      <c r="J134" s="586">
        <v>4.4637200000000004</v>
      </c>
      <c r="K134" s="596" t="s">
        <v>322</v>
      </c>
    </row>
    <row r="135" spans="1:11" ht="14.4" customHeight="1" thickBot="1" x14ac:dyDescent="0.35">
      <c r="A135" s="607" t="s">
        <v>449</v>
      </c>
      <c r="B135" s="585">
        <v>0</v>
      </c>
      <c r="C135" s="585">
        <v>3.4</v>
      </c>
      <c r="D135" s="586">
        <v>3.4</v>
      </c>
      <c r="E135" s="595" t="s">
        <v>322</v>
      </c>
      <c r="F135" s="585">
        <v>0</v>
      </c>
      <c r="G135" s="586">
        <v>0</v>
      </c>
      <c r="H135" s="588">
        <v>4.9406564584124654E-324</v>
      </c>
      <c r="I135" s="585">
        <v>2.4703282292062327E-323</v>
      </c>
      <c r="J135" s="586">
        <v>2.4703282292062327E-323</v>
      </c>
      <c r="K135" s="596" t="s">
        <v>322</v>
      </c>
    </row>
    <row r="136" spans="1:11" ht="14.4" customHeight="1" thickBot="1" x14ac:dyDescent="0.35">
      <c r="A136" s="606" t="s">
        <v>450</v>
      </c>
      <c r="B136" s="590">
        <v>4.9406564584124654E-324</v>
      </c>
      <c r="C136" s="590">
        <v>3.873999999999</v>
      </c>
      <c r="D136" s="591">
        <v>3.873999999999</v>
      </c>
      <c r="E136" s="592" t="s">
        <v>328</v>
      </c>
      <c r="F136" s="590">
        <v>0</v>
      </c>
      <c r="G136" s="591">
        <v>0</v>
      </c>
      <c r="H136" s="593">
        <v>4.9406564584124654E-324</v>
      </c>
      <c r="I136" s="590">
        <v>2.4703282292062327E-323</v>
      </c>
      <c r="J136" s="591">
        <v>2.4703282292062327E-323</v>
      </c>
      <c r="K136" s="594" t="s">
        <v>322</v>
      </c>
    </row>
    <row r="137" spans="1:11" ht="14.4" customHeight="1" thickBot="1" x14ac:dyDescent="0.35">
      <c r="A137" s="607" t="s">
        <v>451</v>
      </c>
      <c r="B137" s="585">
        <v>4.9406564584124654E-324</v>
      </c>
      <c r="C137" s="585">
        <v>3.873999999999</v>
      </c>
      <c r="D137" s="586">
        <v>3.873999999999</v>
      </c>
      <c r="E137" s="595" t="s">
        <v>328</v>
      </c>
      <c r="F137" s="585">
        <v>0</v>
      </c>
      <c r="G137" s="586">
        <v>0</v>
      </c>
      <c r="H137" s="588">
        <v>4.9406564584124654E-324</v>
      </c>
      <c r="I137" s="585">
        <v>2.4703282292062327E-323</v>
      </c>
      <c r="J137" s="586">
        <v>2.4703282292062327E-323</v>
      </c>
      <c r="K137" s="596" t="s">
        <v>322</v>
      </c>
    </row>
    <row r="138" spans="1:11" ht="14.4" customHeight="1" thickBot="1" x14ac:dyDescent="0.35">
      <c r="A138" s="609" t="s">
        <v>452</v>
      </c>
      <c r="B138" s="585">
        <v>4.9406564584124654E-324</v>
      </c>
      <c r="C138" s="585">
        <v>24.167999999999999</v>
      </c>
      <c r="D138" s="586">
        <v>24.167999999999999</v>
      </c>
      <c r="E138" s="595" t="s">
        <v>328</v>
      </c>
      <c r="F138" s="585">
        <v>0</v>
      </c>
      <c r="G138" s="586">
        <v>0</v>
      </c>
      <c r="H138" s="588">
        <v>4.9406564584124654E-324</v>
      </c>
      <c r="I138" s="585">
        <v>25.084</v>
      </c>
      <c r="J138" s="586">
        <v>25.084</v>
      </c>
      <c r="K138" s="596" t="s">
        <v>322</v>
      </c>
    </row>
    <row r="139" spans="1:11" ht="14.4" customHeight="1" thickBot="1" x14ac:dyDescent="0.35">
      <c r="A139" s="607" t="s">
        <v>453</v>
      </c>
      <c r="B139" s="585">
        <v>4.9406564584124654E-324</v>
      </c>
      <c r="C139" s="585">
        <v>24.167999999999999</v>
      </c>
      <c r="D139" s="586">
        <v>24.167999999999999</v>
      </c>
      <c r="E139" s="595" t="s">
        <v>328</v>
      </c>
      <c r="F139" s="585">
        <v>0</v>
      </c>
      <c r="G139" s="586">
        <v>0</v>
      </c>
      <c r="H139" s="588">
        <v>4.9406564584124654E-324</v>
      </c>
      <c r="I139" s="585">
        <v>25.084</v>
      </c>
      <c r="J139" s="586">
        <v>25.084</v>
      </c>
      <c r="K139" s="596" t="s">
        <v>322</v>
      </c>
    </row>
    <row r="140" spans="1:11" ht="14.4" customHeight="1" thickBot="1" x14ac:dyDescent="0.35">
      <c r="A140" s="609" t="s">
        <v>454</v>
      </c>
      <c r="B140" s="585">
        <v>4.9406564584124654E-324</v>
      </c>
      <c r="C140" s="585">
        <v>3</v>
      </c>
      <c r="D140" s="586">
        <v>3</v>
      </c>
      <c r="E140" s="595" t="s">
        <v>328</v>
      </c>
      <c r="F140" s="585">
        <v>0</v>
      </c>
      <c r="G140" s="586">
        <v>0</v>
      </c>
      <c r="H140" s="588">
        <v>4.9406564584124654E-324</v>
      </c>
      <c r="I140" s="585">
        <v>2.4703282292062327E-323</v>
      </c>
      <c r="J140" s="586">
        <v>2.4703282292062327E-323</v>
      </c>
      <c r="K140" s="596" t="s">
        <v>322</v>
      </c>
    </row>
    <row r="141" spans="1:11" ht="14.4" customHeight="1" thickBot="1" x14ac:dyDescent="0.35">
      <c r="A141" s="607" t="s">
        <v>455</v>
      </c>
      <c r="B141" s="585">
        <v>4.9406564584124654E-324</v>
      </c>
      <c r="C141" s="585">
        <v>3</v>
      </c>
      <c r="D141" s="586">
        <v>3</v>
      </c>
      <c r="E141" s="595" t="s">
        <v>328</v>
      </c>
      <c r="F141" s="585">
        <v>0</v>
      </c>
      <c r="G141" s="586">
        <v>0</v>
      </c>
      <c r="H141" s="588">
        <v>4.9406564584124654E-324</v>
      </c>
      <c r="I141" s="585">
        <v>2.4703282292062327E-323</v>
      </c>
      <c r="J141" s="586">
        <v>2.4703282292062327E-323</v>
      </c>
      <c r="K141" s="596" t="s">
        <v>322</v>
      </c>
    </row>
    <row r="142" spans="1:11" ht="14.4" customHeight="1" thickBot="1" x14ac:dyDescent="0.35">
      <c r="A142" s="604" t="s">
        <v>456</v>
      </c>
      <c r="B142" s="585">
        <v>1240.99999999993</v>
      </c>
      <c r="C142" s="585">
        <v>1452.03386</v>
      </c>
      <c r="D142" s="586">
        <v>211.03386000006901</v>
      </c>
      <c r="E142" s="587">
        <v>1.170051458501</v>
      </c>
      <c r="F142" s="585">
        <v>1507.98745286191</v>
      </c>
      <c r="G142" s="586">
        <v>628.32810535912995</v>
      </c>
      <c r="H142" s="588">
        <v>200.916</v>
      </c>
      <c r="I142" s="585">
        <v>777.50400000000104</v>
      </c>
      <c r="J142" s="586">
        <v>149.17589464087101</v>
      </c>
      <c r="K142" s="589">
        <v>0.51559049680699998</v>
      </c>
    </row>
    <row r="143" spans="1:11" ht="14.4" customHeight="1" thickBot="1" x14ac:dyDescent="0.35">
      <c r="A143" s="605" t="s">
        <v>457</v>
      </c>
      <c r="B143" s="585">
        <v>1240.99999999993</v>
      </c>
      <c r="C143" s="585">
        <v>1048.211</v>
      </c>
      <c r="D143" s="586">
        <v>-192.788999999932</v>
      </c>
      <c r="E143" s="587">
        <v>0.84465028203000003</v>
      </c>
      <c r="F143" s="585">
        <v>1507.98745286191</v>
      </c>
      <c r="G143" s="586">
        <v>628.32810535912995</v>
      </c>
      <c r="H143" s="588">
        <v>122.64400000000001</v>
      </c>
      <c r="I143" s="585">
        <v>694.20400000000097</v>
      </c>
      <c r="J143" s="586">
        <v>65.875894640870001</v>
      </c>
      <c r="K143" s="589">
        <v>0.46035131040499999</v>
      </c>
    </row>
    <row r="144" spans="1:11" ht="14.4" customHeight="1" thickBot="1" x14ac:dyDescent="0.35">
      <c r="A144" s="606" t="s">
        <v>458</v>
      </c>
      <c r="B144" s="590">
        <v>1240.99999999993</v>
      </c>
      <c r="C144" s="590">
        <v>1048.211</v>
      </c>
      <c r="D144" s="591">
        <v>-192.788999999932</v>
      </c>
      <c r="E144" s="597">
        <v>0.84465028203000003</v>
      </c>
      <c r="F144" s="590">
        <v>1507.98745286191</v>
      </c>
      <c r="G144" s="591">
        <v>628.32810535912995</v>
      </c>
      <c r="H144" s="593">
        <v>122.64400000000001</v>
      </c>
      <c r="I144" s="590">
        <v>633.35400000000095</v>
      </c>
      <c r="J144" s="591">
        <v>5.0258946408699998</v>
      </c>
      <c r="K144" s="598">
        <v>0.41999951577700001</v>
      </c>
    </row>
    <row r="145" spans="1:11" ht="14.4" customHeight="1" thickBot="1" x14ac:dyDescent="0.35">
      <c r="A145" s="607" t="s">
        <v>459</v>
      </c>
      <c r="B145" s="585">
        <v>210.99999999998801</v>
      </c>
      <c r="C145" s="585">
        <v>260.84399999999999</v>
      </c>
      <c r="D145" s="586">
        <v>49.844000000011</v>
      </c>
      <c r="E145" s="587">
        <v>1.236227488151</v>
      </c>
      <c r="F145" s="585">
        <v>300.98804133669302</v>
      </c>
      <c r="G145" s="586">
        <v>125.411683890289</v>
      </c>
      <c r="H145" s="588">
        <v>25.443999999999999</v>
      </c>
      <c r="I145" s="585">
        <v>126.44</v>
      </c>
      <c r="J145" s="586">
        <v>1.0283161097110001</v>
      </c>
      <c r="K145" s="589">
        <v>0.42008313499200001</v>
      </c>
    </row>
    <row r="146" spans="1:11" ht="14.4" customHeight="1" thickBot="1" x14ac:dyDescent="0.35">
      <c r="A146" s="607" t="s">
        <v>460</v>
      </c>
      <c r="B146" s="585">
        <v>729.99999999995998</v>
      </c>
      <c r="C146" s="585">
        <v>480.37400000000002</v>
      </c>
      <c r="D146" s="586">
        <v>-249.62599999995999</v>
      </c>
      <c r="E146" s="587">
        <v>0.65804657534199995</v>
      </c>
      <c r="F146" s="585">
        <v>894.99999999998397</v>
      </c>
      <c r="G146" s="586">
        <v>372.91666666665998</v>
      </c>
      <c r="H146" s="588">
        <v>71.224000000000004</v>
      </c>
      <c r="I146" s="585">
        <v>377.18</v>
      </c>
      <c r="J146" s="586">
        <v>4.2633333333400003</v>
      </c>
      <c r="K146" s="589">
        <v>0.42143016759700003</v>
      </c>
    </row>
    <row r="147" spans="1:11" ht="14.4" customHeight="1" thickBot="1" x14ac:dyDescent="0.35">
      <c r="A147" s="607" t="s">
        <v>461</v>
      </c>
      <c r="B147" s="585">
        <v>17.999999999999002</v>
      </c>
      <c r="C147" s="585">
        <v>17.664000000000001</v>
      </c>
      <c r="D147" s="586">
        <v>-0.33599999999899999</v>
      </c>
      <c r="E147" s="587">
        <v>0.98133333333299999</v>
      </c>
      <c r="F147" s="585">
        <v>18.000150596234999</v>
      </c>
      <c r="G147" s="586">
        <v>7.5000627484309996</v>
      </c>
      <c r="H147" s="588">
        <v>1.472</v>
      </c>
      <c r="I147" s="585">
        <v>7.36</v>
      </c>
      <c r="J147" s="586">
        <v>-0.140062748431</v>
      </c>
      <c r="K147" s="589">
        <v>0.40888546796500003</v>
      </c>
    </row>
    <row r="148" spans="1:11" ht="14.4" customHeight="1" thickBot="1" x14ac:dyDescent="0.35">
      <c r="A148" s="607" t="s">
        <v>462</v>
      </c>
      <c r="B148" s="585">
        <v>47.999999999997002</v>
      </c>
      <c r="C148" s="585">
        <v>54.67</v>
      </c>
      <c r="D148" s="586">
        <v>6.6700000000020001</v>
      </c>
      <c r="E148" s="587">
        <v>1.138958333333</v>
      </c>
      <c r="F148" s="585">
        <v>59.999260929004002</v>
      </c>
      <c r="G148" s="586">
        <v>24.999692053752</v>
      </c>
      <c r="H148" s="588">
        <v>4.9509999999999996</v>
      </c>
      <c r="I148" s="585">
        <v>24.605</v>
      </c>
      <c r="J148" s="586">
        <v>-0.39469205375100003</v>
      </c>
      <c r="K148" s="589">
        <v>0.41008838473999998</v>
      </c>
    </row>
    <row r="149" spans="1:11" ht="14.4" customHeight="1" thickBot="1" x14ac:dyDescent="0.35">
      <c r="A149" s="607" t="s">
        <v>463</v>
      </c>
      <c r="B149" s="585">
        <v>233.99999999998701</v>
      </c>
      <c r="C149" s="585">
        <v>234.65899999999999</v>
      </c>
      <c r="D149" s="586">
        <v>0.65900000001199999</v>
      </c>
      <c r="E149" s="587">
        <v>1.0028162393160001</v>
      </c>
      <c r="F149" s="585">
        <v>233.99999999999599</v>
      </c>
      <c r="G149" s="586">
        <v>97.499999999997996</v>
      </c>
      <c r="H149" s="588">
        <v>19.553000000000001</v>
      </c>
      <c r="I149" s="585">
        <v>97.769000000000005</v>
      </c>
      <c r="J149" s="586">
        <v>0.26900000000099999</v>
      </c>
      <c r="K149" s="589">
        <v>0.41781623931599998</v>
      </c>
    </row>
    <row r="150" spans="1:11" ht="14.4" customHeight="1" thickBot="1" x14ac:dyDescent="0.35">
      <c r="A150" s="606" t="s">
        <v>464</v>
      </c>
      <c r="B150" s="590">
        <v>0</v>
      </c>
      <c r="C150" s="590">
        <v>4.9406564584124654E-324</v>
      </c>
      <c r="D150" s="591">
        <v>4.9406564584124654E-324</v>
      </c>
      <c r="E150" s="592" t="s">
        <v>322</v>
      </c>
      <c r="F150" s="590">
        <v>4.9406564584124654E-324</v>
      </c>
      <c r="G150" s="591">
        <v>0</v>
      </c>
      <c r="H150" s="593">
        <v>4.9406564584124654E-324</v>
      </c>
      <c r="I150" s="590">
        <v>60.85</v>
      </c>
      <c r="J150" s="591">
        <v>60.85</v>
      </c>
      <c r="K150" s="594" t="s">
        <v>328</v>
      </c>
    </row>
    <row r="151" spans="1:11" ht="14.4" customHeight="1" thickBot="1" x14ac:dyDescent="0.35">
      <c r="A151" s="607" t="s">
        <v>465</v>
      </c>
      <c r="B151" s="585">
        <v>0</v>
      </c>
      <c r="C151" s="585">
        <v>4.9406564584124654E-324</v>
      </c>
      <c r="D151" s="586">
        <v>4.9406564584124654E-324</v>
      </c>
      <c r="E151" s="595" t="s">
        <v>322</v>
      </c>
      <c r="F151" s="585">
        <v>4.9406564584124654E-324</v>
      </c>
      <c r="G151" s="586">
        <v>0</v>
      </c>
      <c r="H151" s="588">
        <v>4.9406564584124654E-324</v>
      </c>
      <c r="I151" s="585">
        <v>60.85</v>
      </c>
      <c r="J151" s="586">
        <v>60.85</v>
      </c>
      <c r="K151" s="596" t="s">
        <v>328</v>
      </c>
    </row>
    <row r="152" spans="1:11" ht="14.4" customHeight="1" thickBot="1" x14ac:dyDescent="0.35">
      <c r="A152" s="605" t="s">
        <v>466</v>
      </c>
      <c r="B152" s="585">
        <v>4.9406564584124654E-324</v>
      </c>
      <c r="C152" s="585">
        <v>0.45100000000000001</v>
      </c>
      <c r="D152" s="586">
        <v>0.45100000000000001</v>
      </c>
      <c r="E152" s="595" t="s">
        <v>328</v>
      </c>
      <c r="F152" s="585">
        <v>0</v>
      </c>
      <c r="G152" s="586">
        <v>0</v>
      </c>
      <c r="H152" s="588">
        <v>4.9406564584124654E-324</v>
      </c>
      <c r="I152" s="585">
        <v>2.4703282292062327E-323</v>
      </c>
      <c r="J152" s="586">
        <v>2.4703282292062327E-323</v>
      </c>
      <c r="K152" s="596" t="s">
        <v>322</v>
      </c>
    </row>
    <row r="153" spans="1:11" ht="14.4" customHeight="1" thickBot="1" x14ac:dyDescent="0.35">
      <c r="A153" s="606" t="s">
        <v>467</v>
      </c>
      <c r="B153" s="590">
        <v>4.9406564584124654E-324</v>
      </c>
      <c r="C153" s="590">
        <v>0.45100000000000001</v>
      </c>
      <c r="D153" s="591">
        <v>0.45100000000000001</v>
      </c>
      <c r="E153" s="592" t="s">
        <v>328</v>
      </c>
      <c r="F153" s="590">
        <v>0</v>
      </c>
      <c r="G153" s="591">
        <v>0</v>
      </c>
      <c r="H153" s="593">
        <v>4.9406564584124654E-324</v>
      </c>
      <c r="I153" s="590">
        <v>2.4703282292062327E-323</v>
      </c>
      <c r="J153" s="591">
        <v>2.4703282292062327E-323</v>
      </c>
      <c r="K153" s="594" t="s">
        <v>322</v>
      </c>
    </row>
    <row r="154" spans="1:11" ht="14.4" customHeight="1" thickBot="1" x14ac:dyDescent="0.35">
      <c r="A154" s="607" t="s">
        <v>468</v>
      </c>
      <c r="B154" s="585">
        <v>4.9406564584124654E-324</v>
      </c>
      <c r="C154" s="585">
        <v>0.45100000000000001</v>
      </c>
      <c r="D154" s="586">
        <v>0.45100000000000001</v>
      </c>
      <c r="E154" s="595" t="s">
        <v>328</v>
      </c>
      <c r="F154" s="585">
        <v>0</v>
      </c>
      <c r="G154" s="586">
        <v>0</v>
      </c>
      <c r="H154" s="588">
        <v>4.9406564584124654E-324</v>
      </c>
      <c r="I154" s="585">
        <v>2.4703282292062327E-323</v>
      </c>
      <c r="J154" s="586">
        <v>2.4703282292062327E-323</v>
      </c>
      <c r="K154" s="596" t="s">
        <v>322</v>
      </c>
    </row>
    <row r="155" spans="1:11" ht="14.4" customHeight="1" thickBot="1" x14ac:dyDescent="0.35">
      <c r="A155" s="605" t="s">
        <v>469</v>
      </c>
      <c r="B155" s="585">
        <v>0</v>
      </c>
      <c r="C155" s="585">
        <v>403.37186000000003</v>
      </c>
      <c r="D155" s="586">
        <v>403.37186000000003</v>
      </c>
      <c r="E155" s="595" t="s">
        <v>322</v>
      </c>
      <c r="F155" s="585">
        <v>0</v>
      </c>
      <c r="G155" s="586">
        <v>0</v>
      </c>
      <c r="H155" s="588">
        <v>78.272000000000006</v>
      </c>
      <c r="I155" s="585">
        <v>83.3</v>
      </c>
      <c r="J155" s="586">
        <v>83.3</v>
      </c>
      <c r="K155" s="596" t="s">
        <v>322</v>
      </c>
    </row>
    <row r="156" spans="1:11" ht="14.4" customHeight="1" thickBot="1" x14ac:dyDescent="0.35">
      <c r="A156" s="606" t="s">
        <v>470</v>
      </c>
      <c r="B156" s="590">
        <v>0</v>
      </c>
      <c r="C156" s="590">
        <v>301.77445999999998</v>
      </c>
      <c r="D156" s="591">
        <v>301.77445999999998</v>
      </c>
      <c r="E156" s="592" t="s">
        <v>322</v>
      </c>
      <c r="F156" s="590">
        <v>0</v>
      </c>
      <c r="G156" s="591">
        <v>0</v>
      </c>
      <c r="H156" s="593">
        <v>78.272000000000006</v>
      </c>
      <c r="I156" s="590">
        <v>78.272000000000006</v>
      </c>
      <c r="J156" s="591">
        <v>78.272000000000006</v>
      </c>
      <c r="K156" s="594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4.9406564584124654E-324</v>
      </c>
      <c r="D157" s="586">
        <v>4.9406564584124654E-324</v>
      </c>
      <c r="E157" s="595" t="s">
        <v>322</v>
      </c>
      <c r="F157" s="585">
        <v>4.9406564584124654E-324</v>
      </c>
      <c r="G157" s="586">
        <v>0</v>
      </c>
      <c r="H157" s="588">
        <v>78.272000000000006</v>
      </c>
      <c r="I157" s="585">
        <v>78.272000000000006</v>
      </c>
      <c r="J157" s="586">
        <v>78.272000000000006</v>
      </c>
      <c r="K157" s="596" t="s">
        <v>328</v>
      </c>
    </row>
    <row r="158" spans="1:11" ht="14.4" customHeight="1" thickBot="1" x14ac:dyDescent="0.35">
      <c r="A158" s="607" t="s">
        <v>472</v>
      </c>
      <c r="B158" s="585">
        <v>4.9406564584124654E-324</v>
      </c>
      <c r="C158" s="585">
        <v>301.77445999999998</v>
      </c>
      <c r="D158" s="586">
        <v>301.77445999999998</v>
      </c>
      <c r="E158" s="595" t="s">
        <v>328</v>
      </c>
      <c r="F158" s="585">
        <v>0</v>
      </c>
      <c r="G158" s="586">
        <v>0</v>
      </c>
      <c r="H158" s="588">
        <v>4.9406564584124654E-324</v>
      </c>
      <c r="I158" s="585">
        <v>2.4703282292062327E-323</v>
      </c>
      <c r="J158" s="586">
        <v>2.4703282292062327E-323</v>
      </c>
      <c r="K158" s="596" t="s">
        <v>322</v>
      </c>
    </row>
    <row r="159" spans="1:11" ht="14.4" customHeight="1" thickBot="1" x14ac:dyDescent="0.35">
      <c r="A159" s="606" t="s">
        <v>473</v>
      </c>
      <c r="B159" s="590">
        <v>0</v>
      </c>
      <c r="C159" s="590">
        <v>4.9406564584124654E-324</v>
      </c>
      <c r="D159" s="591">
        <v>4.9406564584124654E-324</v>
      </c>
      <c r="E159" s="592" t="s">
        <v>322</v>
      </c>
      <c r="F159" s="590">
        <v>4.9406564584124654E-324</v>
      </c>
      <c r="G159" s="591">
        <v>0</v>
      </c>
      <c r="H159" s="593">
        <v>4.9406564584124654E-324</v>
      </c>
      <c r="I159" s="590">
        <v>5.0279999999999996</v>
      </c>
      <c r="J159" s="591">
        <v>5.0279999999999996</v>
      </c>
      <c r="K159" s="594" t="s">
        <v>328</v>
      </c>
    </row>
    <row r="160" spans="1:11" ht="14.4" customHeight="1" thickBot="1" x14ac:dyDescent="0.35">
      <c r="A160" s="607" t="s">
        <v>474</v>
      </c>
      <c r="B160" s="585">
        <v>4.9406564584124654E-324</v>
      </c>
      <c r="C160" s="585">
        <v>4.9406564584124654E-324</v>
      </c>
      <c r="D160" s="586">
        <v>0</v>
      </c>
      <c r="E160" s="587">
        <v>1</v>
      </c>
      <c r="F160" s="585">
        <v>4.9406564584124654E-324</v>
      </c>
      <c r="G160" s="586">
        <v>0</v>
      </c>
      <c r="H160" s="588">
        <v>4.9406564584124654E-324</v>
      </c>
      <c r="I160" s="585">
        <v>5.0279999999999996</v>
      </c>
      <c r="J160" s="586">
        <v>5.0279999999999996</v>
      </c>
      <c r="K160" s="596" t="s">
        <v>328</v>
      </c>
    </row>
    <row r="161" spans="1:11" ht="14.4" customHeight="1" thickBot="1" x14ac:dyDescent="0.35">
      <c r="A161" s="606" t="s">
        <v>475</v>
      </c>
      <c r="B161" s="590">
        <v>0</v>
      </c>
      <c r="C161" s="590">
        <v>101.597400000001</v>
      </c>
      <c r="D161" s="591">
        <v>101.597400000001</v>
      </c>
      <c r="E161" s="592" t="s">
        <v>322</v>
      </c>
      <c r="F161" s="590">
        <v>0</v>
      </c>
      <c r="G161" s="591">
        <v>0</v>
      </c>
      <c r="H161" s="593">
        <v>4.9406564584124654E-324</v>
      </c>
      <c r="I161" s="590">
        <v>2.4703282292062327E-323</v>
      </c>
      <c r="J161" s="591">
        <v>2.4703282292062327E-323</v>
      </c>
      <c r="K161" s="594" t="s">
        <v>322</v>
      </c>
    </row>
    <row r="162" spans="1:11" ht="14.4" customHeight="1" thickBot="1" x14ac:dyDescent="0.35">
      <c r="A162" s="607" t="s">
        <v>476</v>
      </c>
      <c r="B162" s="585">
        <v>0</v>
      </c>
      <c r="C162" s="585">
        <v>101.597400000001</v>
      </c>
      <c r="D162" s="586">
        <v>101.597400000001</v>
      </c>
      <c r="E162" s="595" t="s">
        <v>322</v>
      </c>
      <c r="F162" s="585">
        <v>0</v>
      </c>
      <c r="G162" s="586">
        <v>0</v>
      </c>
      <c r="H162" s="588">
        <v>4.9406564584124654E-324</v>
      </c>
      <c r="I162" s="585">
        <v>2.4703282292062327E-323</v>
      </c>
      <c r="J162" s="586">
        <v>2.4703282292062327E-323</v>
      </c>
      <c r="K162" s="596" t="s">
        <v>322</v>
      </c>
    </row>
    <row r="163" spans="1:11" ht="14.4" customHeight="1" thickBot="1" x14ac:dyDescent="0.35">
      <c r="A163" s="603" t="s">
        <v>477</v>
      </c>
      <c r="B163" s="585">
        <v>29652.0239648485</v>
      </c>
      <c r="C163" s="585">
        <v>28009.49252</v>
      </c>
      <c r="D163" s="586">
        <v>-1642.5314448485501</v>
      </c>
      <c r="E163" s="587">
        <v>0.94460643068399996</v>
      </c>
      <c r="F163" s="585">
        <v>27635.740687944301</v>
      </c>
      <c r="G163" s="586">
        <v>11514.8919533101</v>
      </c>
      <c r="H163" s="588">
        <v>2155.2869700000001</v>
      </c>
      <c r="I163" s="585">
        <v>11646.978649999999</v>
      </c>
      <c r="J163" s="586">
        <v>132.08669668986499</v>
      </c>
      <c r="K163" s="589">
        <v>0.42144622724300002</v>
      </c>
    </row>
    <row r="164" spans="1:11" ht="14.4" customHeight="1" thickBot="1" x14ac:dyDescent="0.35">
      <c r="A164" s="604" t="s">
        <v>478</v>
      </c>
      <c r="B164" s="585">
        <v>27885.352945256502</v>
      </c>
      <c r="C164" s="585">
        <v>26412.723409999999</v>
      </c>
      <c r="D164" s="586">
        <v>-1472.6295352565501</v>
      </c>
      <c r="E164" s="587">
        <v>0.94718985489800001</v>
      </c>
      <c r="F164" s="585">
        <v>26622.040180888602</v>
      </c>
      <c r="G164" s="586">
        <v>11092.5167420369</v>
      </c>
      <c r="H164" s="588">
        <v>2155.2867700000002</v>
      </c>
      <c r="I164" s="585">
        <v>11646.46429</v>
      </c>
      <c r="J164" s="586">
        <v>553.94754796307598</v>
      </c>
      <c r="K164" s="589">
        <v>0.43747452151900001</v>
      </c>
    </row>
    <row r="165" spans="1:11" ht="14.4" customHeight="1" thickBot="1" x14ac:dyDescent="0.35">
      <c r="A165" s="605" t="s">
        <v>479</v>
      </c>
      <c r="B165" s="585">
        <v>27885.352945256502</v>
      </c>
      <c r="C165" s="585">
        <v>26412.723409999999</v>
      </c>
      <c r="D165" s="586">
        <v>-1472.6295352565501</v>
      </c>
      <c r="E165" s="587">
        <v>0.94718985489800001</v>
      </c>
      <c r="F165" s="585">
        <v>26622.040180888602</v>
      </c>
      <c r="G165" s="586">
        <v>11092.5167420369</v>
      </c>
      <c r="H165" s="588">
        <v>2155.2867700000002</v>
      </c>
      <c r="I165" s="585">
        <v>11646.46429</v>
      </c>
      <c r="J165" s="586">
        <v>553.94754796307598</v>
      </c>
      <c r="K165" s="589">
        <v>0.43747452151900001</v>
      </c>
    </row>
    <row r="166" spans="1:11" ht="14.4" customHeight="1" thickBot="1" x14ac:dyDescent="0.35">
      <c r="A166" s="606" t="s">
        <v>480</v>
      </c>
      <c r="B166" s="590">
        <v>1627.46797864411</v>
      </c>
      <c r="C166" s="590">
        <v>1726.2323200000001</v>
      </c>
      <c r="D166" s="591">
        <v>98.764341355889997</v>
      </c>
      <c r="E166" s="597">
        <v>1.060685889155</v>
      </c>
      <c r="F166" s="590">
        <v>1599.1040600792301</v>
      </c>
      <c r="G166" s="591">
        <v>666.29335836634596</v>
      </c>
      <c r="H166" s="593">
        <v>101.60672</v>
      </c>
      <c r="I166" s="590">
        <v>850.33060999999998</v>
      </c>
      <c r="J166" s="591">
        <v>184.03725163365399</v>
      </c>
      <c r="K166" s="598">
        <v>0.53175439374300004</v>
      </c>
    </row>
    <row r="167" spans="1:11" ht="14.4" customHeight="1" thickBot="1" x14ac:dyDescent="0.35">
      <c r="A167" s="607" t="s">
        <v>481</v>
      </c>
      <c r="B167" s="585">
        <v>14.478243376696</v>
      </c>
      <c r="C167" s="585">
        <v>7.2888900000000003</v>
      </c>
      <c r="D167" s="586">
        <v>-7.1893533766960003</v>
      </c>
      <c r="E167" s="587">
        <v>0.50343745510799998</v>
      </c>
      <c r="F167" s="585">
        <v>6.6982549936620002</v>
      </c>
      <c r="G167" s="586">
        <v>2.7909395806920001</v>
      </c>
      <c r="H167" s="588">
        <v>0.46278000000000002</v>
      </c>
      <c r="I167" s="585">
        <v>2.8262700000000001</v>
      </c>
      <c r="J167" s="586">
        <v>3.5330419306999997E-2</v>
      </c>
      <c r="K167" s="589">
        <v>0.42194123733299999</v>
      </c>
    </row>
    <row r="168" spans="1:11" ht="14.4" customHeight="1" thickBot="1" x14ac:dyDescent="0.35">
      <c r="A168" s="607" t="s">
        <v>482</v>
      </c>
      <c r="B168" s="585">
        <v>5.8913171184469997</v>
      </c>
      <c r="C168" s="585">
        <v>3.8319999999999999</v>
      </c>
      <c r="D168" s="586">
        <v>-2.0593171184469998</v>
      </c>
      <c r="E168" s="587">
        <v>0.65044877451899996</v>
      </c>
      <c r="F168" s="585">
        <v>3.8269504612269998</v>
      </c>
      <c r="G168" s="586">
        <v>1.5945626921780001</v>
      </c>
      <c r="H168" s="588">
        <v>0.46800000000000003</v>
      </c>
      <c r="I168" s="585">
        <v>2.0461999999999998</v>
      </c>
      <c r="J168" s="586">
        <v>0.45163730782200001</v>
      </c>
      <c r="K168" s="589">
        <v>0.53468160111499996</v>
      </c>
    </row>
    <row r="169" spans="1:11" ht="14.4" customHeight="1" thickBot="1" x14ac:dyDescent="0.35">
      <c r="A169" s="607" t="s">
        <v>483</v>
      </c>
      <c r="B169" s="585">
        <v>83.602266541526006</v>
      </c>
      <c r="C169" s="585">
        <v>47.305750000000003</v>
      </c>
      <c r="D169" s="586">
        <v>-36.296516541526003</v>
      </c>
      <c r="E169" s="587">
        <v>0.56584291260200004</v>
      </c>
      <c r="F169" s="585">
        <v>44.117412325533003</v>
      </c>
      <c r="G169" s="586">
        <v>18.382255135638999</v>
      </c>
      <c r="H169" s="588">
        <v>5.5654399999999997</v>
      </c>
      <c r="I169" s="585">
        <v>16.000640000000001</v>
      </c>
      <c r="J169" s="586">
        <v>-2.3816151356390001</v>
      </c>
      <c r="K169" s="589">
        <v>0.36268310303200002</v>
      </c>
    </row>
    <row r="170" spans="1:11" ht="14.4" customHeight="1" thickBot="1" x14ac:dyDescent="0.35">
      <c r="A170" s="607" t="s">
        <v>484</v>
      </c>
      <c r="B170" s="585">
        <v>38.981820037616998</v>
      </c>
      <c r="C170" s="585">
        <v>66.626090000000005</v>
      </c>
      <c r="D170" s="586">
        <v>27.644269962382001</v>
      </c>
      <c r="E170" s="587">
        <v>1.709158010983</v>
      </c>
      <c r="F170" s="585">
        <v>74.125165292117003</v>
      </c>
      <c r="G170" s="586">
        <v>30.885485538382</v>
      </c>
      <c r="H170" s="588">
        <v>8.8405000000000005</v>
      </c>
      <c r="I170" s="585">
        <v>22.784500000000001</v>
      </c>
      <c r="J170" s="586">
        <v>-8.100985538382</v>
      </c>
      <c r="K170" s="589">
        <v>0.30737874121699998</v>
      </c>
    </row>
    <row r="171" spans="1:11" ht="14.4" customHeight="1" thickBot="1" x14ac:dyDescent="0.35">
      <c r="A171" s="607" t="s">
        <v>485</v>
      </c>
      <c r="B171" s="585">
        <v>1484.5143315698199</v>
      </c>
      <c r="C171" s="585">
        <v>1601.17959</v>
      </c>
      <c r="D171" s="586">
        <v>116.66525843017899</v>
      </c>
      <c r="E171" s="587">
        <v>1.0785881658050001</v>
      </c>
      <c r="F171" s="585">
        <v>1470.3362770066899</v>
      </c>
      <c r="G171" s="586">
        <v>612.64011541945297</v>
      </c>
      <c r="H171" s="588">
        <v>86.27</v>
      </c>
      <c r="I171" s="585">
        <v>806.673</v>
      </c>
      <c r="J171" s="586">
        <v>194.03288458054701</v>
      </c>
      <c r="K171" s="589">
        <v>0.54863163795500003</v>
      </c>
    </row>
    <row r="172" spans="1:11" ht="14.4" customHeight="1" thickBot="1" x14ac:dyDescent="0.35">
      <c r="A172" s="606" t="s">
        <v>486</v>
      </c>
      <c r="B172" s="590">
        <v>6638.0011234014</v>
      </c>
      <c r="C172" s="590">
        <v>6913.09609</v>
      </c>
      <c r="D172" s="591">
        <v>275.09496659860099</v>
      </c>
      <c r="E172" s="597">
        <v>1.0414424405</v>
      </c>
      <c r="F172" s="590">
        <v>6606</v>
      </c>
      <c r="G172" s="591">
        <v>2752.5</v>
      </c>
      <c r="H172" s="593">
        <v>576.08100000000002</v>
      </c>
      <c r="I172" s="590">
        <v>3000.9630099999999</v>
      </c>
      <c r="J172" s="591">
        <v>248.46301000000099</v>
      </c>
      <c r="K172" s="598">
        <v>0.45427838480100002</v>
      </c>
    </row>
    <row r="173" spans="1:11" ht="14.4" customHeight="1" thickBot="1" x14ac:dyDescent="0.35">
      <c r="A173" s="607" t="s">
        <v>487</v>
      </c>
      <c r="B173" s="585">
        <v>1609.0000435382001</v>
      </c>
      <c r="C173" s="585">
        <v>1734.5730000000001</v>
      </c>
      <c r="D173" s="586">
        <v>125.572956461798</v>
      </c>
      <c r="E173" s="587">
        <v>1.0780440976150001</v>
      </c>
      <c r="F173" s="585">
        <v>1752</v>
      </c>
      <c r="G173" s="586">
        <v>730</v>
      </c>
      <c r="H173" s="588">
        <v>172.33600000000001</v>
      </c>
      <c r="I173" s="585">
        <v>700.26599999999996</v>
      </c>
      <c r="J173" s="586">
        <v>-29.733999999999</v>
      </c>
      <c r="K173" s="589">
        <v>0.399695205479</v>
      </c>
    </row>
    <row r="174" spans="1:11" ht="14.4" customHeight="1" thickBot="1" x14ac:dyDescent="0.35">
      <c r="A174" s="607" t="s">
        <v>488</v>
      </c>
      <c r="B174" s="585">
        <v>4952.0001339970004</v>
      </c>
      <c r="C174" s="585">
        <v>5152.4722000000002</v>
      </c>
      <c r="D174" s="586">
        <v>200.47206600300001</v>
      </c>
      <c r="E174" s="587">
        <v>1.040483049389</v>
      </c>
      <c r="F174" s="585">
        <v>4854</v>
      </c>
      <c r="G174" s="586">
        <v>2022.5</v>
      </c>
      <c r="H174" s="588">
        <v>403.745</v>
      </c>
      <c r="I174" s="585">
        <v>2299.8737999999998</v>
      </c>
      <c r="J174" s="586">
        <v>277.37380000000098</v>
      </c>
      <c r="K174" s="589">
        <v>0.47381001235999998</v>
      </c>
    </row>
    <row r="175" spans="1:11" ht="14.4" customHeight="1" thickBot="1" x14ac:dyDescent="0.35">
      <c r="A175" s="607" t="s">
        <v>489</v>
      </c>
      <c r="B175" s="585">
        <v>68.000948469904003</v>
      </c>
      <c r="C175" s="585">
        <v>19.407889999999998</v>
      </c>
      <c r="D175" s="586">
        <v>-48.593058469904001</v>
      </c>
      <c r="E175" s="587">
        <v>0.28540616618800002</v>
      </c>
      <c r="F175" s="585">
        <v>0</v>
      </c>
      <c r="G175" s="586">
        <v>0</v>
      </c>
      <c r="H175" s="588">
        <v>4.9406564584124654E-324</v>
      </c>
      <c r="I175" s="585">
        <v>6.8210000000000007E-2</v>
      </c>
      <c r="J175" s="586">
        <v>6.8210000000000007E-2</v>
      </c>
      <c r="K175" s="596" t="s">
        <v>322</v>
      </c>
    </row>
    <row r="176" spans="1:11" ht="14.4" customHeight="1" thickBot="1" x14ac:dyDescent="0.35">
      <c r="A176" s="607" t="s">
        <v>490</v>
      </c>
      <c r="B176" s="585">
        <v>8.9999973962910005</v>
      </c>
      <c r="C176" s="585">
        <v>6.6429999999999998</v>
      </c>
      <c r="D176" s="586">
        <v>-2.3569973962909998</v>
      </c>
      <c r="E176" s="587">
        <v>0.73811132464700002</v>
      </c>
      <c r="F176" s="585">
        <v>0</v>
      </c>
      <c r="G176" s="586">
        <v>0</v>
      </c>
      <c r="H176" s="588">
        <v>4.9406564584124654E-324</v>
      </c>
      <c r="I176" s="585">
        <v>0.755</v>
      </c>
      <c r="J176" s="586">
        <v>0.755</v>
      </c>
      <c r="K176" s="596" t="s">
        <v>322</v>
      </c>
    </row>
    <row r="177" spans="1:11" ht="14.4" customHeight="1" thickBot="1" x14ac:dyDescent="0.35">
      <c r="A177" s="606" t="s">
        <v>491</v>
      </c>
      <c r="B177" s="590">
        <v>10455.8838736629</v>
      </c>
      <c r="C177" s="590">
        <v>10389.43585</v>
      </c>
      <c r="D177" s="591">
        <v>-66.448023662889</v>
      </c>
      <c r="E177" s="597">
        <v>0.99364491567900004</v>
      </c>
      <c r="F177" s="590">
        <v>9564.9361208093906</v>
      </c>
      <c r="G177" s="591">
        <v>3985.3900503372502</v>
      </c>
      <c r="H177" s="593">
        <v>929.59572000000003</v>
      </c>
      <c r="I177" s="590">
        <v>4663.5010700000003</v>
      </c>
      <c r="J177" s="591">
        <v>678.11101966275396</v>
      </c>
      <c r="K177" s="598">
        <v>0.48756217617100001</v>
      </c>
    </row>
    <row r="178" spans="1:11" ht="14.4" customHeight="1" thickBot="1" x14ac:dyDescent="0.35">
      <c r="A178" s="607" t="s">
        <v>492</v>
      </c>
      <c r="B178" s="585">
        <v>3663.87605513168</v>
      </c>
      <c r="C178" s="585">
        <v>3155.855</v>
      </c>
      <c r="D178" s="586">
        <v>-508.02105513168402</v>
      </c>
      <c r="E178" s="587">
        <v>0.86134327485700002</v>
      </c>
      <c r="F178" s="585">
        <v>2700.9819615584101</v>
      </c>
      <c r="G178" s="586">
        <v>1125.4091506493401</v>
      </c>
      <c r="H178" s="588">
        <v>314.80918000000003</v>
      </c>
      <c r="I178" s="585">
        <v>1392.15418</v>
      </c>
      <c r="J178" s="586">
        <v>266.74502935066403</v>
      </c>
      <c r="K178" s="589">
        <v>0.51542520454100005</v>
      </c>
    </row>
    <row r="179" spans="1:11" ht="14.4" customHeight="1" thickBot="1" x14ac:dyDescent="0.35">
      <c r="A179" s="607" t="s">
        <v>493</v>
      </c>
      <c r="B179" s="585">
        <v>6753.0001016913302</v>
      </c>
      <c r="C179" s="585">
        <v>7233.5808500000003</v>
      </c>
      <c r="D179" s="586">
        <v>480.58074830867201</v>
      </c>
      <c r="E179" s="587">
        <v>1.071165517706</v>
      </c>
      <c r="F179" s="585">
        <v>6863.9541592509904</v>
      </c>
      <c r="G179" s="586">
        <v>2859.9808996879101</v>
      </c>
      <c r="H179" s="588">
        <v>614.78653999999995</v>
      </c>
      <c r="I179" s="585">
        <v>3271.3468899999998</v>
      </c>
      <c r="J179" s="586">
        <v>411.36599031208999</v>
      </c>
      <c r="K179" s="589">
        <v>0.47659800955800002</v>
      </c>
    </row>
    <row r="180" spans="1:11" ht="14.4" customHeight="1" thickBot="1" x14ac:dyDescent="0.35">
      <c r="A180" s="606" t="s">
        <v>494</v>
      </c>
      <c r="B180" s="590">
        <v>4.9406564584124654E-324</v>
      </c>
      <c r="C180" s="590">
        <v>-3.6690800000000001</v>
      </c>
      <c r="D180" s="591">
        <v>-3.6690800000000001</v>
      </c>
      <c r="E180" s="592" t="s">
        <v>328</v>
      </c>
      <c r="F180" s="590">
        <v>0</v>
      </c>
      <c r="G180" s="591">
        <v>0</v>
      </c>
      <c r="H180" s="593">
        <v>4.9406564584124654E-324</v>
      </c>
      <c r="I180" s="590">
        <v>2.4703282292062327E-323</v>
      </c>
      <c r="J180" s="591">
        <v>2.4703282292062327E-323</v>
      </c>
      <c r="K180" s="594" t="s">
        <v>322</v>
      </c>
    </row>
    <row r="181" spans="1:11" ht="14.4" customHeight="1" thickBot="1" x14ac:dyDescent="0.35">
      <c r="A181" s="607" t="s">
        <v>495</v>
      </c>
      <c r="B181" s="585">
        <v>4.9406564584124654E-324</v>
      </c>
      <c r="C181" s="585">
        <v>-3.4988899999999998</v>
      </c>
      <c r="D181" s="586">
        <v>-3.4988899999999998</v>
      </c>
      <c r="E181" s="595" t="s">
        <v>328</v>
      </c>
      <c r="F181" s="585">
        <v>0</v>
      </c>
      <c r="G181" s="586">
        <v>0</v>
      </c>
      <c r="H181" s="588">
        <v>4.9406564584124654E-324</v>
      </c>
      <c r="I181" s="585">
        <v>2.4703282292062327E-323</v>
      </c>
      <c r="J181" s="586">
        <v>2.4703282292062327E-323</v>
      </c>
      <c r="K181" s="596" t="s">
        <v>322</v>
      </c>
    </row>
    <row r="182" spans="1:11" ht="14.4" customHeight="1" thickBot="1" x14ac:dyDescent="0.35">
      <c r="A182" s="607" t="s">
        <v>496</v>
      </c>
      <c r="B182" s="585">
        <v>4.9406564584124654E-324</v>
      </c>
      <c r="C182" s="585">
        <v>-0.17019000000000001</v>
      </c>
      <c r="D182" s="586">
        <v>-0.17019000000000001</v>
      </c>
      <c r="E182" s="595" t="s">
        <v>328</v>
      </c>
      <c r="F182" s="585">
        <v>0</v>
      </c>
      <c r="G182" s="586">
        <v>0</v>
      </c>
      <c r="H182" s="588">
        <v>4.9406564584124654E-324</v>
      </c>
      <c r="I182" s="585">
        <v>2.4703282292062327E-323</v>
      </c>
      <c r="J182" s="586">
        <v>2.4703282292062327E-323</v>
      </c>
      <c r="K182" s="596" t="s">
        <v>322</v>
      </c>
    </row>
    <row r="183" spans="1:11" ht="14.4" customHeight="1" thickBot="1" x14ac:dyDescent="0.35">
      <c r="A183" s="606" t="s">
        <v>497</v>
      </c>
      <c r="B183" s="590">
        <v>9163.9999695481492</v>
      </c>
      <c r="C183" s="590">
        <v>6936.2625200000002</v>
      </c>
      <c r="D183" s="591">
        <v>-2227.7374495481499</v>
      </c>
      <c r="E183" s="597">
        <v>0.75690337658700002</v>
      </c>
      <c r="F183" s="590">
        <v>8852</v>
      </c>
      <c r="G183" s="591">
        <v>3688.3333333333298</v>
      </c>
      <c r="H183" s="593">
        <v>548.00333000000001</v>
      </c>
      <c r="I183" s="590">
        <v>3090.9620500000001</v>
      </c>
      <c r="J183" s="591">
        <v>-597.37128333333499</v>
      </c>
      <c r="K183" s="598">
        <v>0.349182337324</v>
      </c>
    </row>
    <row r="184" spans="1:11" ht="14.4" customHeight="1" thickBot="1" x14ac:dyDescent="0.35">
      <c r="A184" s="607" t="s">
        <v>498</v>
      </c>
      <c r="B184" s="585">
        <v>4518.9999863763296</v>
      </c>
      <c r="C184" s="585">
        <v>3655.1334900000002</v>
      </c>
      <c r="D184" s="586">
        <v>-863.86649637633195</v>
      </c>
      <c r="E184" s="587">
        <v>0.80883680040200001</v>
      </c>
      <c r="F184" s="585">
        <v>4827</v>
      </c>
      <c r="G184" s="586">
        <v>2011.25</v>
      </c>
      <c r="H184" s="588">
        <v>250.45471000000001</v>
      </c>
      <c r="I184" s="585">
        <v>1375.27298</v>
      </c>
      <c r="J184" s="586">
        <v>-635.97702000000095</v>
      </c>
      <c r="K184" s="589">
        <v>0.284912570955</v>
      </c>
    </row>
    <row r="185" spans="1:11" ht="14.4" customHeight="1" thickBot="1" x14ac:dyDescent="0.35">
      <c r="A185" s="607" t="s">
        <v>499</v>
      </c>
      <c r="B185" s="585">
        <v>4644.9999831718196</v>
      </c>
      <c r="C185" s="585">
        <v>3281.1290300000001</v>
      </c>
      <c r="D185" s="586">
        <v>-1363.87095317182</v>
      </c>
      <c r="E185" s="587">
        <v>0.70637869577699997</v>
      </c>
      <c r="F185" s="585">
        <v>4025</v>
      </c>
      <c r="G185" s="586">
        <v>1677.0833333333301</v>
      </c>
      <c r="H185" s="588">
        <v>297.54862000000003</v>
      </c>
      <c r="I185" s="585">
        <v>1715.6890699999999</v>
      </c>
      <c r="J185" s="586">
        <v>38.605736666665997</v>
      </c>
      <c r="K185" s="589">
        <v>0.42625815403700001</v>
      </c>
    </row>
    <row r="186" spans="1:11" ht="14.4" customHeight="1" thickBot="1" x14ac:dyDescent="0.35">
      <c r="A186" s="606" t="s">
        <v>500</v>
      </c>
      <c r="B186" s="590">
        <v>0</v>
      </c>
      <c r="C186" s="590">
        <v>451.36570999999998</v>
      </c>
      <c r="D186" s="591">
        <v>451.36570999999998</v>
      </c>
      <c r="E186" s="592" t="s">
        <v>322</v>
      </c>
      <c r="F186" s="590">
        <v>0</v>
      </c>
      <c r="G186" s="591">
        <v>0</v>
      </c>
      <c r="H186" s="593">
        <v>4.9406564584124654E-324</v>
      </c>
      <c r="I186" s="590">
        <v>40.707549999999998</v>
      </c>
      <c r="J186" s="591">
        <v>40.707549999999998</v>
      </c>
      <c r="K186" s="594" t="s">
        <v>322</v>
      </c>
    </row>
    <row r="187" spans="1:11" ht="14.4" customHeight="1" thickBot="1" x14ac:dyDescent="0.35">
      <c r="A187" s="607" t="s">
        <v>501</v>
      </c>
      <c r="B187" s="585">
        <v>4.9406564584124654E-324</v>
      </c>
      <c r="C187" s="585">
        <v>321.51245999999998</v>
      </c>
      <c r="D187" s="586">
        <v>321.51245999999998</v>
      </c>
      <c r="E187" s="595" t="s">
        <v>328</v>
      </c>
      <c r="F187" s="585">
        <v>0</v>
      </c>
      <c r="G187" s="586">
        <v>0</v>
      </c>
      <c r="H187" s="588">
        <v>4.9406564584124654E-324</v>
      </c>
      <c r="I187" s="585">
        <v>23.873629999999999</v>
      </c>
      <c r="J187" s="586">
        <v>23.873629999999999</v>
      </c>
      <c r="K187" s="596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129.85325</v>
      </c>
      <c r="D188" s="586">
        <v>129.85325</v>
      </c>
      <c r="E188" s="595" t="s">
        <v>322</v>
      </c>
      <c r="F188" s="585">
        <v>0</v>
      </c>
      <c r="G188" s="586">
        <v>0</v>
      </c>
      <c r="H188" s="588">
        <v>4.9406564584124654E-324</v>
      </c>
      <c r="I188" s="585">
        <v>16.833919999999999</v>
      </c>
      <c r="J188" s="586">
        <v>16.833919999999999</v>
      </c>
      <c r="K188" s="596" t="s">
        <v>322</v>
      </c>
    </row>
    <row r="189" spans="1:11" ht="14.4" customHeight="1" thickBot="1" x14ac:dyDescent="0.35">
      <c r="A189" s="604" t="s">
        <v>503</v>
      </c>
      <c r="B189" s="585">
        <v>1766.67101959201</v>
      </c>
      <c r="C189" s="585">
        <v>1596.76911</v>
      </c>
      <c r="D189" s="586">
        <v>-169.90190959200501</v>
      </c>
      <c r="E189" s="587">
        <v>0.90382934473400001</v>
      </c>
      <c r="F189" s="585">
        <v>1013.7005070557</v>
      </c>
      <c r="G189" s="586">
        <v>422.375211273209</v>
      </c>
      <c r="H189" s="588">
        <v>2.0000000000000001E-4</v>
      </c>
      <c r="I189" s="585">
        <v>0.51436000000000004</v>
      </c>
      <c r="J189" s="586">
        <v>-421.86085127320899</v>
      </c>
      <c r="K189" s="589">
        <v>5.0740824899999997E-4</v>
      </c>
    </row>
    <row r="190" spans="1:11" ht="14.4" customHeight="1" thickBot="1" x14ac:dyDescent="0.35">
      <c r="A190" s="605" t="s">
        <v>504</v>
      </c>
      <c r="B190" s="585">
        <v>753.37443934327803</v>
      </c>
      <c r="C190" s="585">
        <v>525.73446000000001</v>
      </c>
      <c r="D190" s="586">
        <v>-227.63997934327799</v>
      </c>
      <c r="E190" s="587">
        <v>0.69783952380699998</v>
      </c>
      <c r="F190" s="585">
        <v>0</v>
      </c>
      <c r="G190" s="586">
        <v>0</v>
      </c>
      <c r="H190" s="588">
        <v>4.9406564584124654E-324</v>
      </c>
      <c r="I190" s="585">
        <v>2.4703282292062327E-323</v>
      </c>
      <c r="J190" s="586">
        <v>2.4703282292062327E-323</v>
      </c>
      <c r="K190" s="596" t="s">
        <v>322</v>
      </c>
    </row>
    <row r="191" spans="1:11" ht="14.4" customHeight="1" thickBot="1" x14ac:dyDescent="0.35">
      <c r="A191" s="606" t="s">
        <v>505</v>
      </c>
      <c r="B191" s="590">
        <v>753.37443934327803</v>
      </c>
      <c r="C191" s="590">
        <v>525.73446000000001</v>
      </c>
      <c r="D191" s="591">
        <v>-227.63997934327799</v>
      </c>
      <c r="E191" s="597">
        <v>0.69783952380699998</v>
      </c>
      <c r="F191" s="590">
        <v>0</v>
      </c>
      <c r="G191" s="591">
        <v>0</v>
      </c>
      <c r="H191" s="593">
        <v>4.9406564584124654E-324</v>
      </c>
      <c r="I191" s="590">
        <v>2.4703282292062327E-323</v>
      </c>
      <c r="J191" s="591">
        <v>2.4703282292062327E-323</v>
      </c>
      <c r="K191" s="594" t="s">
        <v>322</v>
      </c>
    </row>
    <row r="192" spans="1:11" ht="14.4" customHeight="1" thickBot="1" x14ac:dyDescent="0.35">
      <c r="A192" s="607" t="s">
        <v>506</v>
      </c>
      <c r="B192" s="585">
        <v>0</v>
      </c>
      <c r="C192" s="585">
        <v>159.83329000000001</v>
      </c>
      <c r="D192" s="586">
        <v>159.83329000000001</v>
      </c>
      <c r="E192" s="595" t="s">
        <v>322</v>
      </c>
      <c r="F192" s="585">
        <v>0</v>
      </c>
      <c r="G192" s="586">
        <v>0</v>
      </c>
      <c r="H192" s="588">
        <v>4.9406564584124654E-324</v>
      </c>
      <c r="I192" s="585">
        <v>2.4703282292062327E-323</v>
      </c>
      <c r="J192" s="586">
        <v>2.4703282292062327E-323</v>
      </c>
      <c r="K192" s="596" t="s">
        <v>322</v>
      </c>
    </row>
    <row r="193" spans="1:11" ht="14.4" customHeight="1" thickBot="1" x14ac:dyDescent="0.35">
      <c r="A193" s="607" t="s">
        <v>507</v>
      </c>
      <c r="B193" s="585">
        <v>0</v>
      </c>
      <c r="C193" s="585">
        <v>23.97494</v>
      </c>
      <c r="D193" s="586">
        <v>23.97494</v>
      </c>
      <c r="E193" s="595" t="s">
        <v>322</v>
      </c>
      <c r="F193" s="585">
        <v>0</v>
      </c>
      <c r="G193" s="586">
        <v>0</v>
      </c>
      <c r="H193" s="588">
        <v>4.9406564584124654E-324</v>
      </c>
      <c r="I193" s="585">
        <v>2.4703282292062327E-323</v>
      </c>
      <c r="J193" s="586">
        <v>2.4703282292062327E-323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0</v>
      </c>
      <c r="C194" s="585">
        <v>156.84616</v>
      </c>
      <c r="D194" s="586">
        <v>156.84616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2.4703282292062327E-323</v>
      </c>
      <c r="J194" s="586">
        <v>2.4703282292062327E-323</v>
      </c>
      <c r="K194" s="596" t="s">
        <v>322</v>
      </c>
    </row>
    <row r="195" spans="1:11" ht="14.4" customHeight="1" thickBot="1" x14ac:dyDescent="0.35">
      <c r="A195" s="607" t="s">
        <v>509</v>
      </c>
      <c r="B195" s="585">
        <v>0</v>
      </c>
      <c r="C195" s="585">
        <v>185.08007000000001</v>
      </c>
      <c r="D195" s="586">
        <v>185.08007000000001</v>
      </c>
      <c r="E195" s="595" t="s">
        <v>322</v>
      </c>
      <c r="F195" s="585">
        <v>0</v>
      </c>
      <c r="G195" s="586">
        <v>0</v>
      </c>
      <c r="H195" s="588">
        <v>4.9406564584124654E-324</v>
      </c>
      <c r="I195" s="585">
        <v>2.4703282292062327E-323</v>
      </c>
      <c r="J195" s="586">
        <v>2.4703282292062327E-323</v>
      </c>
      <c r="K195" s="596" t="s">
        <v>322</v>
      </c>
    </row>
    <row r="196" spans="1:11" ht="14.4" customHeight="1" thickBot="1" x14ac:dyDescent="0.35">
      <c r="A196" s="610" t="s">
        <v>510</v>
      </c>
      <c r="B196" s="590">
        <v>1013.29658024873</v>
      </c>
      <c r="C196" s="590">
        <v>1071.0346500000001</v>
      </c>
      <c r="D196" s="591">
        <v>57.738069751272</v>
      </c>
      <c r="E196" s="597">
        <v>1.0569804249579999</v>
      </c>
      <c r="F196" s="590">
        <v>1013.7005070557</v>
      </c>
      <c r="G196" s="591">
        <v>422.375211273209</v>
      </c>
      <c r="H196" s="593">
        <v>2.0000000000000001E-4</v>
      </c>
      <c r="I196" s="590">
        <v>0.51436000000000004</v>
      </c>
      <c r="J196" s="591">
        <v>-421.86085127320899</v>
      </c>
      <c r="K196" s="598">
        <v>5.0740824899999997E-4</v>
      </c>
    </row>
    <row r="197" spans="1:11" ht="14.4" customHeight="1" thickBot="1" x14ac:dyDescent="0.35">
      <c r="A197" s="606" t="s">
        <v>511</v>
      </c>
      <c r="B197" s="590">
        <v>4.9406564584124654E-324</v>
      </c>
      <c r="C197" s="590">
        <v>4.9406564584124654E-324</v>
      </c>
      <c r="D197" s="591">
        <v>0</v>
      </c>
      <c r="E197" s="597">
        <v>1</v>
      </c>
      <c r="F197" s="590">
        <v>4.9406564584124654E-324</v>
      </c>
      <c r="G197" s="591">
        <v>0</v>
      </c>
      <c r="H197" s="593">
        <v>4.9406564584124654E-324</v>
      </c>
      <c r="I197" s="590">
        <v>0.22500000000000001</v>
      </c>
      <c r="J197" s="591">
        <v>0.22500000000000001</v>
      </c>
      <c r="K197" s="594" t="s">
        <v>328</v>
      </c>
    </row>
    <row r="198" spans="1:11" ht="14.4" customHeight="1" thickBot="1" x14ac:dyDescent="0.35">
      <c r="A198" s="607" t="s">
        <v>512</v>
      </c>
      <c r="B198" s="585">
        <v>4.9406564584124654E-324</v>
      </c>
      <c r="C198" s="585">
        <v>4.9406564584124654E-324</v>
      </c>
      <c r="D198" s="586">
        <v>0</v>
      </c>
      <c r="E198" s="587">
        <v>1</v>
      </c>
      <c r="F198" s="585">
        <v>4.9406564584124654E-324</v>
      </c>
      <c r="G198" s="586">
        <v>0</v>
      </c>
      <c r="H198" s="588">
        <v>4.9406564584124654E-324</v>
      </c>
      <c r="I198" s="585">
        <v>0.22500000000000001</v>
      </c>
      <c r="J198" s="586">
        <v>0.22500000000000001</v>
      </c>
      <c r="K198" s="596" t="s">
        <v>328</v>
      </c>
    </row>
    <row r="199" spans="1:11" ht="14.4" customHeight="1" thickBot="1" x14ac:dyDescent="0.35">
      <c r="A199" s="606" t="s">
        <v>513</v>
      </c>
      <c r="B199" s="590">
        <v>0</v>
      </c>
      <c r="C199" s="590">
        <v>28.041499999999999</v>
      </c>
      <c r="D199" s="591">
        <v>28.041499999999999</v>
      </c>
      <c r="E199" s="592" t="s">
        <v>322</v>
      </c>
      <c r="F199" s="590">
        <v>0</v>
      </c>
      <c r="G199" s="591">
        <v>0</v>
      </c>
      <c r="H199" s="593">
        <v>2.0000000000000001E-4</v>
      </c>
      <c r="I199" s="590">
        <v>1E-4</v>
      </c>
      <c r="J199" s="591">
        <v>1E-4</v>
      </c>
      <c r="K199" s="594" t="s">
        <v>322</v>
      </c>
    </row>
    <row r="200" spans="1:11" ht="14.4" customHeight="1" thickBot="1" x14ac:dyDescent="0.35">
      <c r="A200" s="607" t="s">
        <v>514</v>
      </c>
      <c r="B200" s="585">
        <v>0</v>
      </c>
      <c r="C200" s="585">
        <v>-5.0000000000000001E-4</v>
      </c>
      <c r="D200" s="586">
        <v>-5.0000000000000001E-4</v>
      </c>
      <c r="E200" s="595" t="s">
        <v>322</v>
      </c>
      <c r="F200" s="585">
        <v>0</v>
      </c>
      <c r="G200" s="586">
        <v>0</v>
      </c>
      <c r="H200" s="588">
        <v>2.0000000000000001E-4</v>
      </c>
      <c r="I200" s="585">
        <v>1E-4</v>
      </c>
      <c r="J200" s="586">
        <v>1E-4</v>
      </c>
      <c r="K200" s="596" t="s">
        <v>322</v>
      </c>
    </row>
    <row r="201" spans="1:11" ht="14.4" customHeight="1" thickBot="1" x14ac:dyDescent="0.35">
      <c r="A201" s="607" t="s">
        <v>515</v>
      </c>
      <c r="B201" s="585">
        <v>4.9406564584124654E-324</v>
      </c>
      <c r="C201" s="585">
        <v>28.042000000000002</v>
      </c>
      <c r="D201" s="586">
        <v>28.042000000000002</v>
      </c>
      <c r="E201" s="595" t="s">
        <v>328</v>
      </c>
      <c r="F201" s="585">
        <v>0</v>
      </c>
      <c r="G201" s="586">
        <v>0</v>
      </c>
      <c r="H201" s="588">
        <v>4.9406564584124654E-324</v>
      </c>
      <c r="I201" s="585">
        <v>2.4703282292062327E-323</v>
      </c>
      <c r="J201" s="586">
        <v>2.4703282292062327E-323</v>
      </c>
      <c r="K201" s="596" t="s">
        <v>322</v>
      </c>
    </row>
    <row r="202" spans="1:11" ht="14.4" customHeight="1" thickBot="1" x14ac:dyDescent="0.35">
      <c r="A202" s="606" t="s">
        <v>516</v>
      </c>
      <c r="B202" s="590">
        <v>1013.29658024873</v>
      </c>
      <c r="C202" s="590">
        <v>1042.99315</v>
      </c>
      <c r="D202" s="591">
        <v>29.696569751272001</v>
      </c>
      <c r="E202" s="597">
        <v>1.0293068883580001</v>
      </c>
      <c r="F202" s="590">
        <v>1013.7005070557</v>
      </c>
      <c r="G202" s="591">
        <v>422.375211273209</v>
      </c>
      <c r="H202" s="593">
        <v>4.9406564584124654E-324</v>
      </c>
      <c r="I202" s="590">
        <v>0.28926000000000002</v>
      </c>
      <c r="J202" s="591">
        <v>-422.08595127320899</v>
      </c>
      <c r="K202" s="598">
        <v>2.8535055199999999E-4</v>
      </c>
    </row>
    <row r="203" spans="1:11" ht="14.4" customHeight="1" thickBot="1" x14ac:dyDescent="0.35">
      <c r="A203" s="607" t="s">
        <v>517</v>
      </c>
      <c r="B203" s="585">
        <v>2.0196340348340001</v>
      </c>
      <c r="C203" s="585">
        <v>38.765709999999999</v>
      </c>
      <c r="D203" s="586">
        <v>36.746075965164998</v>
      </c>
      <c r="E203" s="587">
        <v>19.194423014952001</v>
      </c>
      <c r="F203" s="585">
        <v>2.4235608418000001</v>
      </c>
      <c r="G203" s="586">
        <v>1.009817017417</v>
      </c>
      <c r="H203" s="588">
        <v>4.9406564584124654E-324</v>
      </c>
      <c r="I203" s="585">
        <v>2.4703282292062327E-323</v>
      </c>
      <c r="J203" s="586">
        <v>-1.009817017417</v>
      </c>
      <c r="K203" s="589">
        <v>9.8813129168249309E-324</v>
      </c>
    </row>
    <row r="204" spans="1:11" ht="14.4" customHeight="1" thickBot="1" x14ac:dyDescent="0.35">
      <c r="A204" s="607" t="s">
        <v>518</v>
      </c>
      <c r="B204" s="585">
        <v>999.99999999999204</v>
      </c>
      <c r="C204" s="585">
        <v>999.99599999999998</v>
      </c>
      <c r="D204" s="586">
        <v>-3.9999999909999997E-3</v>
      </c>
      <c r="E204" s="587">
        <v>0.999996</v>
      </c>
      <c r="F204" s="585">
        <v>1000</v>
      </c>
      <c r="G204" s="586">
        <v>416.66666666666703</v>
      </c>
      <c r="H204" s="588">
        <v>4.9406564584124654E-324</v>
      </c>
      <c r="I204" s="585">
        <v>2.4703282292062327E-323</v>
      </c>
      <c r="J204" s="586">
        <v>-416.66666666666703</v>
      </c>
      <c r="K204" s="589">
        <v>0</v>
      </c>
    </row>
    <row r="205" spans="1:11" ht="14.4" customHeight="1" thickBot="1" x14ac:dyDescent="0.35">
      <c r="A205" s="607" t="s">
        <v>519</v>
      </c>
      <c r="B205" s="585">
        <v>11.276946213901001</v>
      </c>
      <c r="C205" s="585">
        <v>4.2314400000000001</v>
      </c>
      <c r="D205" s="586">
        <v>-7.0455062139009996</v>
      </c>
      <c r="E205" s="587">
        <v>0.37522924378</v>
      </c>
      <c r="F205" s="585">
        <v>11.276946213901001</v>
      </c>
      <c r="G205" s="586">
        <v>4.6987275891250002</v>
      </c>
      <c r="H205" s="588">
        <v>4.9406564584124654E-324</v>
      </c>
      <c r="I205" s="585">
        <v>0.28926000000000002</v>
      </c>
      <c r="J205" s="586">
        <v>-4.4094675891249997</v>
      </c>
      <c r="K205" s="589">
        <v>2.5650561286999999E-2</v>
      </c>
    </row>
    <row r="206" spans="1:11" ht="14.4" customHeight="1" thickBot="1" x14ac:dyDescent="0.35">
      <c r="A206" s="603" t="s">
        <v>520</v>
      </c>
      <c r="B206" s="585">
        <v>3943.99380794014</v>
      </c>
      <c r="C206" s="585">
        <v>4261.9953699999996</v>
      </c>
      <c r="D206" s="586">
        <v>318.001562059864</v>
      </c>
      <c r="E206" s="587">
        <v>1.0806293258919999</v>
      </c>
      <c r="F206" s="585">
        <v>3779.0245250921498</v>
      </c>
      <c r="G206" s="586">
        <v>1574.59355212173</v>
      </c>
      <c r="H206" s="588">
        <v>367.6198</v>
      </c>
      <c r="I206" s="585">
        <v>1826.7552499999999</v>
      </c>
      <c r="J206" s="586">
        <v>252.16169787827201</v>
      </c>
      <c r="K206" s="589">
        <v>0.48339333017500002</v>
      </c>
    </row>
    <row r="207" spans="1:11" ht="14.4" customHeight="1" thickBot="1" x14ac:dyDescent="0.35">
      <c r="A207" s="608" t="s">
        <v>521</v>
      </c>
      <c r="B207" s="590">
        <v>3943.99380794014</v>
      </c>
      <c r="C207" s="590">
        <v>4261.9953699999996</v>
      </c>
      <c r="D207" s="591">
        <v>318.001562059864</v>
      </c>
      <c r="E207" s="597">
        <v>1.0806293258919999</v>
      </c>
      <c r="F207" s="590">
        <v>3779.0245250921498</v>
      </c>
      <c r="G207" s="591">
        <v>1574.59355212173</v>
      </c>
      <c r="H207" s="593">
        <v>367.6198</v>
      </c>
      <c r="I207" s="590">
        <v>1826.7552499999999</v>
      </c>
      <c r="J207" s="591">
        <v>252.16169787827201</v>
      </c>
      <c r="K207" s="598">
        <v>0.48339333017500002</v>
      </c>
    </row>
    <row r="208" spans="1:11" ht="14.4" customHeight="1" thickBot="1" x14ac:dyDescent="0.35">
      <c r="A208" s="610" t="s">
        <v>54</v>
      </c>
      <c r="B208" s="590">
        <v>3943.99380794014</v>
      </c>
      <c r="C208" s="590">
        <v>4261.9953699999996</v>
      </c>
      <c r="D208" s="591">
        <v>318.001562059864</v>
      </c>
      <c r="E208" s="597">
        <v>1.0806293258919999</v>
      </c>
      <c r="F208" s="590">
        <v>3779.0245250921498</v>
      </c>
      <c r="G208" s="591">
        <v>1574.59355212173</v>
      </c>
      <c r="H208" s="593">
        <v>367.6198</v>
      </c>
      <c r="I208" s="590">
        <v>1826.7552499999999</v>
      </c>
      <c r="J208" s="591">
        <v>252.16169787827201</v>
      </c>
      <c r="K208" s="598">
        <v>0.48339333017500002</v>
      </c>
    </row>
    <row r="209" spans="1:11" ht="14.4" customHeight="1" thickBot="1" x14ac:dyDescent="0.35">
      <c r="A209" s="606" t="s">
        <v>522</v>
      </c>
      <c r="B209" s="590">
        <v>70.999999999999005</v>
      </c>
      <c r="C209" s="590">
        <v>138.11472000000001</v>
      </c>
      <c r="D209" s="591">
        <v>67.114720000000005</v>
      </c>
      <c r="E209" s="597">
        <v>1.945277746478</v>
      </c>
      <c r="F209" s="590">
        <v>101</v>
      </c>
      <c r="G209" s="591">
        <v>42.083333333333002</v>
      </c>
      <c r="H209" s="593">
        <v>11.65521</v>
      </c>
      <c r="I209" s="590">
        <v>58.276049999999998</v>
      </c>
      <c r="J209" s="591">
        <v>16.192716666666001</v>
      </c>
      <c r="K209" s="598">
        <v>0.57699059405899999</v>
      </c>
    </row>
    <row r="210" spans="1:11" ht="14.4" customHeight="1" thickBot="1" x14ac:dyDescent="0.35">
      <c r="A210" s="607" t="s">
        <v>523</v>
      </c>
      <c r="B210" s="585">
        <v>70.999999999999005</v>
      </c>
      <c r="C210" s="585">
        <v>138.11472000000001</v>
      </c>
      <c r="D210" s="586">
        <v>67.114720000000005</v>
      </c>
      <c r="E210" s="587">
        <v>1.945277746478</v>
      </c>
      <c r="F210" s="585">
        <v>101</v>
      </c>
      <c r="G210" s="586">
        <v>42.083333333333002</v>
      </c>
      <c r="H210" s="588">
        <v>11.65521</v>
      </c>
      <c r="I210" s="585">
        <v>58.276049999999998</v>
      </c>
      <c r="J210" s="586">
        <v>16.192716666666001</v>
      </c>
      <c r="K210" s="589">
        <v>0.57699059405899999</v>
      </c>
    </row>
    <row r="211" spans="1:11" ht="14.4" customHeight="1" thickBot="1" x14ac:dyDescent="0.35">
      <c r="A211" s="606" t="s">
        <v>524</v>
      </c>
      <c r="B211" s="590">
        <v>206.59358830746001</v>
      </c>
      <c r="C211" s="590">
        <v>169.51400000000001</v>
      </c>
      <c r="D211" s="591">
        <v>-37.079588307458998</v>
      </c>
      <c r="E211" s="597">
        <v>0.82051917191000001</v>
      </c>
      <c r="F211" s="590">
        <v>173.02452509214601</v>
      </c>
      <c r="G211" s="591">
        <v>72.093552121727001</v>
      </c>
      <c r="H211" s="593">
        <v>22.187999999999999</v>
      </c>
      <c r="I211" s="590">
        <v>112.286</v>
      </c>
      <c r="J211" s="591">
        <v>40.192447878271999</v>
      </c>
      <c r="K211" s="598">
        <v>0.64896002425199995</v>
      </c>
    </row>
    <row r="212" spans="1:11" ht="14.4" customHeight="1" thickBot="1" x14ac:dyDescent="0.35">
      <c r="A212" s="607" t="s">
        <v>525</v>
      </c>
      <c r="B212" s="585">
        <v>206.59358830746001</v>
      </c>
      <c r="C212" s="585">
        <v>169.51400000000001</v>
      </c>
      <c r="D212" s="586">
        <v>-37.079588307458998</v>
      </c>
      <c r="E212" s="587">
        <v>0.82051917191000001</v>
      </c>
      <c r="F212" s="585">
        <v>173.02452509214601</v>
      </c>
      <c r="G212" s="586">
        <v>72.093552121727001</v>
      </c>
      <c r="H212" s="588">
        <v>22.187999999999999</v>
      </c>
      <c r="I212" s="585">
        <v>112.286</v>
      </c>
      <c r="J212" s="586">
        <v>40.192447878271999</v>
      </c>
      <c r="K212" s="589">
        <v>0.64896002425199995</v>
      </c>
    </row>
    <row r="213" spans="1:11" ht="14.4" customHeight="1" thickBot="1" x14ac:dyDescent="0.35">
      <c r="A213" s="606" t="s">
        <v>526</v>
      </c>
      <c r="B213" s="590">
        <v>614.40021963271704</v>
      </c>
      <c r="C213" s="590">
        <v>875.38314000000003</v>
      </c>
      <c r="D213" s="591">
        <v>260.98292036728299</v>
      </c>
      <c r="E213" s="597">
        <v>1.424776736771</v>
      </c>
      <c r="F213" s="590">
        <v>825</v>
      </c>
      <c r="G213" s="591">
        <v>343.75</v>
      </c>
      <c r="H213" s="593">
        <v>40.6113</v>
      </c>
      <c r="I213" s="590">
        <v>219.22989999999999</v>
      </c>
      <c r="J213" s="591">
        <v>-124.5201</v>
      </c>
      <c r="K213" s="598">
        <v>0.26573321212099998</v>
      </c>
    </row>
    <row r="214" spans="1:11" ht="14.4" customHeight="1" thickBot="1" x14ac:dyDescent="0.35">
      <c r="A214" s="607" t="s">
        <v>527</v>
      </c>
      <c r="B214" s="585">
        <v>614.40021963271704</v>
      </c>
      <c r="C214" s="585">
        <v>700.18730000000005</v>
      </c>
      <c r="D214" s="586">
        <v>85.787080367282996</v>
      </c>
      <c r="E214" s="587">
        <v>1.139627359538</v>
      </c>
      <c r="F214" s="585">
        <v>825</v>
      </c>
      <c r="G214" s="586">
        <v>343.75</v>
      </c>
      <c r="H214" s="588">
        <v>40.6113</v>
      </c>
      <c r="I214" s="585">
        <v>219.22989999999999</v>
      </c>
      <c r="J214" s="586">
        <v>-124.5201</v>
      </c>
      <c r="K214" s="589">
        <v>0.26573321212099998</v>
      </c>
    </row>
    <row r="215" spans="1:11" ht="14.4" customHeight="1" thickBot="1" x14ac:dyDescent="0.35">
      <c r="A215" s="607" t="s">
        <v>528</v>
      </c>
      <c r="B215" s="585">
        <v>0</v>
      </c>
      <c r="C215" s="585">
        <v>175.19584</v>
      </c>
      <c r="D215" s="586">
        <v>175.19584</v>
      </c>
      <c r="E215" s="595" t="s">
        <v>322</v>
      </c>
      <c r="F215" s="585">
        <v>4.9406564584124654E-324</v>
      </c>
      <c r="G215" s="586">
        <v>0</v>
      </c>
      <c r="H215" s="588">
        <v>4.9406564584124654E-324</v>
      </c>
      <c r="I215" s="585">
        <v>2.4703282292062327E-323</v>
      </c>
      <c r="J215" s="586">
        <v>2.4703282292062327E-323</v>
      </c>
      <c r="K215" s="589">
        <v>5</v>
      </c>
    </row>
    <row r="216" spans="1:11" ht="14.4" customHeight="1" thickBot="1" x14ac:dyDescent="0.35">
      <c r="A216" s="606" t="s">
        <v>529</v>
      </c>
      <c r="B216" s="590">
        <v>0</v>
      </c>
      <c r="C216" s="590">
        <v>6.24</v>
      </c>
      <c r="D216" s="591">
        <v>6.24</v>
      </c>
      <c r="E216" s="592" t="s">
        <v>322</v>
      </c>
      <c r="F216" s="590">
        <v>4.9406564584124654E-324</v>
      </c>
      <c r="G216" s="591">
        <v>0</v>
      </c>
      <c r="H216" s="593">
        <v>0.56799999999999995</v>
      </c>
      <c r="I216" s="590">
        <v>3.59</v>
      </c>
      <c r="J216" s="591">
        <v>3.59</v>
      </c>
      <c r="K216" s="594" t="s">
        <v>328</v>
      </c>
    </row>
    <row r="217" spans="1:11" ht="14.4" customHeight="1" thickBot="1" x14ac:dyDescent="0.35">
      <c r="A217" s="607" t="s">
        <v>530</v>
      </c>
      <c r="B217" s="585">
        <v>0</v>
      </c>
      <c r="C217" s="585">
        <v>6.24</v>
      </c>
      <c r="D217" s="586">
        <v>6.24</v>
      </c>
      <c r="E217" s="595" t="s">
        <v>322</v>
      </c>
      <c r="F217" s="585">
        <v>4.9406564584124654E-324</v>
      </c>
      <c r="G217" s="586">
        <v>0</v>
      </c>
      <c r="H217" s="588">
        <v>0.56799999999999995</v>
      </c>
      <c r="I217" s="585">
        <v>3.59</v>
      </c>
      <c r="J217" s="586">
        <v>3.59</v>
      </c>
      <c r="K217" s="596" t="s">
        <v>328</v>
      </c>
    </row>
    <row r="218" spans="1:11" ht="14.4" customHeight="1" thickBot="1" x14ac:dyDescent="0.35">
      <c r="A218" s="606" t="s">
        <v>531</v>
      </c>
      <c r="B218" s="590">
        <v>606.99999999999204</v>
      </c>
      <c r="C218" s="590">
        <v>537.75229999999999</v>
      </c>
      <c r="D218" s="591">
        <v>-69.247699999991994</v>
      </c>
      <c r="E218" s="597">
        <v>0.88591812191099995</v>
      </c>
      <c r="F218" s="590">
        <v>762</v>
      </c>
      <c r="G218" s="591">
        <v>317.5</v>
      </c>
      <c r="H218" s="593">
        <v>50.780250000000002</v>
      </c>
      <c r="I218" s="590">
        <v>227.03057999999999</v>
      </c>
      <c r="J218" s="591">
        <v>-90.46942</v>
      </c>
      <c r="K218" s="598">
        <v>0.29794039369999997</v>
      </c>
    </row>
    <row r="219" spans="1:11" ht="14.4" customHeight="1" thickBot="1" x14ac:dyDescent="0.35">
      <c r="A219" s="607" t="s">
        <v>532</v>
      </c>
      <c r="B219" s="585">
        <v>605.99999999999204</v>
      </c>
      <c r="C219" s="585">
        <v>537.47569999999996</v>
      </c>
      <c r="D219" s="586">
        <v>-68.524299999991996</v>
      </c>
      <c r="E219" s="587">
        <v>0.88692359735899995</v>
      </c>
      <c r="F219" s="585">
        <v>747</v>
      </c>
      <c r="G219" s="586">
        <v>311.25</v>
      </c>
      <c r="H219" s="588">
        <v>49.518340000000002</v>
      </c>
      <c r="I219" s="585">
        <v>220.721</v>
      </c>
      <c r="J219" s="586">
        <v>-90.528999999999996</v>
      </c>
      <c r="K219" s="589">
        <v>0.29547657295800001</v>
      </c>
    </row>
    <row r="220" spans="1:11" ht="14.4" customHeight="1" thickBot="1" x14ac:dyDescent="0.35">
      <c r="A220" s="607" t="s">
        <v>533</v>
      </c>
      <c r="B220" s="585">
        <v>0.99999999999900002</v>
      </c>
      <c r="C220" s="585">
        <v>0.27660000000000001</v>
      </c>
      <c r="D220" s="586">
        <v>-0.72339999999899995</v>
      </c>
      <c r="E220" s="587">
        <v>0.27660000000000001</v>
      </c>
      <c r="F220" s="585">
        <v>15</v>
      </c>
      <c r="G220" s="586">
        <v>6.25</v>
      </c>
      <c r="H220" s="588">
        <v>1.2619100000000001</v>
      </c>
      <c r="I220" s="585">
        <v>6.3095800000000004</v>
      </c>
      <c r="J220" s="586">
        <v>5.9580000000000001E-2</v>
      </c>
      <c r="K220" s="589">
        <v>0.42063866666600003</v>
      </c>
    </row>
    <row r="221" spans="1:11" ht="14.4" customHeight="1" thickBot="1" x14ac:dyDescent="0.35">
      <c r="A221" s="606" t="s">
        <v>534</v>
      </c>
      <c r="B221" s="590">
        <v>0</v>
      </c>
      <c r="C221" s="590">
        <v>103.10638</v>
      </c>
      <c r="D221" s="591">
        <v>103.10638</v>
      </c>
      <c r="E221" s="592" t="s">
        <v>322</v>
      </c>
      <c r="F221" s="590">
        <v>4.9406564584124654E-324</v>
      </c>
      <c r="G221" s="591">
        <v>0</v>
      </c>
      <c r="H221" s="593">
        <v>10.807550000000001</v>
      </c>
      <c r="I221" s="590">
        <v>49.528919999999999</v>
      </c>
      <c r="J221" s="591">
        <v>49.528919999999999</v>
      </c>
      <c r="K221" s="594" t="s">
        <v>328</v>
      </c>
    </row>
    <row r="222" spans="1:11" ht="14.4" customHeight="1" thickBot="1" x14ac:dyDescent="0.35">
      <c r="A222" s="607" t="s">
        <v>535</v>
      </c>
      <c r="B222" s="585">
        <v>0</v>
      </c>
      <c r="C222" s="585">
        <v>103.10638</v>
      </c>
      <c r="D222" s="586">
        <v>103.10638</v>
      </c>
      <c r="E222" s="595" t="s">
        <v>322</v>
      </c>
      <c r="F222" s="585">
        <v>4.9406564584124654E-324</v>
      </c>
      <c r="G222" s="586">
        <v>0</v>
      </c>
      <c r="H222" s="588">
        <v>10.807550000000001</v>
      </c>
      <c r="I222" s="585">
        <v>49.528919999999999</v>
      </c>
      <c r="J222" s="586">
        <v>49.528919999999999</v>
      </c>
      <c r="K222" s="596" t="s">
        <v>328</v>
      </c>
    </row>
    <row r="223" spans="1:11" ht="14.4" customHeight="1" thickBot="1" x14ac:dyDescent="0.35">
      <c r="A223" s="606" t="s">
        <v>536</v>
      </c>
      <c r="B223" s="590">
        <v>2444.99999999997</v>
      </c>
      <c r="C223" s="590">
        <v>2431.88483</v>
      </c>
      <c r="D223" s="591">
        <v>-13.115169999967</v>
      </c>
      <c r="E223" s="597">
        <v>0.99463592228999997</v>
      </c>
      <c r="F223" s="590">
        <v>1918</v>
      </c>
      <c r="G223" s="591">
        <v>799.16666666666697</v>
      </c>
      <c r="H223" s="593">
        <v>231.00949</v>
      </c>
      <c r="I223" s="590">
        <v>1156.8137999999999</v>
      </c>
      <c r="J223" s="591">
        <v>357.64713333333299</v>
      </c>
      <c r="K223" s="598">
        <v>0.60313545359700005</v>
      </c>
    </row>
    <row r="224" spans="1:11" ht="14.4" customHeight="1" thickBot="1" x14ac:dyDescent="0.35">
      <c r="A224" s="607" t="s">
        <v>537</v>
      </c>
      <c r="B224" s="585">
        <v>2444.99999999997</v>
      </c>
      <c r="C224" s="585">
        <v>2431.88483</v>
      </c>
      <c r="D224" s="586">
        <v>-13.115169999967</v>
      </c>
      <c r="E224" s="587">
        <v>0.99463592228999997</v>
      </c>
      <c r="F224" s="585">
        <v>1918</v>
      </c>
      <c r="G224" s="586">
        <v>799.16666666666697</v>
      </c>
      <c r="H224" s="588">
        <v>231.00949</v>
      </c>
      <c r="I224" s="585">
        <v>1156.8137999999999</v>
      </c>
      <c r="J224" s="586">
        <v>357.64713333333299</v>
      </c>
      <c r="K224" s="589">
        <v>0.60313545359700005</v>
      </c>
    </row>
    <row r="225" spans="1:11" ht="14.4" customHeight="1" thickBot="1" x14ac:dyDescent="0.35">
      <c r="A225" s="611"/>
      <c r="B225" s="585">
        <v>-7295.8262776083502</v>
      </c>
      <c r="C225" s="585">
        <v>-12247.41085</v>
      </c>
      <c r="D225" s="586">
        <v>-4951.58457239168</v>
      </c>
      <c r="E225" s="587">
        <v>1.6786872910590001</v>
      </c>
      <c r="F225" s="585">
        <v>-9512.6402339064298</v>
      </c>
      <c r="G225" s="586">
        <v>-3963.6000974610101</v>
      </c>
      <c r="H225" s="588">
        <v>-1248.31717</v>
      </c>
      <c r="I225" s="585">
        <v>-5060.1124800000198</v>
      </c>
      <c r="J225" s="586">
        <v>-1096.5123825390001</v>
      </c>
      <c r="K225" s="589">
        <v>0.53193565146699995</v>
      </c>
    </row>
    <row r="226" spans="1:11" ht="14.4" customHeight="1" thickBot="1" x14ac:dyDescent="0.35">
      <c r="A226" s="612" t="s">
        <v>66</v>
      </c>
      <c r="B226" s="599">
        <v>-7295.8262776083402</v>
      </c>
      <c r="C226" s="599">
        <v>-12247.41085</v>
      </c>
      <c r="D226" s="600">
        <v>-4951.58457239169</v>
      </c>
      <c r="E226" s="601">
        <v>-1.226650230575</v>
      </c>
      <c r="F226" s="599">
        <v>-9512.6402339064298</v>
      </c>
      <c r="G226" s="600">
        <v>-3963.6000974610101</v>
      </c>
      <c r="H226" s="599">
        <v>-1248.31717</v>
      </c>
      <c r="I226" s="599">
        <v>-5060.1124800000098</v>
      </c>
      <c r="J226" s="600">
        <v>-1096.5123825390001</v>
      </c>
      <c r="K226" s="602">
        <v>0.53193565146699995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3" t="s">
        <v>538</v>
      </c>
      <c r="B5" s="614" t="s">
        <v>539</v>
      </c>
      <c r="C5" s="615" t="s">
        <v>540</v>
      </c>
      <c r="D5" s="615" t="s">
        <v>540</v>
      </c>
      <c r="E5" s="615"/>
      <c r="F5" s="615" t="s">
        <v>540</v>
      </c>
      <c r="G5" s="615" t="s">
        <v>540</v>
      </c>
      <c r="H5" s="615" t="s">
        <v>540</v>
      </c>
      <c r="I5" s="616" t="s">
        <v>540</v>
      </c>
      <c r="J5" s="617" t="s">
        <v>74</v>
      </c>
    </row>
    <row r="6" spans="1:10" ht="14.4" customHeight="1" x14ac:dyDescent="0.3">
      <c r="A6" s="613" t="s">
        <v>538</v>
      </c>
      <c r="B6" s="614" t="s">
        <v>331</v>
      </c>
      <c r="C6" s="615">
        <v>241.27846</v>
      </c>
      <c r="D6" s="615">
        <v>230.40461000000002</v>
      </c>
      <c r="E6" s="615"/>
      <c r="F6" s="615">
        <v>271.53183999999999</v>
      </c>
      <c r="G6" s="615">
        <v>248.12171778793004</v>
      </c>
      <c r="H6" s="615">
        <v>23.41012221206995</v>
      </c>
      <c r="I6" s="616">
        <v>1.0943493476539552</v>
      </c>
      <c r="J6" s="617" t="s">
        <v>1</v>
      </c>
    </row>
    <row r="7" spans="1:10" ht="14.4" customHeight="1" x14ac:dyDescent="0.3">
      <c r="A7" s="613" t="s">
        <v>538</v>
      </c>
      <c r="B7" s="614" t="s">
        <v>332</v>
      </c>
      <c r="C7" s="615">
        <v>0.19653999999999999</v>
      </c>
      <c r="D7" s="615">
        <v>-3.5225500000000003</v>
      </c>
      <c r="E7" s="615"/>
      <c r="F7" s="615">
        <v>29.72185</v>
      </c>
      <c r="G7" s="615">
        <v>14.882007791582083</v>
      </c>
      <c r="H7" s="615">
        <v>14.839842208417917</v>
      </c>
      <c r="I7" s="616">
        <v>1.9971666737610487</v>
      </c>
      <c r="J7" s="617" t="s">
        <v>1</v>
      </c>
    </row>
    <row r="8" spans="1:10" ht="14.4" customHeight="1" x14ac:dyDescent="0.3">
      <c r="A8" s="613" t="s">
        <v>538</v>
      </c>
      <c r="B8" s="614" t="s">
        <v>541</v>
      </c>
      <c r="C8" s="615">
        <v>0</v>
      </c>
      <c r="D8" s="615" t="s">
        <v>540</v>
      </c>
      <c r="E8" s="615"/>
      <c r="F8" s="615" t="s">
        <v>540</v>
      </c>
      <c r="G8" s="615" t="s">
        <v>540</v>
      </c>
      <c r="H8" s="615" t="s">
        <v>540</v>
      </c>
      <c r="I8" s="616" t="s">
        <v>540</v>
      </c>
      <c r="J8" s="617" t="s">
        <v>1</v>
      </c>
    </row>
    <row r="9" spans="1:10" ht="14.4" customHeight="1" x14ac:dyDescent="0.3">
      <c r="A9" s="613" t="s">
        <v>538</v>
      </c>
      <c r="B9" s="614" t="s">
        <v>333</v>
      </c>
      <c r="C9" s="615" t="s">
        <v>540</v>
      </c>
      <c r="D9" s="615">
        <v>0</v>
      </c>
      <c r="E9" s="615"/>
      <c r="F9" s="615">
        <v>0</v>
      </c>
      <c r="G9" s="615">
        <v>0.58625559922916659</v>
      </c>
      <c r="H9" s="615">
        <v>-0.58625559922916659</v>
      </c>
      <c r="I9" s="616">
        <v>0</v>
      </c>
      <c r="J9" s="617" t="s">
        <v>1</v>
      </c>
    </row>
    <row r="10" spans="1:10" ht="14.4" customHeight="1" x14ac:dyDescent="0.3">
      <c r="A10" s="613" t="s">
        <v>538</v>
      </c>
      <c r="B10" s="614" t="s">
        <v>334</v>
      </c>
      <c r="C10" s="615">
        <v>0</v>
      </c>
      <c r="D10" s="615">
        <v>335.83470999999997</v>
      </c>
      <c r="E10" s="615"/>
      <c r="F10" s="615">
        <v>13.33797</v>
      </c>
      <c r="G10" s="615">
        <v>20.833333333333336</v>
      </c>
      <c r="H10" s="615">
        <v>-7.4953633333333354</v>
      </c>
      <c r="I10" s="616">
        <v>0.64022256</v>
      </c>
      <c r="J10" s="617" t="s">
        <v>1</v>
      </c>
    </row>
    <row r="11" spans="1:10" ht="14.4" customHeight="1" x14ac:dyDescent="0.3">
      <c r="A11" s="613" t="s">
        <v>538</v>
      </c>
      <c r="B11" s="614" t="s">
        <v>335</v>
      </c>
      <c r="C11" s="615">
        <v>71.460160000000016</v>
      </c>
      <c r="D11" s="615">
        <v>62.208299999998999</v>
      </c>
      <c r="E11" s="615"/>
      <c r="F11" s="615">
        <v>54.887050000000009</v>
      </c>
      <c r="G11" s="615">
        <v>61.858135073940424</v>
      </c>
      <c r="H11" s="615">
        <v>-6.9710850739404151</v>
      </c>
      <c r="I11" s="616">
        <v>0.88730528222993277</v>
      </c>
      <c r="J11" s="617" t="s">
        <v>1</v>
      </c>
    </row>
    <row r="12" spans="1:10" ht="14.4" customHeight="1" x14ac:dyDescent="0.3">
      <c r="A12" s="613" t="s">
        <v>538</v>
      </c>
      <c r="B12" s="614" t="s">
        <v>336</v>
      </c>
      <c r="C12" s="615">
        <v>3.70513</v>
      </c>
      <c r="D12" s="615">
        <v>0.81434999999900004</v>
      </c>
      <c r="E12" s="615"/>
      <c r="F12" s="615">
        <v>1.3583699999999999</v>
      </c>
      <c r="G12" s="615">
        <v>0.83338983589958338</v>
      </c>
      <c r="H12" s="615">
        <v>0.52498016410041648</v>
      </c>
      <c r="I12" s="616">
        <v>1.6299334854903034</v>
      </c>
      <c r="J12" s="617" t="s">
        <v>1</v>
      </c>
    </row>
    <row r="13" spans="1:10" ht="14.4" customHeight="1" x14ac:dyDescent="0.3">
      <c r="A13" s="613" t="s">
        <v>538</v>
      </c>
      <c r="B13" s="614" t="s">
        <v>337</v>
      </c>
      <c r="C13" s="615">
        <v>40.178960000000004</v>
      </c>
      <c r="D13" s="615">
        <v>39.285039999999</v>
      </c>
      <c r="E13" s="615"/>
      <c r="F13" s="615">
        <v>39.111319999999999</v>
      </c>
      <c r="G13" s="615">
        <v>37.791104701407498</v>
      </c>
      <c r="H13" s="615">
        <v>1.3202152985925011</v>
      </c>
      <c r="I13" s="616">
        <v>1.0349345516365211</v>
      </c>
      <c r="J13" s="617" t="s">
        <v>1</v>
      </c>
    </row>
    <row r="14" spans="1:10" ht="14.4" customHeight="1" x14ac:dyDescent="0.3">
      <c r="A14" s="613" t="s">
        <v>538</v>
      </c>
      <c r="B14" s="614" t="s">
        <v>542</v>
      </c>
      <c r="C14" s="615">
        <v>356.81925000000001</v>
      </c>
      <c r="D14" s="615">
        <v>665.02445999999691</v>
      </c>
      <c r="E14" s="615"/>
      <c r="F14" s="615">
        <v>409.94839999999994</v>
      </c>
      <c r="G14" s="615">
        <v>384.90594412332212</v>
      </c>
      <c r="H14" s="615">
        <v>25.04245587667782</v>
      </c>
      <c r="I14" s="616">
        <v>1.0650612344626571</v>
      </c>
      <c r="J14" s="617" t="s">
        <v>543</v>
      </c>
    </row>
    <row r="16" spans="1:10" ht="14.4" customHeight="1" x14ac:dyDescent="0.3">
      <c r="A16" s="613" t="s">
        <v>538</v>
      </c>
      <c r="B16" s="614" t="s">
        <v>539</v>
      </c>
      <c r="C16" s="615" t="s">
        <v>540</v>
      </c>
      <c r="D16" s="615" t="s">
        <v>540</v>
      </c>
      <c r="E16" s="615"/>
      <c r="F16" s="615" t="s">
        <v>540</v>
      </c>
      <c r="G16" s="615" t="s">
        <v>540</v>
      </c>
      <c r="H16" s="615" t="s">
        <v>540</v>
      </c>
      <c r="I16" s="616" t="s">
        <v>540</v>
      </c>
      <c r="J16" s="617" t="s">
        <v>74</v>
      </c>
    </row>
    <row r="17" spans="1:10" ht="14.4" customHeight="1" x14ac:dyDescent="0.3">
      <c r="A17" s="613" t="s">
        <v>544</v>
      </c>
      <c r="B17" s="614" t="s">
        <v>545</v>
      </c>
      <c r="C17" s="615" t="s">
        <v>540</v>
      </c>
      <c r="D17" s="615" t="s">
        <v>540</v>
      </c>
      <c r="E17" s="615"/>
      <c r="F17" s="615" t="s">
        <v>540</v>
      </c>
      <c r="G17" s="615" t="s">
        <v>540</v>
      </c>
      <c r="H17" s="615" t="s">
        <v>540</v>
      </c>
      <c r="I17" s="616" t="s">
        <v>540</v>
      </c>
      <c r="J17" s="617" t="s">
        <v>0</v>
      </c>
    </row>
    <row r="18" spans="1:10" ht="14.4" customHeight="1" x14ac:dyDescent="0.3">
      <c r="A18" s="613" t="s">
        <v>544</v>
      </c>
      <c r="B18" s="614" t="s">
        <v>331</v>
      </c>
      <c r="C18" s="615">
        <v>0.13800000000000001</v>
      </c>
      <c r="D18" s="615">
        <v>0</v>
      </c>
      <c r="E18" s="615"/>
      <c r="F18" s="615" t="s">
        <v>540</v>
      </c>
      <c r="G18" s="615" t="s">
        <v>540</v>
      </c>
      <c r="H18" s="615" t="s">
        <v>540</v>
      </c>
      <c r="I18" s="616" t="s">
        <v>540</v>
      </c>
      <c r="J18" s="617" t="s">
        <v>1</v>
      </c>
    </row>
    <row r="19" spans="1:10" ht="14.4" customHeight="1" x14ac:dyDescent="0.3">
      <c r="A19" s="613" t="s">
        <v>544</v>
      </c>
      <c r="B19" s="614" t="s">
        <v>546</v>
      </c>
      <c r="C19" s="615">
        <v>0.13800000000000001</v>
      </c>
      <c r="D19" s="615">
        <v>0</v>
      </c>
      <c r="E19" s="615"/>
      <c r="F19" s="615" t="s">
        <v>540</v>
      </c>
      <c r="G19" s="615" t="s">
        <v>540</v>
      </c>
      <c r="H19" s="615" t="s">
        <v>540</v>
      </c>
      <c r="I19" s="616" t="s">
        <v>540</v>
      </c>
      <c r="J19" s="617" t="s">
        <v>547</v>
      </c>
    </row>
    <row r="20" spans="1:10" ht="14.4" customHeight="1" x14ac:dyDescent="0.3">
      <c r="A20" s="613" t="s">
        <v>540</v>
      </c>
      <c r="B20" s="614" t="s">
        <v>540</v>
      </c>
      <c r="C20" s="615" t="s">
        <v>540</v>
      </c>
      <c r="D20" s="615" t="s">
        <v>540</v>
      </c>
      <c r="E20" s="615"/>
      <c r="F20" s="615" t="s">
        <v>540</v>
      </c>
      <c r="G20" s="615" t="s">
        <v>540</v>
      </c>
      <c r="H20" s="615" t="s">
        <v>540</v>
      </c>
      <c r="I20" s="616" t="s">
        <v>540</v>
      </c>
      <c r="J20" s="617" t="s">
        <v>548</v>
      </c>
    </row>
    <row r="21" spans="1:10" ht="14.4" customHeight="1" x14ac:dyDescent="0.3">
      <c r="A21" s="613" t="s">
        <v>549</v>
      </c>
      <c r="B21" s="614" t="s">
        <v>550</v>
      </c>
      <c r="C21" s="615" t="s">
        <v>540</v>
      </c>
      <c r="D21" s="615" t="s">
        <v>540</v>
      </c>
      <c r="E21" s="615"/>
      <c r="F21" s="615" t="s">
        <v>540</v>
      </c>
      <c r="G21" s="615" t="s">
        <v>540</v>
      </c>
      <c r="H21" s="615" t="s">
        <v>540</v>
      </c>
      <c r="I21" s="616" t="s">
        <v>540</v>
      </c>
      <c r="J21" s="617" t="s">
        <v>0</v>
      </c>
    </row>
    <row r="22" spans="1:10" ht="14.4" customHeight="1" x14ac:dyDescent="0.3">
      <c r="A22" s="613" t="s">
        <v>549</v>
      </c>
      <c r="B22" s="614" t="s">
        <v>331</v>
      </c>
      <c r="C22" s="615">
        <v>87.619559999999993</v>
      </c>
      <c r="D22" s="615">
        <v>64.851699999999994</v>
      </c>
      <c r="E22" s="615"/>
      <c r="F22" s="615">
        <v>62.558900000000008</v>
      </c>
      <c r="G22" s="615">
        <v>81.245168562084999</v>
      </c>
      <c r="H22" s="615">
        <v>-18.68626856208499</v>
      </c>
      <c r="I22" s="616">
        <v>0.77000147956114418</v>
      </c>
      <c r="J22" s="617" t="s">
        <v>1</v>
      </c>
    </row>
    <row r="23" spans="1:10" ht="14.4" customHeight="1" x14ac:dyDescent="0.3">
      <c r="A23" s="613" t="s">
        <v>549</v>
      </c>
      <c r="B23" s="614" t="s">
        <v>332</v>
      </c>
      <c r="C23" s="615">
        <v>0.19653999999999999</v>
      </c>
      <c r="D23" s="615">
        <v>-3.5225500000000003</v>
      </c>
      <c r="E23" s="615"/>
      <c r="F23" s="615">
        <v>29.72185</v>
      </c>
      <c r="G23" s="615">
        <v>14.882007791582083</v>
      </c>
      <c r="H23" s="615">
        <v>14.839842208417917</v>
      </c>
      <c r="I23" s="616">
        <v>1.9971666737610487</v>
      </c>
      <c r="J23" s="617" t="s">
        <v>1</v>
      </c>
    </row>
    <row r="24" spans="1:10" ht="14.4" customHeight="1" x14ac:dyDescent="0.3">
      <c r="A24" s="613" t="s">
        <v>549</v>
      </c>
      <c r="B24" s="614" t="s">
        <v>541</v>
      </c>
      <c r="C24" s="615">
        <v>0</v>
      </c>
      <c r="D24" s="615" t="s">
        <v>540</v>
      </c>
      <c r="E24" s="615"/>
      <c r="F24" s="615" t="s">
        <v>540</v>
      </c>
      <c r="G24" s="615" t="s">
        <v>540</v>
      </c>
      <c r="H24" s="615" t="s">
        <v>540</v>
      </c>
      <c r="I24" s="616" t="s">
        <v>540</v>
      </c>
      <c r="J24" s="617" t="s">
        <v>1</v>
      </c>
    </row>
    <row r="25" spans="1:10" ht="14.4" customHeight="1" x14ac:dyDescent="0.3">
      <c r="A25" s="613" t="s">
        <v>549</v>
      </c>
      <c r="B25" s="614" t="s">
        <v>333</v>
      </c>
      <c r="C25" s="615" t="s">
        <v>540</v>
      </c>
      <c r="D25" s="615">
        <v>0</v>
      </c>
      <c r="E25" s="615"/>
      <c r="F25" s="615">
        <v>0</v>
      </c>
      <c r="G25" s="615">
        <v>0.58625559922916659</v>
      </c>
      <c r="H25" s="615">
        <v>-0.58625559922916659</v>
      </c>
      <c r="I25" s="616">
        <v>0</v>
      </c>
      <c r="J25" s="617" t="s">
        <v>1</v>
      </c>
    </row>
    <row r="26" spans="1:10" ht="14.4" customHeight="1" x14ac:dyDescent="0.3">
      <c r="A26" s="613" t="s">
        <v>549</v>
      </c>
      <c r="B26" s="614" t="s">
        <v>334</v>
      </c>
      <c r="C26" s="615">
        <v>0</v>
      </c>
      <c r="D26" s="615">
        <v>335.83470999999997</v>
      </c>
      <c r="E26" s="615"/>
      <c r="F26" s="615">
        <v>13.33797</v>
      </c>
      <c r="G26" s="615">
        <v>20.833333333333336</v>
      </c>
      <c r="H26" s="615">
        <v>-7.4953633333333354</v>
      </c>
      <c r="I26" s="616">
        <v>0.64022256</v>
      </c>
      <c r="J26" s="617" t="s">
        <v>1</v>
      </c>
    </row>
    <row r="27" spans="1:10" ht="14.4" customHeight="1" x14ac:dyDescent="0.3">
      <c r="A27" s="613" t="s">
        <v>549</v>
      </c>
      <c r="B27" s="614" t="s">
        <v>335</v>
      </c>
      <c r="C27" s="615">
        <v>64.307190000000006</v>
      </c>
      <c r="D27" s="615">
        <v>55.679459999999999</v>
      </c>
      <c r="E27" s="615"/>
      <c r="F27" s="615">
        <v>49.537060000000004</v>
      </c>
      <c r="G27" s="615">
        <v>54.161459682497927</v>
      </c>
      <c r="H27" s="615">
        <v>-4.6243996824979234</v>
      </c>
      <c r="I27" s="616">
        <v>0.91461825974398026</v>
      </c>
      <c r="J27" s="617" t="s">
        <v>1</v>
      </c>
    </row>
    <row r="28" spans="1:10" ht="14.4" customHeight="1" x14ac:dyDescent="0.3">
      <c r="A28" s="613" t="s">
        <v>549</v>
      </c>
      <c r="B28" s="614" t="s">
        <v>336</v>
      </c>
      <c r="C28" s="615">
        <v>3.70513</v>
      </c>
      <c r="D28" s="615">
        <v>0.81434999999900004</v>
      </c>
      <c r="E28" s="615"/>
      <c r="F28" s="615">
        <v>1.3583699999999999</v>
      </c>
      <c r="G28" s="615">
        <v>0.83338983589958338</v>
      </c>
      <c r="H28" s="615">
        <v>0.52498016410041648</v>
      </c>
      <c r="I28" s="616">
        <v>1.6299334854903034</v>
      </c>
      <c r="J28" s="617" t="s">
        <v>1</v>
      </c>
    </row>
    <row r="29" spans="1:10" ht="14.4" customHeight="1" x14ac:dyDescent="0.3">
      <c r="A29" s="613" t="s">
        <v>549</v>
      </c>
      <c r="B29" s="614" t="s">
        <v>337</v>
      </c>
      <c r="C29" s="615">
        <v>1.89696</v>
      </c>
      <c r="D29" s="615">
        <v>0</v>
      </c>
      <c r="E29" s="615"/>
      <c r="F29" s="615">
        <v>0.95679999999999998</v>
      </c>
      <c r="G29" s="615">
        <v>0</v>
      </c>
      <c r="H29" s="615">
        <v>0.95679999999999998</v>
      </c>
      <c r="I29" s="616" t="s">
        <v>540</v>
      </c>
      <c r="J29" s="617" t="s">
        <v>1</v>
      </c>
    </row>
    <row r="30" spans="1:10" ht="14.4" customHeight="1" x14ac:dyDescent="0.3">
      <c r="A30" s="613" t="s">
        <v>549</v>
      </c>
      <c r="B30" s="614" t="s">
        <v>551</v>
      </c>
      <c r="C30" s="615">
        <v>157.72538</v>
      </c>
      <c r="D30" s="615">
        <v>453.65766999999897</v>
      </c>
      <c r="E30" s="615"/>
      <c r="F30" s="615">
        <v>157.47095000000002</v>
      </c>
      <c r="G30" s="615">
        <v>172.5416148046271</v>
      </c>
      <c r="H30" s="615">
        <v>-15.070664804627086</v>
      </c>
      <c r="I30" s="616">
        <v>0.91265489880982076</v>
      </c>
      <c r="J30" s="617" t="s">
        <v>547</v>
      </c>
    </row>
    <row r="31" spans="1:10" ht="14.4" customHeight="1" x14ac:dyDescent="0.3">
      <c r="A31" s="613" t="s">
        <v>540</v>
      </c>
      <c r="B31" s="614" t="s">
        <v>540</v>
      </c>
      <c r="C31" s="615" t="s">
        <v>540</v>
      </c>
      <c r="D31" s="615" t="s">
        <v>540</v>
      </c>
      <c r="E31" s="615"/>
      <c r="F31" s="615" t="s">
        <v>540</v>
      </c>
      <c r="G31" s="615" t="s">
        <v>540</v>
      </c>
      <c r="H31" s="615" t="s">
        <v>540</v>
      </c>
      <c r="I31" s="616" t="s">
        <v>540</v>
      </c>
      <c r="J31" s="617" t="s">
        <v>548</v>
      </c>
    </row>
    <row r="32" spans="1:10" ht="14.4" customHeight="1" x14ac:dyDescent="0.3">
      <c r="A32" s="613" t="s">
        <v>552</v>
      </c>
      <c r="B32" s="614" t="s">
        <v>553</v>
      </c>
      <c r="C32" s="615" t="s">
        <v>540</v>
      </c>
      <c r="D32" s="615" t="s">
        <v>540</v>
      </c>
      <c r="E32" s="615"/>
      <c r="F32" s="615" t="s">
        <v>540</v>
      </c>
      <c r="G32" s="615" t="s">
        <v>540</v>
      </c>
      <c r="H32" s="615" t="s">
        <v>540</v>
      </c>
      <c r="I32" s="616" t="s">
        <v>540</v>
      </c>
      <c r="J32" s="617" t="s">
        <v>0</v>
      </c>
    </row>
    <row r="33" spans="1:10" ht="14.4" customHeight="1" x14ac:dyDescent="0.3">
      <c r="A33" s="613" t="s">
        <v>552</v>
      </c>
      <c r="B33" s="614" t="s">
        <v>331</v>
      </c>
      <c r="C33" s="615">
        <v>62.392339999999997</v>
      </c>
      <c r="D33" s="615">
        <v>71.843630000000005</v>
      </c>
      <c r="E33" s="615"/>
      <c r="F33" s="615">
        <v>82.882909999999995</v>
      </c>
      <c r="G33" s="615">
        <v>69.781731499795427</v>
      </c>
      <c r="H33" s="615">
        <v>13.101178500204568</v>
      </c>
      <c r="I33" s="616">
        <v>1.1877451048952974</v>
      </c>
      <c r="J33" s="617" t="s">
        <v>1</v>
      </c>
    </row>
    <row r="34" spans="1:10" ht="14.4" customHeight="1" x14ac:dyDescent="0.3">
      <c r="A34" s="613" t="s">
        <v>552</v>
      </c>
      <c r="B34" s="614" t="s">
        <v>335</v>
      </c>
      <c r="C34" s="615">
        <v>2.1871900000000002</v>
      </c>
      <c r="D34" s="615">
        <v>2.2871799999990001</v>
      </c>
      <c r="E34" s="615"/>
      <c r="F34" s="615">
        <v>1.42757</v>
      </c>
      <c r="G34" s="615">
        <v>2.1394330633650003</v>
      </c>
      <c r="H34" s="615">
        <v>-0.71186306336500027</v>
      </c>
      <c r="I34" s="616">
        <v>0.66726555948174948</v>
      </c>
      <c r="J34" s="617" t="s">
        <v>1</v>
      </c>
    </row>
    <row r="35" spans="1:10" ht="14.4" customHeight="1" x14ac:dyDescent="0.3">
      <c r="A35" s="613" t="s">
        <v>552</v>
      </c>
      <c r="B35" s="614" t="s">
        <v>337</v>
      </c>
      <c r="C35" s="615">
        <v>0.94847999999999999</v>
      </c>
      <c r="D35" s="615">
        <v>0</v>
      </c>
      <c r="E35" s="615"/>
      <c r="F35" s="615" t="s">
        <v>540</v>
      </c>
      <c r="G35" s="615" t="s">
        <v>540</v>
      </c>
      <c r="H35" s="615" t="s">
        <v>540</v>
      </c>
      <c r="I35" s="616" t="s">
        <v>540</v>
      </c>
      <c r="J35" s="617" t="s">
        <v>1</v>
      </c>
    </row>
    <row r="36" spans="1:10" ht="14.4" customHeight="1" x14ac:dyDescent="0.3">
      <c r="A36" s="613" t="s">
        <v>552</v>
      </c>
      <c r="B36" s="614" t="s">
        <v>554</v>
      </c>
      <c r="C36" s="615">
        <v>65.528009999999995</v>
      </c>
      <c r="D36" s="615">
        <v>74.130809999999002</v>
      </c>
      <c r="E36" s="615"/>
      <c r="F36" s="615">
        <v>84.310479999999998</v>
      </c>
      <c r="G36" s="615">
        <v>71.921164563160431</v>
      </c>
      <c r="H36" s="615">
        <v>12.389315436839567</v>
      </c>
      <c r="I36" s="616">
        <v>1.1722624419680996</v>
      </c>
      <c r="J36" s="617" t="s">
        <v>547</v>
      </c>
    </row>
    <row r="37" spans="1:10" ht="14.4" customHeight="1" x14ac:dyDescent="0.3">
      <c r="A37" s="613" t="s">
        <v>540</v>
      </c>
      <c r="B37" s="614" t="s">
        <v>540</v>
      </c>
      <c r="C37" s="615" t="s">
        <v>540</v>
      </c>
      <c r="D37" s="615" t="s">
        <v>540</v>
      </c>
      <c r="E37" s="615"/>
      <c r="F37" s="615" t="s">
        <v>540</v>
      </c>
      <c r="G37" s="615" t="s">
        <v>540</v>
      </c>
      <c r="H37" s="615" t="s">
        <v>540</v>
      </c>
      <c r="I37" s="616" t="s">
        <v>540</v>
      </c>
      <c r="J37" s="617" t="s">
        <v>548</v>
      </c>
    </row>
    <row r="38" spans="1:10" ht="14.4" customHeight="1" x14ac:dyDescent="0.3">
      <c r="A38" s="613" t="s">
        <v>555</v>
      </c>
      <c r="B38" s="614" t="s">
        <v>556</v>
      </c>
      <c r="C38" s="615" t="s">
        <v>540</v>
      </c>
      <c r="D38" s="615" t="s">
        <v>540</v>
      </c>
      <c r="E38" s="615"/>
      <c r="F38" s="615" t="s">
        <v>540</v>
      </c>
      <c r="G38" s="615" t="s">
        <v>540</v>
      </c>
      <c r="H38" s="615" t="s">
        <v>540</v>
      </c>
      <c r="I38" s="616" t="s">
        <v>540</v>
      </c>
      <c r="J38" s="617" t="s">
        <v>0</v>
      </c>
    </row>
    <row r="39" spans="1:10" ht="14.4" customHeight="1" x14ac:dyDescent="0.3">
      <c r="A39" s="613" t="s">
        <v>555</v>
      </c>
      <c r="B39" s="614" t="s">
        <v>331</v>
      </c>
      <c r="C39" s="615">
        <v>54.232289999999999</v>
      </c>
      <c r="D39" s="615">
        <v>60.904400000000003</v>
      </c>
      <c r="E39" s="615"/>
      <c r="F39" s="615">
        <v>82.981809999999996</v>
      </c>
      <c r="G39" s="615">
        <v>64.797132922695411</v>
      </c>
      <c r="H39" s="615">
        <v>18.184677077304585</v>
      </c>
      <c r="I39" s="616">
        <v>1.2806401496035227</v>
      </c>
      <c r="J39" s="617" t="s">
        <v>1</v>
      </c>
    </row>
    <row r="40" spans="1:10" ht="14.4" customHeight="1" x14ac:dyDescent="0.3">
      <c r="A40" s="613" t="s">
        <v>555</v>
      </c>
      <c r="B40" s="614" t="s">
        <v>335</v>
      </c>
      <c r="C40" s="615">
        <v>4.9120400000000002</v>
      </c>
      <c r="D40" s="615">
        <v>4.2416600000000004</v>
      </c>
      <c r="E40" s="615"/>
      <c r="F40" s="615">
        <v>3.34321</v>
      </c>
      <c r="G40" s="615">
        <v>4.9107524323925</v>
      </c>
      <c r="H40" s="615">
        <v>-1.5675424323925</v>
      </c>
      <c r="I40" s="616">
        <v>0.68079383883157818</v>
      </c>
      <c r="J40" s="617" t="s">
        <v>1</v>
      </c>
    </row>
    <row r="41" spans="1:10" ht="14.4" customHeight="1" x14ac:dyDescent="0.3">
      <c r="A41" s="613" t="s">
        <v>555</v>
      </c>
      <c r="B41" s="614" t="s">
        <v>557</v>
      </c>
      <c r="C41" s="615">
        <v>59.144329999999997</v>
      </c>
      <c r="D41" s="615">
        <v>65.146060000000006</v>
      </c>
      <c r="E41" s="615"/>
      <c r="F41" s="615">
        <v>86.325019999999995</v>
      </c>
      <c r="G41" s="615">
        <v>69.70788535508791</v>
      </c>
      <c r="H41" s="615">
        <v>16.617134644912085</v>
      </c>
      <c r="I41" s="616">
        <v>1.2383824234556158</v>
      </c>
      <c r="J41" s="617" t="s">
        <v>547</v>
      </c>
    </row>
    <row r="42" spans="1:10" ht="14.4" customHeight="1" x14ac:dyDescent="0.3">
      <c r="A42" s="613" t="s">
        <v>540</v>
      </c>
      <c r="B42" s="614" t="s">
        <v>540</v>
      </c>
      <c r="C42" s="615" t="s">
        <v>540</v>
      </c>
      <c r="D42" s="615" t="s">
        <v>540</v>
      </c>
      <c r="E42" s="615"/>
      <c r="F42" s="615" t="s">
        <v>540</v>
      </c>
      <c r="G42" s="615" t="s">
        <v>540</v>
      </c>
      <c r="H42" s="615" t="s">
        <v>540</v>
      </c>
      <c r="I42" s="616" t="s">
        <v>540</v>
      </c>
      <c r="J42" s="617" t="s">
        <v>548</v>
      </c>
    </row>
    <row r="43" spans="1:10" ht="14.4" customHeight="1" x14ac:dyDescent="0.3">
      <c r="A43" s="613" t="s">
        <v>558</v>
      </c>
      <c r="B43" s="614" t="s">
        <v>559</v>
      </c>
      <c r="C43" s="615" t="s">
        <v>540</v>
      </c>
      <c r="D43" s="615" t="s">
        <v>540</v>
      </c>
      <c r="E43" s="615"/>
      <c r="F43" s="615" t="s">
        <v>540</v>
      </c>
      <c r="G43" s="615" t="s">
        <v>540</v>
      </c>
      <c r="H43" s="615" t="s">
        <v>540</v>
      </c>
      <c r="I43" s="616" t="s">
        <v>540</v>
      </c>
      <c r="J43" s="617" t="s">
        <v>0</v>
      </c>
    </row>
    <row r="44" spans="1:10" ht="14.4" customHeight="1" x14ac:dyDescent="0.3">
      <c r="A44" s="613" t="s">
        <v>558</v>
      </c>
      <c r="B44" s="614" t="s">
        <v>331</v>
      </c>
      <c r="C44" s="615">
        <v>36.896270000000001</v>
      </c>
      <c r="D44" s="615">
        <v>32.804880000000004</v>
      </c>
      <c r="E44" s="615"/>
      <c r="F44" s="615">
        <v>43.108220000000003</v>
      </c>
      <c r="G44" s="615">
        <v>32.297684803354166</v>
      </c>
      <c r="H44" s="615">
        <v>10.810535196645837</v>
      </c>
      <c r="I44" s="616">
        <v>1.3347154838641297</v>
      </c>
      <c r="J44" s="617" t="s">
        <v>1</v>
      </c>
    </row>
    <row r="45" spans="1:10" ht="14.4" customHeight="1" x14ac:dyDescent="0.3">
      <c r="A45" s="613" t="s">
        <v>558</v>
      </c>
      <c r="B45" s="614" t="s">
        <v>335</v>
      </c>
      <c r="C45" s="615">
        <v>5.3740000000000003E-2</v>
      </c>
      <c r="D45" s="615">
        <v>0</v>
      </c>
      <c r="E45" s="615"/>
      <c r="F45" s="615">
        <v>0.57920999999999989</v>
      </c>
      <c r="G45" s="615">
        <v>0.64648989568500004</v>
      </c>
      <c r="H45" s="615">
        <v>-6.7279895685000146E-2</v>
      </c>
      <c r="I45" s="616">
        <v>0.89593047604601384</v>
      </c>
      <c r="J45" s="617" t="s">
        <v>1</v>
      </c>
    </row>
    <row r="46" spans="1:10" ht="14.4" customHeight="1" x14ac:dyDescent="0.3">
      <c r="A46" s="613" t="s">
        <v>558</v>
      </c>
      <c r="B46" s="614" t="s">
        <v>337</v>
      </c>
      <c r="C46" s="615">
        <v>37.33352</v>
      </c>
      <c r="D46" s="615">
        <v>39.285039999999</v>
      </c>
      <c r="E46" s="615"/>
      <c r="F46" s="615">
        <v>38.154519999999998</v>
      </c>
      <c r="G46" s="615">
        <v>37.791104701407498</v>
      </c>
      <c r="H46" s="615">
        <v>0.36341529859249988</v>
      </c>
      <c r="I46" s="616">
        <v>1.0096164243269385</v>
      </c>
      <c r="J46" s="617" t="s">
        <v>1</v>
      </c>
    </row>
    <row r="47" spans="1:10" ht="14.4" customHeight="1" x14ac:dyDescent="0.3">
      <c r="A47" s="613" t="s">
        <v>558</v>
      </c>
      <c r="B47" s="614" t="s">
        <v>560</v>
      </c>
      <c r="C47" s="615">
        <v>74.283529999999999</v>
      </c>
      <c r="D47" s="615">
        <v>72.089919999999012</v>
      </c>
      <c r="E47" s="615"/>
      <c r="F47" s="615">
        <v>81.841949999999997</v>
      </c>
      <c r="G47" s="615">
        <v>70.735279400446672</v>
      </c>
      <c r="H47" s="615">
        <v>11.106670599553325</v>
      </c>
      <c r="I47" s="616">
        <v>1.1570174132864623</v>
      </c>
      <c r="J47" s="617" t="s">
        <v>547</v>
      </c>
    </row>
    <row r="48" spans="1:10" ht="14.4" customHeight="1" x14ac:dyDescent="0.3">
      <c r="A48" s="613" t="s">
        <v>540</v>
      </c>
      <c r="B48" s="614" t="s">
        <v>540</v>
      </c>
      <c r="C48" s="615" t="s">
        <v>540</v>
      </c>
      <c r="D48" s="615" t="s">
        <v>540</v>
      </c>
      <c r="E48" s="615"/>
      <c r="F48" s="615" t="s">
        <v>540</v>
      </c>
      <c r="G48" s="615" t="s">
        <v>540</v>
      </c>
      <c r="H48" s="615" t="s">
        <v>540</v>
      </c>
      <c r="I48" s="616" t="s">
        <v>540</v>
      </c>
      <c r="J48" s="617" t="s">
        <v>548</v>
      </c>
    </row>
    <row r="49" spans="1:10" ht="14.4" customHeight="1" x14ac:dyDescent="0.3">
      <c r="A49" s="613" t="s">
        <v>538</v>
      </c>
      <c r="B49" s="614" t="s">
        <v>542</v>
      </c>
      <c r="C49" s="615">
        <v>356.81925000000001</v>
      </c>
      <c r="D49" s="615">
        <v>665.02445999999702</v>
      </c>
      <c r="E49" s="615"/>
      <c r="F49" s="615">
        <v>409.94839999999999</v>
      </c>
      <c r="G49" s="615">
        <v>384.90594412332212</v>
      </c>
      <c r="H49" s="615">
        <v>25.042455876677877</v>
      </c>
      <c r="I49" s="616">
        <v>1.0650612344626571</v>
      </c>
      <c r="J49" s="617" t="s">
        <v>543</v>
      </c>
    </row>
  </sheetData>
  <mergeCells count="3">
    <mergeCell ref="F3:I3"/>
    <mergeCell ref="C4:D4"/>
    <mergeCell ref="A1:I1"/>
  </mergeCells>
  <conditionalFormatting sqref="F15 F50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49">
    <cfRule type="expression" dxfId="60" priority="5">
      <formula>$H16&gt;0</formula>
    </cfRule>
  </conditionalFormatting>
  <conditionalFormatting sqref="A16:A49">
    <cfRule type="expression" dxfId="59" priority="2">
      <formula>AND($J16&lt;&gt;"mezeraKL",$J16&lt;&gt;"")</formula>
    </cfRule>
  </conditionalFormatting>
  <conditionalFormatting sqref="I16:I49">
    <cfRule type="expression" dxfId="58" priority="6">
      <formula>$I16&gt;1</formula>
    </cfRule>
  </conditionalFormatting>
  <conditionalFormatting sqref="B16:B49">
    <cfRule type="expression" dxfId="57" priority="1">
      <formula>OR($J16="NS",$J16="SumaNS",$J16="Účet")</formula>
    </cfRule>
  </conditionalFormatting>
  <conditionalFormatting sqref="A16:D49 F16:I49">
    <cfRule type="expression" dxfId="56" priority="8">
      <formula>AND($J16&lt;&gt;"",$J16&lt;&gt;"mezeraKL")</formula>
    </cfRule>
  </conditionalFormatting>
  <conditionalFormatting sqref="B16:D49 F16:I49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117.68236077798772</v>
      </c>
      <c r="M3" s="210">
        <f>SUBTOTAL(9,M5:M1048576)</f>
        <v>3151.1696666666667</v>
      </c>
      <c r="N3" s="211">
        <f>SUBTOTAL(9,N5:N1048576)</f>
        <v>370837.08558531798</v>
      </c>
    </row>
    <row r="4" spans="1:14" s="341" customFormat="1" ht="14.4" customHeight="1" thickBot="1" x14ac:dyDescent="0.35">
      <c r="A4" s="618" t="s">
        <v>4</v>
      </c>
      <c r="B4" s="619" t="s">
        <v>5</v>
      </c>
      <c r="C4" s="619" t="s">
        <v>0</v>
      </c>
      <c r="D4" s="619" t="s">
        <v>6</v>
      </c>
      <c r="E4" s="619" t="s">
        <v>7</v>
      </c>
      <c r="F4" s="619" t="s">
        <v>1</v>
      </c>
      <c r="G4" s="619" t="s">
        <v>8</v>
      </c>
      <c r="H4" s="619" t="s">
        <v>9</v>
      </c>
      <c r="I4" s="619" t="s">
        <v>10</v>
      </c>
      <c r="J4" s="620" t="s">
        <v>11</v>
      </c>
      <c r="K4" s="620" t="s">
        <v>12</v>
      </c>
      <c r="L4" s="621" t="s">
        <v>185</v>
      </c>
      <c r="M4" s="621" t="s">
        <v>13</v>
      </c>
      <c r="N4" s="622" t="s">
        <v>202</v>
      </c>
    </row>
    <row r="5" spans="1:14" ht="14.4" customHeight="1" x14ac:dyDescent="0.3">
      <c r="A5" s="623" t="s">
        <v>538</v>
      </c>
      <c r="B5" s="624" t="s">
        <v>1217</v>
      </c>
      <c r="C5" s="625" t="s">
        <v>549</v>
      </c>
      <c r="D5" s="626" t="s">
        <v>1218</v>
      </c>
      <c r="E5" s="625" t="s">
        <v>561</v>
      </c>
      <c r="F5" s="626" t="s">
        <v>1222</v>
      </c>
      <c r="G5" s="625"/>
      <c r="H5" s="625" t="s">
        <v>562</v>
      </c>
      <c r="I5" s="625" t="s">
        <v>563</v>
      </c>
      <c r="J5" s="625" t="s">
        <v>564</v>
      </c>
      <c r="K5" s="625" t="s">
        <v>565</v>
      </c>
      <c r="L5" s="627">
        <v>172.07</v>
      </c>
      <c r="M5" s="627">
        <v>1</v>
      </c>
      <c r="N5" s="628">
        <v>172.07</v>
      </c>
    </row>
    <row r="6" spans="1:14" ht="14.4" customHeight="1" x14ac:dyDescent="0.3">
      <c r="A6" s="629" t="s">
        <v>538</v>
      </c>
      <c r="B6" s="630" t="s">
        <v>1217</v>
      </c>
      <c r="C6" s="631" t="s">
        <v>549</v>
      </c>
      <c r="D6" s="632" t="s">
        <v>1218</v>
      </c>
      <c r="E6" s="631" t="s">
        <v>561</v>
      </c>
      <c r="F6" s="632" t="s">
        <v>1222</v>
      </c>
      <c r="G6" s="631"/>
      <c r="H6" s="631" t="s">
        <v>566</v>
      </c>
      <c r="I6" s="631" t="s">
        <v>567</v>
      </c>
      <c r="J6" s="631" t="s">
        <v>568</v>
      </c>
      <c r="K6" s="631" t="s">
        <v>569</v>
      </c>
      <c r="L6" s="633">
        <v>100.88000000000002</v>
      </c>
      <c r="M6" s="633">
        <v>1</v>
      </c>
      <c r="N6" s="634">
        <v>100.88000000000002</v>
      </c>
    </row>
    <row r="7" spans="1:14" ht="14.4" customHeight="1" x14ac:dyDescent="0.3">
      <c r="A7" s="629" t="s">
        <v>538</v>
      </c>
      <c r="B7" s="630" t="s">
        <v>1217</v>
      </c>
      <c r="C7" s="631" t="s">
        <v>549</v>
      </c>
      <c r="D7" s="632" t="s">
        <v>1218</v>
      </c>
      <c r="E7" s="631" t="s">
        <v>561</v>
      </c>
      <c r="F7" s="632" t="s">
        <v>1222</v>
      </c>
      <c r="G7" s="631" t="s">
        <v>570</v>
      </c>
      <c r="H7" s="631" t="s">
        <v>571</v>
      </c>
      <c r="I7" s="631" t="s">
        <v>571</v>
      </c>
      <c r="J7" s="631" t="s">
        <v>572</v>
      </c>
      <c r="K7" s="631" t="s">
        <v>573</v>
      </c>
      <c r="L7" s="633">
        <v>179.39993197955303</v>
      </c>
      <c r="M7" s="633">
        <v>27</v>
      </c>
      <c r="N7" s="634">
        <v>4843.798163447932</v>
      </c>
    </row>
    <row r="8" spans="1:14" ht="14.4" customHeight="1" x14ac:dyDescent="0.3">
      <c r="A8" s="629" t="s">
        <v>538</v>
      </c>
      <c r="B8" s="630" t="s">
        <v>1217</v>
      </c>
      <c r="C8" s="631" t="s">
        <v>549</v>
      </c>
      <c r="D8" s="632" t="s">
        <v>1218</v>
      </c>
      <c r="E8" s="631" t="s">
        <v>561</v>
      </c>
      <c r="F8" s="632" t="s">
        <v>1222</v>
      </c>
      <c r="G8" s="631" t="s">
        <v>570</v>
      </c>
      <c r="H8" s="631" t="s">
        <v>574</v>
      </c>
      <c r="I8" s="631" t="s">
        <v>574</v>
      </c>
      <c r="J8" s="631" t="s">
        <v>572</v>
      </c>
      <c r="K8" s="631" t="s">
        <v>575</v>
      </c>
      <c r="L8" s="633">
        <v>97.75</v>
      </c>
      <c r="M8" s="633">
        <v>25</v>
      </c>
      <c r="N8" s="634">
        <v>2443.75</v>
      </c>
    </row>
    <row r="9" spans="1:14" ht="14.4" customHeight="1" x14ac:dyDescent="0.3">
      <c r="A9" s="629" t="s">
        <v>538</v>
      </c>
      <c r="B9" s="630" t="s">
        <v>1217</v>
      </c>
      <c r="C9" s="631" t="s">
        <v>549</v>
      </c>
      <c r="D9" s="632" t="s">
        <v>1218</v>
      </c>
      <c r="E9" s="631" t="s">
        <v>561</v>
      </c>
      <c r="F9" s="632" t="s">
        <v>1222</v>
      </c>
      <c r="G9" s="631" t="s">
        <v>570</v>
      </c>
      <c r="H9" s="631" t="s">
        <v>576</v>
      </c>
      <c r="I9" s="631" t="s">
        <v>577</v>
      </c>
      <c r="J9" s="631" t="s">
        <v>578</v>
      </c>
      <c r="K9" s="631" t="s">
        <v>579</v>
      </c>
      <c r="L9" s="633">
        <v>84.740000000000009</v>
      </c>
      <c r="M9" s="633">
        <v>3</v>
      </c>
      <c r="N9" s="634">
        <v>254.22000000000003</v>
      </c>
    </row>
    <row r="10" spans="1:14" ht="14.4" customHeight="1" x14ac:dyDescent="0.3">
      <c r="A10" s="629" t="s">
        <v>538</v>
      </c>
      <c r="B10" s="630" t="s">
        <v>1217</v>
      </c>
      <c r="C10" s="631" t="s">
        <v>549</v>
      </c>
      <c r="D10" s="632" t="s">
        <v>1218</v>
      </c>
      <c r="E10" s="631" t="s">
        <v>561</v>
      </c>
      <c r="F10" s="632" t="s">
        <v>1222</v>
      </c>
      <c r="G10" s="631" t="s">
        <v>570</v>
      </c>
      <c r="H10" s="631" t="s">
        <v>580</v>
      </c>
      <c r="I10" s="631" t="s">
        <v>581</v>
      </c>
      <c r="J10" s="631" t="s">
        <v>582</v>
      </c>
      <c r="K10" s="631" t="s">
        <v>583</v>
      </c>
      <c r="L10" s="633">
        <v>97.353397129175264</v>
      </c>
      <c r="M10" s="633">
        <v>3</v>
      </c>
      <c r="N10" s="634">
        <v>292.06019138752578</v>
      </c>
    </row>
    <row r="11" spans="1:14" ht="14.4" customHeight="1" x14ac:dyDescent="0.3">
      <c r="A11" s="629" t="s">
        <v>538</v>
      </c>
      <c r="B11" s="630" t="s">
        <v>1217</v>
      </c>
      <c r="C11" s="631" t="s">
        <v>549</v>
      </c>
      <c r="D11" s="632" t="s">
        <v>1218</v>
      </c>
      <c r="E11" s="631" t="s">
        <v>561</v>
      </c>
      <c r="F11" s="632" t="s">
        <v>1222</v>
      </c>
      <c r="G11" s="631" t="s">
        <v>570</v>
      </c>
      <c r="H11" s="631" t="s">
        <v>584</v>
      </c>
      <c r="I11" s="631" t="s">
        <v>585</v>
      </c>
      <c r="J11" s="631" t="s">
        <v>586</v>
      </c>
      <c r="K11" s="631" t="s">
        <v>587</v>
      </c>
      <c r="L11" s="633">
        <v>67.930000000000021</v>
      </c>
      <c r="M11" s="633">
        <v>1</v>
      </c>
      <c r="N11" s="634">
        <v>67.930000000000021</v>
      </c>
    </row>
    <row r="12" spans="1:14" ht="14.4" customHeight="1" x14ac:dyDescent="0.3">
      <c r="A12" s="629" t="s">
        <v>538</v>
      </c>
      <c r="B12" s="630" t="s">
        <v>1217</v>
      </c>
      <c r="C12" s="631" t="s">
        <v>549</v>
      </c>
      <c r="D12" s="632" t="s">
        <v>1218</v>
      </c>
      <c r="E12" s="631" t="s">
        <v>561</v>
      </c>
      <c r="F12" s="632" t="s">
        <v>1222</v>
      </c>
      <c r="G12" s="631" t="s">
        <v>570</v>
      </c>
      <c r="H12" s="631" t="s">
        <v>588</v>
      </c>
      <c r="I12" s="631" t="s">
        <v>589</v>
      </c>
      <c r="J12" s="631" t="s">
        <v>590</v>
      </c>
      <c r="K12" s="631" t="s">
        <v>591</v>
      </c>
      <c r="L12" s="633">
        <v>58.97</v>
      </c>
      <c r="M12" s="633">
        <v>4</v>
      </c>
      <c r="N12" s="634">
        <v>235.88</v>
      </c>
    </row>
    <row r="13" spans="1:14" ht="14.4" customHeight="1" x14ac:dyDescent="0.3">
      <c r="A13" s="629" t="s">
        <v>538</v>
      </c>
      <c r="B13" s="630" t="s">
        <v>1217</v>
      </c>
      <c r="C13" s="631" t="s">
        <v>549</v>
      </c>
      <c r="D13" s="632" t="s">
        <v>1218</v>
      </c>
      <c r="E13" s="631" t="s">
        <v>561</v>
      </c>
      <c r="F13" s="632" t="s">
        <v>1222</v>
      </c>
      <c r="G13" s="631" t="s">
        <v>570</v>
      </c>
      <c r="H13" s="631" t="s">
        <v>592</v>
      </c>
      <c r="I13" s="631" t="s">
        <v>593</v>
      </c>
      <c r="J13" s="631" t="s">
        <v>594</v>
      </c>
      <c r="K13" s="631" t="s">
        <v>595</v>
      </c>
      <c r="L13" s="633">
        <v>89.984027578039473</v>
      </c>
      <c r="M13" s="633">
        <v>5</v>
      </c>
      <c r="N13" s="634">
        <v>449.92013789019734</v>
      </c>
    </row>
    <row r="14" spans="1:14" ht="14.4" customHeight="1" x14ac:dyDescent="0.3">
      <c r="A14" s="629" t="s">
        <v>538</v>
      </c>
      <c r="B14" s="630" t="s">
        <v>1217</v>
      </c>
      <c r="C14" s="631" t="s">
        <v>549</v>
      </c>
      <c r="D14" s="632" t="s">
        <v>1218</v>
      </c>
      <c r="E14" s="631" t="s">
        <v>561</v>
      </c>
      <c r="F14" s="632" t="s">
        <v>1222</v>
      </c>
      <c r="G14" s="631" t="s">
        <v>570</v>
      </c>
      <c r="H14" s="631" t="s">
        <v>596</v>
      </c>
      <c r="I14" s="631" t="s">
        <v>597</v>
      </c>
      <c r="J14" s="631" t="s">
        <v>590</v>
      </c>
      <c r="K14" s="631" t="s">
        <v>598</v>
      </c>
      <c r="L14" s="633">
        <v>65.024400476411003</v>
      </c>
      <c r="M14" s="633">
        <v>7</v>
      </c>
      <c r="N14" s="634">
        <v>455.17080333487701</v>
      </c>
    </row>
    <row r="15" spans="1:14" ht="14.4" customHeight="1" x14ac:dyDescent="0.3">
      <c r="A15" s="629" t="s">
        <v>538</v>
      </c>
      <c r="B15" s="630" t="s">
        <v>1217</v>
      </c>
      <c r="C15" s="631" t="s">
        <v>549</v>
      </c>
      <c r="D15" s="632" t="s">
        <v>1218</v>
      </c>
      <c r="E15" s="631" t="s">
        <v>561</v>
      </c>
      <c r="F15" s="632" t="s">
        <v>1222</v>
      </c>
      <c r="G15" s="631" t="s">
        <v>570</v>
      </c>
      <c r="H15" s="631" t="s">
        <v>599</v>
      </c>
      <c r="I15" s="631" t="s">
        <v>600</v>
      </c>
      <c r="J15" s="631" t="s">
        <v>601</v>
      </c>
      <c r="K15" s="631" t="s">
        <v>602</v>
      </c>
      <c r="L15" s="633">
        <v>42.026666666666671</v>
      </c>
      <c r="M15" s="633">
        <v>3</v>
      </c>
      <c r="N15" s="634">
        <v>126.08000000000001</v>
      </c>
    </row>
    <row r="16" spans="1:14" ht="14.4" customHeight="1" x14ac:dyDescent="0.3">
      <c r="A16" s="629" t="s">
        <v>538</v>
      </c>
      <c r="B16" s="630" t="s">
        <v>1217</v>
      </c>
      <c r="C16" s="631" t="s">
        <v>549</v>
      </c>
      <c r="D16" s="632" t="s">
        <v>1218</v>
      </c>
      <c r="E16" s="631" t="s">
        <v>561</v>
      </c>
      <c r="F16" s="632" t="s">
        <v>1222</v>
      </c>
      <c r="G16" s="631" t="s">
        <v>570</v>
      </c>
      <c r="H16" s="631" t="s">
        <v>603</v>
      </c>
      <c r="I16" s="631" t="s">
        <v>604</v>
      </c>
      <c r="J16" s="631" t="s">
        <v>601</v>
      </c>
      <c r="K16" s="631" t="s">
        <v>605</v>
      </c>
      <c r="L16" s="633">
        <v>81.230011287054879</v>
      </c>
      <c r="M16" s="633">
        <v>8</v>
      </c>
      <c r="N16" s="634">
        <v>649.84009029643903</v>
      </c>
    </row>
    <row r="17" spans="1:14" ht="14.4" customHeight="1" x14ac:dyDescent="0.3">
      <c r="A17" s="629" t="s">
        <v>538</v>
      </c>
      <c r="B17" s="630" t="s">
        <v>1217</v>
      </c>
      <c r="C17" s="631" t="s">
        <v>549</v>
      </c>
      <c r="D17" s="632" t="s">
        <v>1218</v>
      </c>
      <c r="E17" s="631" t="s">
        <v>561</v>
      </c>
      <c r="F17" s="632" t="s">
        <v>1222</v>
      </c>
      <c r="G17" s="631" t="s">
        <v>570</v>
      </c>
      <c r="H17" s="631" t="s">
        <v>606</v>
      </c>
      <c r="I17" s="631" t="s">
        <v>607</v>
      </c>
      <c r="J17" s="631" t="s">
        <v>608</v>
      </c>
      <c r="K17" s="631" t="s">
        <v>609</v>
      </c>
      <c r="L17" s="633">
        <v>61.89999999999997</v>
      </c>
      <c r="M17" s="633">
        <v>2</v>
      </c>
      <c r="N17" s="634">
        <v>123.79999999999994</v>
      </c>
    </row>
    <row r="18" spans="1:14" ht="14.4" customHeight="1" x14ac:dyDescent="0.3">
      <c r="A18" s="629" t="s">
        <v>538</v>
      </c>
      <c r="B18" s="630" t="s">
        <v>1217</v>
      </c>
      <c r="C18" s="631" t="s">
        <v>549</v>
      </c>
      <c r="D18" s="632" t="s">
        <v>1218</v>
      </c>
      <c r="E18" s="631" t="s">
        <v>561</v>
      </c>
      <c r="F18" s="632" t="s">
        <v>1222</v>
      </c>
      <c r="G18" s="631" t="s">
        <v>570</v>
      </c>
      <c r="H18" s="631" t="s">
        <v>610</v>
      </c>
      <c r="I18" s="631" t="s">
        <v>611</v>
      </c>
      <c r="J18" s="631" t="s">
        <v>612</v>
      </c>
      <c r="K18" s="631" t="s">
        <v>595</v>
      </c>
      <c r="L18" s="633">
        <v>67.46999999999997</v>
      </c>
      <c r="M18" s="633">
        <v>2</v>
      </c>
      <c r="N18" s="634">
        <v>134.93999999999994</v>
      </c>
    </row>
    <row r="19" spans="1:14" ht="14.4" customHeight="1" x14ac:dyDescent="0.3">
      <c r="A19" s="629" t="s">
        <v>538</v>
      </c>
      <c r="B19" s="630" t="s">
        <v>1217</v>
      </c>
      <c r="C19" s="631" t="s">
        <v>549</v>
      </c>
      <c r="D19" s="632" t="s">
        <v>1218</v>
      </c>
      <c r="E19" s="631" t="s">
        <v>561</v>
      </c>
      <c r="F19" s="632" t="s">
        <v>1222</v>
      </c>
      <c r="G19" s="631" t="s">
        <v>570</v>
      </c>
      <c r="H19" s="631" t="s">
        <v>613</v>
      </c>
      <c r="I19" s="631" t="s">
        <v>614</v>
      </c>
      <c r="J19" s="631" t="s">
        <v>615</v>
      </c>
      <c r="K19" s="631" t="s">
        <v>616</v>
      </c>
      <c r="L19" s="633">
        <v>73.738</v>
      </c>
      <c r="M19" s="633">
        <v>1</v>
      </c>
      <c r="N19" s="634">
        <v>73.738</v>
      </c>
    </row>
    <row r="20" spans="1:14" ht="14.4" customHeight="1" x14ac:dyDescent="0.3">
      <c r="A20" s="629" t="s">
        <v>538</v>
      </c>
      <c r="B20" s="630" t="s">
        <v>1217</v>
      </c>
      <c r="C20" s="631" t="s">
        <v>549</v>
      </c>
      <c r="D20" s="632" t="s">
        <v>1218</v>
      </c>
      <c r="E20" s="631" t="s">
        <v>561</v>
      </c>
      <c r="F20" s="632" t="s">
        <v>1222</v>
      </c>
      <c r="G20" s="631" t="s">
        <v>570</v>
      </c>
      <c r="H20" s="631" t="s">
        <v>617</v>
      </c>
      <c r="I20" s="631" t="s">
        <v>618</v>
      </c>
      <c r="J20" s="631" t="s">
        <v>619</v>
      </c>
      <c r="K20" s="631" t="s">
        <v>620</v>
      </c>
      <c r="L20" s="633">
        <v>75.12</v>
      </c>
      <c r="M20" s="633">
        <v>4</v>
      </c>
      <c r="N20" s="634">
        <v>300.48</v>
      </c>
    </row>
    <row r="21" spans="1:14" ht="14.4" customHeight="1" x14ac:dyDescent="0.3">
      <c r="A21" s="629" t="s">
        <v>538</v>
      </c>
      <c r="B21" s="630" t="s">
        <v>1217</v>
      </c>
      <c r="C21" s="631" t="s">
        <v>549</v>
      </c>
      <c r="D21" s="632" t="s">
        <v>1218</v>
      </c>
      <c r="E21" s="631" t="s">
        <v>561</v>
      </c>
      <c r="F21" s="632" t="s">
        <v>1222</v>
      </c>
      <c r="G21" s="631" t="s">
        <v>570</v>
      </c>
      <c r="H21" s="631" t="s">
        <v>621</v>
      </c>
      <c r="I21" s="631" t="s">
        <v>621</v>
      </c>
      <c r="J21" s="631" t="s">
        <v>622</v>
      </c>
      <c r="K21" s="631" t="s">
        <v>623</v>
      </c>
      <c r="L21" s="633">
        <v>38.190117518073556</v>
      </c>
      <c r="M21" s="633">
        <v>8</v>
      </c>
      <c r="N21" s="634">
        <v>305.52094014458845</v>
      </c>
    </row>
    <row r="22" spans="1:14" ht="14.4" customHeight="1" x14ac:dyDescent="0.3">
      <c r="A22" s="629" t="s">
        <v>538</v>
      </c>
      <c r="B22" s="630" t="s">
        <v>1217</v>
      </c>
      <c r="C22" s="631" t="s">
        <v>549</v>
      </c>
      <c r="D22" s="632" t="s">
        <v>1218</v>
      </c>
      <c r="E22" s="631" t="s">
        <v>561</v>
      </c>
      <c r="F22" s="632" t="s">
        <v>1222</v>
      </c>
      <c r="G22" s="631" t="s">
        <v>570</v>
      </c>
      <c r="H22" s="631" t="s">
        <v>624</v>
      </c>
      <c r="I22" s="631" t="s">
        <v>625</v>
      </c>
      <c r="J22" s="631" t="s">
        <v>626</v>
      </c>
      <c r="K22" s="631" t="s">
        <v>627</v>
      </c>
      <c r="L22" s="633">
        <v>238.29000000000008</v>
      </c>
      <c r="M22" s="633">
        <v>1</v>
      </c>
      <c r="N22" s="634">
        <v>238.29000000000008</v>
      </c>
    </row>
    <row r="23" spans="1:14" ht="14.4" customHeight="1" x14ac:dyDescent="0.3">
      <c r="A23" s="629" t="s">
        <v>538</v>
      </c>
      <c r="B23" s="630" t="s">
        <v>1217</v>
      </c>
      <c r="C23" s="631" t="s">
        <v>549</v>
      </c>
      <c r="D23" s="632" t="s">
        <v>1218</v>
      </c>
      <c r="E23" s="631" t="s">
        <v>561</v>
      </c>
      <c r="F23" s="632" t="s">
        <v>1222</v>
      </c>
      <c r="G23" s="631" t="s">
        <v>570</v>
      </c>
      <c r="H23" s="631" t="s">
        <v>628</v>
      </c>
      <c r="I23" s="631" t="s">
        <v>629</v>
      </c>
      <c r="J23" s="631" t="s">
        <v>630</v>
      </c>
      <c r="K23" s="631" t="s">
        <v>631</v>
      </c>
      <c r="L23" s="633">
        <v>44.969999999999992</v>
      </c>
      <c r="M23" s="633">
        <v>2</v>
      </c>
      <c r="N23" s="634">
        <v>89.939999999999984</v>
      </c>
    </row>
    <row r="24" spans="1:14" ht="14.4" customHeight="1" x14ac:dyDescent="0.3">
      <c r="A24" s="629" t="s">
        <v>538</v>
      </c>
      <c r="B24" s="630" t="s">
        <v>1217</v>
      </c>
      <c r="C24" s="631" t="s">
        <v>549</v>
      </c>
      <c r="D24" s="632" t="s">
        <v>1218</v>
      </c>
      <c r="E24" s="631" t="s">
        <v>561</v>
      </c>
      <c r="F24" s="632" t="s">
        <v>1222</v>
      </c>
      <c r="G24" s="631" t="s">
        <v>570</v>
      </c>
      <c r="H24" s="631" t="s">
        <v>632</v>
      </c>
      <c r="I24" s="631" t="s">
        <v>633</v>
      </c>
      <c r="J24" s="631" t="s">
        <v>634</v>
      </c>
      <c r="K24" s="631" t="s">
        <v>635</v>
      </c>
      <c r="L24" s="633">
        <v>22.576940451320937</v>
      </c>
      <c r="M24" s="633">
        <v>9</v>
      </c>
      <c r="N24" s="634">
        <v>203.19246406188844</v>
      </c>
    </row>
    <row r="25" spans="1:14" ht="14.4" customHeight="1" x14ac:dyDescent="0.3">
      <c r="A25" s="629" t="s">
        <v>538</v>
      </c>
      <c r="B25" s="630" t="s">
        <v>1217</v>
      </c>
      <c r="C25" s="631" t="s">
        <v>549</v>
      </c>
      <c r="D25" s="632" t="s">
        <v>1218</v>
      </c>
      <c r="E25" s="631" t="s">
        <v>561</v>
      </c>
      <c r="F25" s="632" t="s">
        <v>1222</v>
      </c>
      <c r="G25" s="631" t="s">
        <v>570</v>
      </c>
      <c r="H25" s="631" t="s">
        <v>636</v>
      </c>
      <c r="I25" s="631" t="s">
        <v>637</v>
      </c>
      <c r="J25" s="631" t="s">
        <v>638</v>
      </c>
      <c r="K25" s="631"/>
      <c r="L25" s="633">
        <v>101.15999999999997</v>
      </c>
      <c r="M25" s="633">
        <v>2</v>
      </c>
      <c r="N25" s="634">
        <v>202.31999999999994</v>
      </c>
    </row>
    <row r="26" spans="1:14" ht="14.4" customHeight="1" x14ac:dyDescent="0.3">
      <c r="A26" s="629" t="s">
        <v>538</v>
      </c>
      <c r="B26" s="630" t="s">
        <v>1217</v>
      </c>
      <c r="C26" s="631" t="s">
        <v>549</v>
      </c>
      <c r="D26" s="632" t="s">
        <v>1218</v>
      </c>
      <c r="E26" s="631" t="s">
        <v>561</v>
      </c>
      <c r="F26" s="632" t="s">
        <v>1222</v>
      </c>
      <c r="G26" s="631" t="s">
        <v>570</v>
      </c>
      <c r="H26" s="631" t="s">
        <v>639</v>
      </c>
      <c r="I26" s="631" t="s">
        <v>640</v>
      </c>
      <c r="J26" s="631" t="s">
        <v>641</v>
      </c>
      <c r="K26" s="631" t="s">
        <v>642</v>
      </c>
      <c r="L26" s="633">
        <v>103.51750000000001</v>
      </c>
      <c r="M26" s="633">
        <v>4</v>
      </c>
      <c r="N26" s="634">
        <v>414.07000000000005</v>
      </c>
    </row>
    <row r="27" spans="1:14" ht="14.4" customHeight="1" x14ac:dyDescent="0.3">
      <c r="A27" s="629" t="s">
        <v>538</v>
      </c>
      <c r="B27" s="630" t="s">
        <v>1217</v>
      </c>
      <c r="C27" s="631" t="s">
        <v>549</v>
      </c>
      <c r="D27" s="632" t="s">
        <v>1218</v>
      </c>
      <c r="E27" s="631" t="s">
        <v>561</v>
      </c>
      <c r="F27" s="632" t="s">
        <v>1222</v>
      </c>
      <c r="G27" s="631" t="s">
        <v>570</v>
      </c>
      <c r="H27" s="631" t="s">
        <v>643</v>
      </c>
      <c r="I27" s="631" t="s">
        <v>644</v>
      </c>
      <c r="J27" s="631" t="s">
        <v>645</v>
      </c>
      <c r="K27" s="631" t="s">
        <v>646</v>
      </c>
      <c r="L27" s="633">
        <v>74.869779235615255</v>
      </c>
      <c r="M27" s="633">
        <v>4</v>
      </c>
      <c r="N27" s="634">
        <v>299.47911694246102</v>
      </c>
    </row>
    <row r="28" spans="1:14" ht="14.4" customHeight="1" x14ac:dyDescent="0.3">
      <c r="A28" s="629" t="s">
        <v>538</v>
      </c>
      <c r="B28" s="630" t="s">
        <v>1217</v>
      </c>
      <c r="C28" s="631" t="s">
        <v>549</v>
      </c>
      <c r="D28" s="632" t="s">
        <v>1218</v>
      </c>
      <c r="E28" s="631" t="s">
        <v>561</v>
      </c>
      <c r="F28" s="632" t="s">
        <v>1222</v>
      </c>
      <c r="G28" s="631" t="s">
        <v>570</v>
      </c>
      <c r="H28" s="631" t="s">
        <v>647</v>
      </c>
      <c r="I28" s="631" t="s">
        <v>648</v>
      </c>
      <c r="J28" s="631" t="s">
        <v>649</v>
      </c>
      <c r="K28" s="631" t="s">
        <v>650</v>
      </c>
      <c r="L28" s="633">
        <v>87.83</v>
      </c>
      <c r="M28" s="633">
        <v>1</v>
      </c>
      <c r="N28" s="634">
        <v>87.83</v>
      </c>
    </row>
    <row r="29" spans="1:14" ht="14.4" customHeight="1" x14ac:dyDescent="0.3">
      <c r="A29" s="629" t="s">
        <v>538</v>
      </c>
      <c r="B29" s="630" t="s">
        <v>1217</v>
      </c>
      <c r="C29" s="631" t="s">
        <v>549</v>
      </c>
      <c r="D29" s="632" t="s">
        <v>1218</v>
      </c>
      <c r="E29" s="631" t="s">
        <v>561</v>
      </c>
      <c r="F29" s="632" t="s">
        <v>1222</v>
      </c>
      <c r="G29" s="631" t="s">
        <v>570</v>
      </c>
      <c r="H29" s="631" t="s">
        <v>651</v>
      </c>
      <c r="I29" s="631" t="s">
        <v>652</v>
      </c>
      <c r="J29" s="631" t="s">
        <v>653</v>
      </c>
      <c r="K29" s="631" t="s">
        <v>654</v>
      </c>
      <c r="L29" s="633">
        <v>112.77000000000002</v>
      </c>
      <c r="M29" s="633">
        <v>1</v>
      </c>
      <c r="N29" s="634">
        <v>112.77000000000002</v>
      </c>
    </row>
    <row r="30" spans="1:14" ht="14.4" customHeight="1" x14ac:dyDescent="0.3">
      <c r="A30" s="629" t="s">
        <v>538</v>
      </c>
      <c r="B30" s="630" t="s">
        <v>1217</v>
      </c>
      <c r="C30" s="631" t="s">
        <v>549</v>
      </c>
      <c r="D30" s="632" t="s">
        <v>1218</v>
      </c>
      <c r="E30" s="631" t="s">
        <v>561</v>
      </c>
      <c r="F30" s="632" t="s">
        <v>1222</v>
      </c>
      <c r="G30" s="631" t="s">
        <v>570</v>
      </c>
      <c r="H30" s="631" t="s">
        <v>655</v>
      </c>
      <c r="I30" s="631" t="s">
        <v>656</v>
      </c>
      <c r="J30" s="631" t="s">
        <v>657</v>
      </c>
      <c r="K30" s="631" t="s">
        <v>658</v>
      </c>
      <c r="L30" s="633">
        <v>122.80736881360814</v>
      </c>
      <c r="M30" s="633">
        <v>4</v>
      </c>
      <c r="N30" s="634">
        <v>491.22947525443254</v>
      </c>
    </row>
    <row r="31" spans="1:14" ht="14.4" customHeight="1" x14ac:dyDescent="0.3">
      <c r="A31" s="629" t="s">
        <v>538</v>
      </c>
      <c r="B31" s="630" t="s">
        <v>1217</v>
      </c>
      <c r="C31" s="631" t="s">
        <v>549</v>
      </c>
      <c r="D31" s="632" t="s">
        <v>1218</v>
      </c>
      <c r="E31" s="631" t="s">
        <v>561</v>
      </c>
      <c r="F31" s="632" t="s">
        <v>1222</v>
      </c>
      <c r="G31" s="631" t="s">
        <v>570</v>
      </c>
      <c r="H31" s="631" t="s">
        <v>659</v>
      </c>
      <c r="I31" s="631" t="s">
        <v>660</v>
      </c>
      <c r="J31" s="631" t="s">
        <v>661</v>
      </c>
      <c r="K31" s="631" t="s">
        <v>662</v>
      </c>
      <c r="L31" s="633">
        <v>69.559999999999974</v>
      </c>
      <c r="M31" s="633">
        <v>1</v>
      </c>
      <c r="N31" s="634">
        <v>69.559999999999974</v>
      </c>
    </row>
    <row r="32" spans="1:14" ht="14.4" customHeight="1" x14ac:dyDescent="0.3">
      <c r="A32" s="629" t="s">
        <v>538</v>
      </c>
      <c r="B32" s="630" t="s">
        <v>1217</v>
      </c>
      <c r="C32" s="631" t="s">
        <v>549</v>
      </c>
      <c r="D32" s="632" t="s">
        <v>1218</v>
      </c>
      <c r="E32" s="631" t="s">
        <v>561</v>
      </c>
      <c r="F32" s="632" t="s">
        <v>1222</v>
      </c>
      <c r="G32" s="631" t="s">
        <v>570</v>
      </c>
      <c r="H32" s="631" t="s">
        <v>663</v>
      </c>
      <c r="I32" s="631" t="s">
        <v>664</v>
      </c>
      <c r="J32" s="631" t="s">
        <v>665</v>
      </c>
      <c r="K32" s="631" t="s">
        <v>666</v>
      </c>
      <c r="L32" s="633">
        <v>46.440115120019215</v>
      </c>
      <c r="M32" s="633">
        <v>2</v>
      </c>
      <c r="N32" s="634">
        <v>92.880230240038429</v>
      </c>
    </row>
    <row r="33" spans="1:14" ht="14.4" customHeight="1" x14ac:dyDescent="0.3">
      <c r="A33" s="629" t="s">
        <v>538</v>
      </c>
      <c r="B33" s="630" t="s">
        <v>1217</v>
      </c>
      <c r="C33" s="631" t="s">
        <v>549</v>
      </c>
      <c r="D33" s="632" t="s">
        <v>1218</v>
      </c>
      <c r="E33" s="631" t="s">
        <v>561</v>
      </c>
      <c r="F33" s="632" t="s">
        <v>1222</v>
      </c>
      <c r="G33" s="631" t="s">
        <v>570</v>
      </c>
      <c r="H33" s="631" t="s">
        <v>667</v>
      </c>
      <c r="I33" s="631" t="s">
        <v>668</v>
      </c>
      <c r="J33" s="631" t="s">
        <v>669</v>
      </c>
      <c r="K33" s="631" t="s">
        <v>670</v>
      </c>
      <c r="L33" s="633">
        <v>91.569666269515977</v>
      </c>
      <c r="M33" s="633">
        <v>4</v>
      </c>
      <c r="N33" s="634">
        <v>366.27866507806391</v>
      </c>
    </row>
    <row r="34" spans="1:14" ht="14.4" customHeight="1" x14ac:dyDescent="0.3">
      <c r="A34" s="629" t="s">
        <v>538</v>
      </c>
      <c r="B34" s="630" t="s">
        <v>1217</v>
      </c>
      <c r="C34" s="631" t="s">
        <v>549</v>
      </c>
      <c r="D34" s="632" t="s">
        <v>1218</v>
      </c>
      <c r="E34" s="631" t="s">
        <v>561</v>
      </c>
      <c r="F34" s="632" t="s">
        <v>1222</v>
      </c>
      <c r="G34" s="631" t="s">
        <v>570</v>
      </c>
      <c r="H34" s="631" t="s">
        <v>671</v>
      </c>
      <c r="I34" s="631" t="s">
        <v>672</v>
      </c>
      <c r="J34" s="631" t="s">
        <v>673</v>
      </c>
      <c r="K34" s="631" t="s">
        <v>674</v>
      </c>
      <c r="L34" s="633">
        <v>166.91</v>
      </c>
      <c r="M34" s="633">
        <v>1</v>
      </c>
      <c r="N34" s="634">
        <v>166.91</v>
      </c>
    </row>
    <row r="35" spans="1:14" ht="14.4" customHeight="1" x14ac:dyDescent="0.3">
      <c r="A35" s="629" t="s">
        <v>538</v>
      </c>
      <c r="B35" s="630" t="s">
        <v>1217</v>
      </c>
      <c r="C35" s="631" t="s">
        <v>549</v>
      </c>
      <c r="D35" s="632" t="s">
        <v>1218</v>
      </c>
      <c r="E35" s="631" t="s">
        <v>561</v>
      </c>
      <c r="F35" s="632" t="s">
        <v>1222</v>
      </c>
      <c r="G35" s="631" t="s">
        <v>570</v>
      </c>
      <c r="H35" s="631" t="s">
        <v>675</v>
      </c>
      <c r="I35" s="631" t="s">
        <v>676</v>
      </c>
      <c r="J35" s="631" t="s">
        <v>677</v>
      </c>
      <c r="K35" s="631" t="s">
        <v>678</v>
      </c>
      <c r="L35" s="633">
        <v>157.65502146978781</v>
      </c>
      <c r="M35" s="633">
        <v>2</v>
      </c>
      <c r="N35" s="634">
        <v>315.31004293957562</v>
      </c>
    </row>
    <row r="36" spans="1:14" ht="14.4" customHeight="1" x14ac:dyDescent="0.3">
      <c r="A36" s="629" t="s">
        <v>538</v>
      </c>
      <c r="B36" s="630" t="s">
        <v>1217</v>
      </c>
      <c r="C36" s="631" t="s">
        <v>549</v>
      </c>
      <c r="D36" s="632" t="s">
        <v>1218</v>
      </c>
      <c r="E36" s="631" t="s">
        <v>561</v>
      </c>
      <c r="F36" s="632" t="s">
        <v>1222</v>
      </c>
      <c r="G36" s="631" t="s">
        <v>570</v>
      </c>
      <c r="H36" s="631" t="s">
        <v>679</v>
      </c>
      <c r="I36" s="631" t="s">
        <v>238</v>
      </c>
      <c r="J36" s="631" t="s">
        <v>680</v>
      </c>
      <c r="K36" s="631"/>
      <c r="L36" s="633">
        <v>97.320312859303542</v>
      </c>
      <c r="M36" s="633">
        <v>8</v>
      </c>
      <c r="N36" s="634">
        <v>778.56250287442833</v>
      </c>
    </row>
    <row r="37" spans="1:14" ht="14.4" customHeight="1" x14ac:dyDescent="0.3">
      <c r="A37" s="629" t="s">
        <v>538</v>
      </c>
      <c r="B37" s="630" t="s">
        <v>1217</v>
      </c>
      <c r="C37" s="631" t="s">
        <v>549</v>
      </c>
      <c r="D37" s="632" t="s">
        <v>1218</v>
      </c>
      <c r="E37" s="631" t="s">
        <v>561</v>
      </c>
      <c r="F37" s="632" t="s">
        <v>1222</v>
      </c>
      <c r="G37" s="631" t="s">
        <v>570</v>
      </c>
      <c r="H37" s="631" t="s">
        <v>681</v>
      </c>
      <c r="I37" s="631" t="s">
        <v>238</v>
      </c>
      <c r="J37" s="631" t="s">
        <v>682</v>
      </c>
      <c r="K37" s="631"/>
      <c r="L37" s="633">
        <v>22.55</v>
      </c>
      <c r="M37" s="633">
        <v>8</v>
      </c>
      <c r="N37" s="634">
        <v>180.4</v>
      </c>
    </row>
    <row r="38" spans="1:14" ht="14.4" customHeight="1" x14ac:dyDescent="0.3">
      <c r="A38" s="629" t="s">
        <v>538</v>
      </c>
      <c r="B38" s="630" t="s">
        <v>1217</v>
      </c>
      <c r="C38" s="631" t="s">
        <v>549</v>
      </c>
      <c r="D38" s="632" t="s">
        <v>1218</v>
      </c>
      <c r="E38" s="631" t="s">
        <v>561</v>
      </c>
      <c r="F38" s="632" t="s">
        <v>1222</v>
      </c>
      <c r="G38" s="631" t="s">
        <v>570</v>
      </c>
      <c r="H38" s="631" t="s">
        <v>683</v>
      </c>
      <c r="I38" s="631" t="s">
        <v>238</v>
      </c>
      <c r="J38" s="631" t="s">
        <v>684</v>
      </c>
      <c r="K38" s="631"/>
      <c r="L38" s="633">
        <v>146.11000000000004</v>
      </c>
      <c r="M38" s="633">
        <v>1</v>
      </c>
      <c r="N38" s="634">
        <v>146.11000000000004</v>
      </c>
    </row>
    <row r="39" spans="1:14" ht="14.4" customHeight="1" x14ac:dyDescent="0.3">
      <c r="A39" s="629" t="s">
        <v>538</v>
      </c>
      <c r="B39" s="630" t="s">
        <v>1217</v>
      </c>
      <c r="C39" s="631" t="s">
        <v>549</v>
      </c>
      <c r="D39" s="632" t="s">
        <v>1218</v>
      </c>
      <c r="E39" s="631" t="s">
        <v>561</v>
      </c>
      <c r="F39" s="632" t="s">
        <v>1222</v>
      </c>
      <c r="G39" s="631" t="s">
        <v>570</v>
      </c>
      <c r="H39" s="631" t="s">
        <v>685</v>
      </c>
      <c r="I39" s="631" t="s">
        <v>686</v>
      </c>
      <c r="J39" s="631" t="s">
        <v>687</v>
      </c>
      <c r="K39" s="631" t="s">
        <v>688</v>
      </c>
      <c r="L39" s="633">
        <v>70.219797387664173</v>
      </c>
      <c r="M39" s="633">
        <v>2</v>
      </c>
      <c r="N39" s="634">
        <v>140.43959477532835</v>
      </c>
    </row>
    <row r="40" spans="1:14" ht="14.4" customHeight="1" x14ac:dyDescent="0.3">
      <c r="A40" s="629" t="s">
        <v>538</v>
      </c>
      <c r="B40" s="630" t="s">
        <v>1217</v>
      </c>
      <c r="C40" s="631" t="s">
        <v>549</v>
      </c>
      <c r="D40" s="632" t="s">
        <v>1218</v>
      </c>
      <c r="E40" s="631" t="s">
        <v>561</v>
      </c>
      <c r="F40" s="632" t="s">
        <v>1222</v>
      </c>
      <c r="G40" s="631" t="s">
        <v>570</v>
      </c>
      <c r="H40" s="631" t="s">
        <v>689</v>
      </c>
      <c r="I40" s="631" t="s">
        <v>690</v>
      </c>
      <c r="J40" s="631" t="s">
        <v>691</v>
      </c>
      <c r="K40" s="631" t="s">
        <v>692</v>
      </c>
      <c r="L40" s="633">
        <v>121.43999999999998</v>
      </c>
      <c r="M40" s="633">
        <v>1</v>
      </c>
      <c r="N40" s="634">
        <v>121.43999999999998</v>
      </c>
    </row>
    <row r="41" spans="1:14" ht="14.4" customHeight="1" x14ac:dyDescent="0.3">
      <c r="A41" s="629" t="s">
        <v>538</v>
      </c>
      <c r="B41" s="630" t="s">
        <v>1217</v>
      </c>
      <c r="C41" s="631" t="s">
        <v>549</v>
      </c>
      <c r="D41" s="632" t="s">
        <v>1218</v>
      </c>
      <c r="E41" s="631" t="s">
        <v>561</v>
      </c>
      <c r="F41" s="632" t="s">
        <v>1222</v>
      </c>
      <c r="G41" s="631" t="s">
        <v>570</v>
      </c>
      <c r="H41" s="631" t="s">
        <v>693</v>
      </c>
      <c r="I41" s="631" t="s">
        <v>694</v>
      </c>
      <c r="J41" s="631" t="s">
        <v>695</v>
      </c>
      <c r="K41" s="631" t="s">
        <v>696</v>
      </c>
      <c r="L41" s="633">
        <v>42.419999999999995</v>
      </c>
      <c r="M41" s="633">
        <v>1</v>
      </c>
      <c r="N41" s="634">
        <v>42.419999999999995</v>
      </c>
    </row>
    <row r="42" spans="1:14" ht="14.4" customHeight="1" x14ac:dyDescent="0.3">
      <c r="A42" s="629" t="s">
        <v>538</v>
      </c>
      <c r="B42" s="630" t="s">
        <v>1217</v>
      </c>
      <c r="C42" s="631" t="s">
        <v>549</v>
      </c>
      <c r="D42" s="632" t="s">
        <v>1218</v>
      </c>
      <c r="E42" s="631" t="s">
        <v>561</v>
      </c>
      <c r="F42" s="632" t="s">
        <v>1222</v>
      </c>
      <c r="G42" s="631" t="s">
        <v>570</v>
      </c>
      <c r="H42" s="631" t="s">
        <v>697</v>
      </c>
      <c r="I42" s="631" t="s">
        <v>698</v>
      </c>
      <c r="J42" s="631" t="s">
        <v>699</v>
      </c>
      <c r="K42" s="631" t="s">
        <v>700</v>
      </c>
      <c r="L42" s="633">
        <v>74.230000000000018</v>
      </c>
      <c r="M42" s="633">
        <v>1</v>
      </c>
      <c r="N42" s="634">
        <v>74.230000000000018</v>
      </c>
    </row>
    <row r="43" spans="1:14" ht="14.4" customHeight="1" x14ac:dyDescent="0.3">
      <c r="A43" s="629" t="s">
        <v>538</v>
      </c>
      <c r="B43" s="630" t="s">
        <v>1217</v>
      </c>
      <c r="C43" s="631" t="s">
        <v>549</v>
      </c>
      <c r="D43" s="632" t="s">
        <v>1218</v>
      </c>
      <c r="E43" s="631" t="s">
        <v>561</v>
      </c>
      <c r="F43" s="632" t="s">
        <v>1222</v>
      </c>
      <c r="G43" s="631" t="s">
        <v>570</v>
      </c>
      <c r="H43" s="631" t="s">
        <v>701</v>
      </c>
      <c r="I43" s="631" t="s">
        <v>702</v>
      </c>
      <c r="J43" s="631" t="s">
        <v>703</v>
      </c>
      <c r="K43" s="631" t="s">
        <v>704</v>
      </c>
      <c r="L43" s="633">
        <v>19.079999999999998</v>
      </c>
      <c r="M43" s="633">
        <v>3</v>
      </c>
      <c r="N43" s="634">
        <v>57.239999999999995</v>
      </c>
    </row>
    <row r="44" spans="1:14" ht="14.4" customHeight="1" x14ac:dyDescent="0.3">
      <c r="A44" s="629" t="s">
        <v>538</v>
      </c>
      <c r="B44" s="630" t="s">
        <v>1217</v>
      </c>
      <c r="C44" s="631" t="s">
        <v>549</v>
      </c>
      <c r="D44" s="632" t="s">
        <v>1218</v>
      </c>
      <c r="E44" s="631" t="s">
        <v>561</v>
      </c>
      <c r="F44" s="632" t="s">
        <v>1222</v>
      </c>
      <c r="G44" s="631" t="s">
        <v>570</v>
      </c>
      <c r="H44" s="631" t="s">
        <v>705</v>
      </c>
      <c r="I44" s="631" t="s">
        <v>706</v>
      </c>
      <c r="J44" s="631" t="s">
        <v>707</v>
      </c>
      <c r="K44" s="631" t="s">
        <v>708</v>
      </c>
      <c r="L44" s="633">
        <v>151.12</v>
      </c>
      <c r="M44" s="633">
        <v>1</v>
      </c>
      <c r="N44" s="634">
        <v>151.12</v>
      </c>
    </row>
    <row r="45" spans="1:14" ht="14.4" customHeight="1" x14ac:dyDescent="0.3">
      <c r="A45" s="629" t="s">
        <v>538</v>
      </c>
      <c r="B45" s="630" t="s">
        <v>1217</v>
      </c>
      <c r="C45" s="631" t="s">
        <v>549</v>
      </c>
      <c r="D45" s="632" t="s">
        <v>1218</v>
      </c>
      <c r="E45" s="631" t="s">
        <v>561</v>
      </c>
      <c r="F45" s="632" t="s">
        <v>1222</v>
      </c>
      <c r="G45" s="631" t="s">
        <v>570</v>
      </c>
      <c r="H45" s="631" t="s">
        <v>709</v>
      </c>
      <c r="I45" s="631" t="s">
        <v>710</v>
      </c>
      <c r="J45" s="631" t="s">
        <v>703</v>
      </c>
      <c r="K45" s="631" t="s">
        <v>711</v>
      </c>
      <c r="L45" s="633">
        <v>28.189951216633322</v>
      </c>
      <c r="M45" s="633">
        <v>3</v>
      </c>
      <c r="N45" s="634">
        <v>84.569853649899969</v>
      </c>
    </row>
    <row r="46" spans="1:14" ht="14.4" customHeight="1" x14ac:dyDescent="0.3">
      <c r="A46" s="629" t="s">
        <v>538</v>
      </c>
      <c r="B46" s="630" t="s">
        <v>1217</v>
      </c>
      <c r="C46" s="631" t="s">
        <v>549</v>
      </c>
      <c r="D46" s="632" t="s">
        <v>1218</v>
      </c>
      <c r="E46" s="631" t="s">
        <v>561</v>
      </c>
      <c r="F46" s="632" t="s">
        <v>1222</v>
      </c>
      <c r="G46" s="631" t="s">
        <v>570</v>
      </c>
      <c r="H46" s="631" t="s">
        <v>712</v>
      </c>
      <c r="I46" s="631" t="s">
        <v>713</v>
      </c>
      <c r="J46" s="631" t="s">
        <v>714</v>
      </c>
      <c r="K46" s="631" t="s">
        <v>715</v>
      </c>
      <c r="L46" s="633">
        <v>69.66</v>
      </c>
      <c r="M46" s="633">
        <v>1</v>
      </c>
      <c r="N46" s="634">
        <v>69.66</v>
      </c>
    </row>
    <row r="47" spans="1:14" ht="14.4" customHeight="1" x14ac:dyDescent="0.3">
      <c r="A47" s="629" t="s">
        <v>538</v>
      </c>
      <c r="B47" s="630" t="s">
        <v>1217</v>
      </c>
      <c r="C47" s="631" t="s">
        <v>549</v>
      </c>
      <c r="D47" s="632" t="s">
        <v>1218</v>
      </c>
      <c r="E47" s="631" t="s">
        <v>561</v>
      </c>
      <c r="F47" s="632" t="s">
        <v>1222</v>
      </c>
      <c r="G47" s="631" t="s">
        <v>570</v>
      </c>
      <c r="H47" s="631" t="s">
        <v>716</v>
      </c>
      <c r="I47" s="631" t="s">
        <v>717</v>
      </c>
      <c r="J47" s="631" t="s">
        <v>718</v>
      </c>
      <c r="K47" s="631" t="s">
        <v>579</v>
      </c>
      <c r="L47" s="633">
        <v>121.80995804642338</v>
      </c>
      <c r="M47" s="633">
        <v>3</v>
      </c>
      <c r="N47" s="634">
        <v>365.42987413927011</v>
      </c>
    </row>
    <row r="48" spans="1:14" ht="14.4" customHeight="1" x14ac:dyDescent="0.3">
      <c r="A48" s="629" t="s">
        <v>538</v>
      </c>
      <c r="B48" s="630" t="s">
        <v>1217</v>
      </c>
      <c r="C48" s="631" t="s">
        <v>549</v>
      </c>
      <c r="D48" s="632" t="s">
        <v>1218</v>
      </c>
      <c r="E48" s="631" t="s">
        <v>561</v>
      </c>
      <c r="F48" s="632" t="s">
        <v>1222</v>
      </c>
      <c r="G48" s="631" t="s">
        <v>570</v>
      </c>
      <c r="H48" s="631" t="s">
        <v>719</v>
      </c>
      <c r="I48" s="631" t="s">
        <v>720</v>
      </c>
      <c r="J48" s="631" t="s">
        <v>721</v>
      </c>
      <c r="K48" s="631" t="s">
        <v>722</v>
      </c>
      <c r="L48" s="633">
        <v>91.75</v>
      </c>
      <c r="M48" s="633">
        <v>1</v>
      </c>
      <c r="N48" s="634">
        <v>91.75</v>
      </c>
    </row>
    <row r="49" spans="1:14" ht="14.4" customHeight="1" x14ac:dyDescent="0.3">
      <c r="A49" s="629" t="s">
        <v>538</v>
      </c>
      <c r="B49" s="630" t="s">
        <v>1217</v>
      </c>
      <c r="C49" s="631" t="s">
        <v>549</v>
      </c>
      <c r="D49" s="632" t="s">
        <v>1218</v>
      </c>
      <c r="E49" s="631" t="s">
        <v>561</v>
      </c>
      <c r="F49" s="632" t="s">
        <v>1222</v>
      </c>
      <c r="G49" s="631" t="s">
        <v>570</v>
      </c>
      <c r="H49" s="631" t="s">
        <v>723</v>
      </c>
      <c r="I49" s="631" t="s">
        <v>724</v>
      </c>
      <c r="J49" s="631" t="s">
        <v>725</v>
      </c>
      <c r="K49" s="631" t="s">
        <v>726</v>
      </c>
      <c r="L49" s="633">
        <v>57.319868081315597</v>
      </c>
      <c r="M49" s="633">
        <v>1</v>
      </c>
      <c r="N49" s="634">
        <v>57.319868081315597</v>
      </c>
    </row>
    <row r="50" spans="1:14" ht="14.4" customHeight="1" x14ac:dyDescent="0.3">
      <c r="A50" s="629" t="s">
        <v>538</v>
      </c>
      <c r="B50" s="630" t="s">
        <v>1217</v>
      </c>
      <c r="C50" s="631" t="s">
        <v>549</v>
      </c>
      <c r="D50" s="632" t="s">
        <v>1218</v>
      </c>
      <c r="E50" s="631" t="s">
        <v>561</v>
      </c>
      <c r="F50" s="632" t="s">
        <v>1222</v>
      </c>
      <c r="G50" s="631" t="s">
        <v>570</v>
      </c>
      <c r="H50" s="631" t="s">
        <v>727</v>
      </c>
      <c r="I50" s="631" t="s">
        <v>728</v>
      </c>
      <c r="J50" s="631" t="s">
        <v>729</v>
      </c>
      <c r="K50" s="631" t="s">
        <v>730</v>
      </c>
      <c r="L50" s="633">
        <v>119.74999999999997</v>
      </c>
      <c r="M50" s="633">
        <v>1</v>
      </c>
      <c r="N50" s="634">
        <v>119.74999999999997</v>
      </c>
    </row>
    <row r="51" spans="1:14" ht="14.4" customHeight="1" x14ac:dyDescent="0.3">
      <c r="A51" s="629" t="s">
        <v>538</v>
      </c>
      <c r="B51" s="630" t="s">
        <v>1217</v>
      </c>
      <c r="C51" s="631" t="s">
        <v>549</v>
      </c>
      <c r="D51" s="632" t="s">
        <v>1218</v>
      </c>
      <c r="E51" s="631" t="s">
        <v>561</v>
      </c>
      <c r="F51" s="632" t="s">
        <v>1222</v>
      </c>
      <c r="G51" s="631" t="s">
        <v>570</v>
      </c>
      <c r="H51" s="631" t="s">
        <v>731</v>
      </c>
      <c r="I51" s="631" t="s">
        <v>732</v>
      </c>
      <c r="J51" s="631" t="s">
        <v>733</v>
      </c>
      <c r="K51" s="631" t="s">
        <v>734</v>
      </c>
      <c r="L51" s="633">
        <v>42.290053479997617</v>
      </c>
      <c r="M51" s="633">
        <v>1</v>
      </c>
      <c r="N51" s="634">
        <v>42.290053479997617</v>
      </c>
    </row>
    <row r="52" spans="1:14" ht="14.4" customHeight="1" x14ac:dyDescent="0.3">
      <c r="A52" s="629" t="s">
        <v>538</v>
      </c>
      <c r="B52" s="630" t="s">
        <v>1217</v>
      </c>
      <c r="C52" s="631" t="s">
        <v>549</v>
      </c>
      <c r="D52" s="632" t="s">
        <v>1218</v>
      </c>
      <c r="E52" s="631" t="s">
        <v>561</v>
      </c>
      <c r="F52" s="632" t="s">
        <v>1222</v>
      </c>
      <c r="G52" s="631" t="s">
        <v>570</v>
      </c>
      <c r="H52" s="631" t="s">
        <v>735</v>
      </c>
      <c r="I52" s="631" t="s">
        <v>736</v>
      </c>
      <c r="J52" s="631" t="s">
        <v>737</v>
      </c>
      <c r="K52" s="631" t="s">
        <v>738</v>
      </c>
      <c r="L52" s="633">
        <v>126.03063589780967</v>
      </c>
      <c r="M52" s="633">
        <v>1</v>
      </c>
      <c r="N52" s="634">
        <v>126.03063589780967</v>
      </c>
    </row>
    <row r="53" spans="1:14" ht="14.4" customHeight="1" x14ac:dyDescent="0.3">
      <c r="A53" s="629" t="s">
        <v>538</v>
      </c>
      <c r="B53" s="630" t="s">
        <v>1217</v>
      </c>
      <c r="C53" s="631" t="s">
        <v>549</v>
      </c>
      <c r="D53" s="632" t="s">
        <v>1218</v>
      </c>
      <c r="E53" s="631" t="s">
        <v>561</v>
      </c>
      <c r="F53" s="632" t="s">
        <v>1222</v>
      </c>
      <c r="G53" s="631" t="s">
        <v>570</v>
      </c>
      <c r="H53" s="631" t="s">
        <v>739</v>
      </c>
      <c r="I53" s="631" t="s">
        <v>740</v>
      </c>
      <c r="J53" s="631" t="s">
        <v>741</v>
      </c>
      <c r="K53" s="631" t="s">
        <v>742</v>
      </c>
      <c r="L53" s="633">
        <v>138.24000000000004</v>
      </c>
      <c r="M53" s="633">
        <v>1</v>
      </c>
      <c r="N53" s="634">
        <v>138.24000000000004</v>
      </c>
    </row>
    <row r="54" spans="1:14" ht="14.4" customHeight="1" x14ac:dyDescent="0.3">
      <c r="A54" s="629" t="s">
        <v>538</v>
      </c>
      <c r="B54" s="630" t="s">
        <v>1217</v>
      </c>
      <c r="C54" s="631" t="s">
        <v>549</v>
      </c>
      <c r="D54" s="632" t="s">
        <v>1218</v>
      </c>
      <c r="E54" s="631" t="s">
        <v>561</v>
      </c>
      <c r="F54" s="632" t="s">
        <v>1222</v>
      </c>
      <c r="G54" s="631" t="s">
        <v>570</v>
      </c>
      <c r="H54" s="631" t="s">
        <v>743</v>
      </c>
      <c r="I54" s="631" t="s">
        <v>744</v>
      </c>
      <c r="J54" s="631" t="s">
        <v>634</v>
      </c>
      <c r="K54" s="631" t="s">
        <v>745</v>
      </c>
      <c r="L54" s="633">
        <v>60.351035951645024</v>
      </c>
      <c r="M54" s="633">
        <v>6</v>
      </c>
      <c r="N54" s="634">
        <v>362.10621570987013</v>
      </c>
    </row>
    <row r="55" spans="1:14" ht="14.4" customHeight="1" x14ac:dyDescent="0.3">
      <c r="A55" s="629" t="s">
        <v>538</v>
      </c>
      <c r="B55" s="630" t="s">
        <v>1217</v>
      </c>
      <c r="C55" s="631" t="s">
        <v>549</v>
      </c>
      <c r="D55" s="632" t="s">
        <v>1218</v>
      </c>
      <c r="E55" s="631" t="s">
        <v>561</v>
      </c>
      <c r="F55" s="632" t="s">
        <v>1222</v>
      </c>
      <c r="G55" s="631" t="s">
        <v>570</v>
      </c>
      <c r="H55" s="631" t="s">
        <v>746</v>
      </c>
      <c r="I55" s="631" t="s">
        <v>747</v>
      </c>
      <c r="J55" s="631" t="s">
        <v>748</v>
      </c>
      <c r="K55" s="631" t="s">
        <v>749</v>
      </c>
      <c r="L55" s="633">
        <v>701.04</v>
      </c>
      <c r="M55" s="633">
        <v>1</v>
      </c>
      <c r="N55" s="634">
        <v>701.04</v>
      </c>
    </row>
    <row r="56" spans="1:14" ht="14.4" customHeight="1" x14ac:dyDescent="0.3">
      <c r="A56" s="629" t="s">
        <v>538</v>
      </c>
      <c r="B56" s="630" t="s">
        <v>1217</v>
      </c>
      <c r="C56" s="631" t="s">
        <v>549</v>
      </c>
      <c r="D56" s="632" t="s">
        <v>1218</v>
      </c>
      <c r="E56" s="631" t="s">
        <v>561</v>
      </c>
      <c r="F56" s="632" t="s">
        <v>1222</v>
      </c>
      <c r="G56" s="631" t="s">
        <v>570</v>
      </c>
      <c r="H56" s="631" t="s">
        <v>750</v>
      </c>
      <c r="I56" s="631" t="s">
        <v>751</v>
      </c>
      <c r="J56" s="631" t="s">
        <v>752</v>
      </c>
      <c r="K56" s="631" t="s">
        <v>753</v>
      </c>
      <c r="L56" s="633">
        <v>102.31999999999996</v>
      </c>
      <c r="M56" s="633">
        <v>1</v>
      </c>
      <c r="N56" s="634">
        <v>102.31999999999996</v>
      </c>
    </row>
    <row r="57" spans="1:14" ht="14.4" customHeight="1" x14ac:dyDescent="0.3">
      <c r="A57" s="629" t="s">
        <v>538</v>
      </c>
      <c r="B57" s="630" t="s">
        <v>1217</v>
      </c>
      <c r="C57" s="631" t="s">
        <v>549</v>
      </c>
      <c r="D57" s="632" t="s">
        <v>1218</v>
      </c>
      <c r="E57" s="631" t="s">
        <v>561</v>
      </c>
      <c r="F57" s="632" t="s">
        <v>1222</v>
      </c>
      <c r="G57" s="631" t="s">
        <v>570</v>
      </c>
      <c r="H57" s="631" t="s">
        <v>754</v>
      </c>
      <c r="I57" s="631" t="s">
        <v>755</v>
      </c>
      <c r="J57" s="631" t="s">
        <v>756</v>
      </c>
      <c r="K57" s="631" t="s">
        <v>757</v>
      </c>
      <c r="L57" s="633">
        <v>64.8</v>
      </c>
      <c r="M57" s="633">
        <v>1</v>
      </c>
      <c r="N57" s="634">
        <v>64.8</v>
      </c>
    </row>
    <row r="58" spans="1:14" ht="14.4" customHeight="1" x14ac:dyDescent="0.3">
      <c r="A58" s="629" t="s">
        <v>538</v>
      </c>
      <c r="B58" s="630" t="s">
        <v>1217</v>
      </c>
      <c r="C58" s="631" t="s">
        <v>549</v>
      </c>
      <c r="D58" s="632" t="s">
        <v>1218</v>
      </c>
      <c r="E58" s="631" t="s">
        <v>561</v>
      </c>
      <c r="F58" s="632" t="s">
        <v>1222</v>
      </c>
      <c r="G58" s="631" t="s">
        <v>570</v>
      </c>
      <c r="H58" s="631" t="s">
        <v>758</v>
      </c>
      <c r="I58" s="631" t="s">
        <v>759</v>
      </c>
      <c r="J58" s="631" t="s">
        <v>760</v>
      </c>
      <c r="K58" s="631" t="s">
        <v>761</v>
      </c>
      <c r="L58" s="633">
        <v>54.613333333333344</v>
      </c>
      <c r="M58" s="633">
        <v>3</v>
      </c>
      <c r="N58" s="634">
        <v>163.84000000000003</v>
      </c>
    </row>
    <row r="59" spans="1:14" ht="14.4" customHeight="1" x14ac:dyDescent="0.3">
      <c r="A59" s="629" t="s">
        <v>538</v>
      </c>
      <c r="B59" s="630" t="s">
        <v>1217</v>
      </c>
      <c r="C59" s="631" t="s">
        <v>549</v>
      </c>
      <c r="D59" s="632" t="s">
        <v>1218</v>
      </c>
      <c r="E59" s="631" t="s">
        <v>561</v>
      </c>
      <c r="F59" s="632" t="s">
        <v>1222</v>
      </c>
      <c r="G59" s="631" t="s">
        <v>570</v>
      </c>
      <c r="H59" s="631" t="s">
        <v>762</v>
      </c>
      <c r="I59" s="631" t="s">
        <v>238</v>
      </c>
      <c r="J59" s="631" t="s">
        <v>763</v>
      </c>
      <c r="K59" s="631"/>
      <c r="L59" s="633">
        <v>199.35</v>
      </c>
      <c r="M59" s="633">
        <v>1</v>
      </c>
      <c r="N59" s="634">
        <v>199.35</v>
      </c>
    </row>
    <row r="60" spans="1:14" ht="14.4" customHeight="1" x14ac:dyDescent="0.3">
      <c r="A60" s="629" t="s">
        <v>538</v>
      </c>
      <c r="B60" s="630" t="s">
        <v>1217</v>
      </c>
      <c r="C60" s="631" t="s">
        <v>549</v>
      </c>
      <c r="D60" s="632" t="s">
        <v>1218</v>
      </c>
      <c r="E60" s="631" t="s">
        <v>561</v>
      </c>
      <c r="F60" s="632" t="s">
        <v>1222</v>
      </c>
      <c r="G60" s="631" t="s">
        <v>570</v>
      </c>
      <c r="H60" s="631" t="s">
        <v>764</v>
      </c>
      <c r="I60" s="631" t="s">
        <v>765</v>
      </c>
      <c r="J60" s="631" t="s">
        <v>766</v>
      </c>
      <c r="K60" s="631" t="s">
        <v>767</v>
      </c>
      <c r="L60" s="633">
        <v>165.67950996587564</v>
      </c>
      <c r="M60" s="633">
        <v>1</v>
      </c>
      <c r="N60" s="634">
        <v>165.67950996587564</v>
      </c>
    </row>
    <row r="61" spans="1:14" ht="14.4" customHeight="1" x14ac:dyDescent="0.3">
      <c r="A61" s="629" t="s">
        <v>538</v>
      </c>
      <c r="B61" s="630" t="s">
        <v>1217</v>
      </c>
      <c r="C61" s="631" t="s">
        <v>549</v>
      </c>
      <c r="D61" s="632" t="s">
        <v>1218</v>
      </c>
      <c r="E61" s="631" t="s">
        <v>561</v>
      </c>
      <c r="F61" s="632" t="s">
        <v>1222</v>
      </c>
      <c r="G61" s="631" t="s">
        <v>570</v>
      </c>
      <c r="H61" s="631" t="s">
        <v>768</v>
      </c>
      <c r="I61" s="631" t="s">
        <v>769</v>
      </c>
      <c r="J61" s="631" t="s">
        <v>770</v>
      </c>
      <c r="K61" s="631" t="s">
        <v>692</v>
      </c>
      <c r="L61" s="633">
        <v>109.01501294563573</v>
      </c>
      <c r="M61" s="633">
        <v>4</v>
      </c>
      <c r="N61" s="634">
        <v>436.06005178254293</v>
      </c>
    </row>
    <row r="62" spans="1:14" ht="14.4" customHeight="1" x14ac:dyDescent="0.3">
      <c r="A62" s="629" t="s">
        <v>538</v>
      </c>
      <c r="B62" s="630" t="s">
        <v>1217</v>
      </c>
      <c r="C62" s="631" t="s">
        <v>549</v>
      </c>
      <c r="D62" s="632" t="s">
        <v>1218</v>
      </c>
      <c r="E62" s="631" t="s">
        <v>561</v>
      </c>
      <c r="F62" s="632" t="s">
        <v>1222</v>
      </c>
      <c r="G62" s="631" t="s">
        <v>570</v>
      </c>
      <c r="H62" s="631" t="s">
        <v>771</v>
      </c>
      <c r="I62" s="631" t="s">
        <v>772</v>
      </c>
      <c r="J62" s="631" t="s">
        <v>773</v>
      </c>
      <c r="K62" s="631" t="s">
        <v>774</v>
      </c>
      <c r="L62" s="633">
        <v>64.399958661306769</v>
      </c>
      <c r="M62" s="633">
        <v>1</v>
      </c>
      <c r="N62" s="634">
        <v>64.399958661306769</v>
      </c>
    </row>
    <row r="63" spans="1:14" ht="14.4" customHeight="1" x14ac:dyDescent="0.3">
      <c r="A63" s="629" t="s">
        <v>538</v>
      </c>
      <c r="B63" s="630" t="s">
        <v>1217</v>
      </c>
      <c r="C63" s="631" t="s">
        <v>549</v>
      </c>
      <c r="D63" s="632" t="s">
        <v>1218</v>
      </c>
      <c r="E63" s="631" t="s">
        <v>561</v>
      </c>
      <c r="F63" s="632" t="s">
        <v>1222</v>
      </c>
      <c r="G63" s="631" t="s">
        <v>570</v>
      </c>
      <c r="H63" s="631" t="s">
        <v>775</v>
      </c>
      <c r="I63" s="631" t="s">
        <v>776</v>
      </c>
      <c r="J63" s="631" t="s">
        <v>777</v>
      </c>
      <c r="K63" s="631" t="s">
        <v>778</v>
      </c>
      <c r="L63" s="633">
        <v>34.70078692440562</v>
      </c>
      <c r="M63" s="633">
        <v>1</v>
      </c>
      <c r="N63" s="634">
        <v>34.70078692440562</v>
      </c>
    </row>
    <row r="64" spans="1:14" ht="14.4" customHeight="1" x14ac:dyDescent="0.3">
      <c r="A64" s="629" t="s">
        <v>538</v>
      </c>
      <c r="B64" s="630" t="s">
        <v>1217</v>
      </c>
      <c r="C64" s="631" t="s">
        <v>549</v>
      </c>
      <c r="D64" s="632" t="s">
        <v>1218</v>
      </c>
      <c r="E64" s="631" t="s">
        <v>561</v>
      </c>
      <c r="F64" s="632" t="s">
        <v>1222</v>
      </c>
      <c r="G64" s="631" t="s">
        <v>570</v>
      </c>
      <c r="H64" s="631" t="s">
        <v>779</v>
      </c>
      <c r="I64" s="631" t="s">
        <v>780</v>
      </c>
      <c r="J64" s="631" t="s">
        <v>781</v>
      </c>
      <c r="K64" s="631" t="s">
        <v>782</v>
      </c>
      <c r="L64" s="633">
        <v>49.570562639611055</v>
      </c>
      <c r="M64" s="633">
        <v>2</v>
      </c>
      <c r="N64" s="634">
        <v>99.141125279222109</v>
      </c>
    </row>
    <row r="65" spans="1:14" ht="14.4" customHeight="1" x14ac:dyDescent="0.3">
      <c r="A65" s="629" t="s">
        <v>538</v>
      </c>
      <c r="B65" s="630" t="s">
        <v>1217</v>
      </c>
      <c r="C65" s="631" t="s">
        <v>549</v>
      </c>
      <c r="D65" s="632" t="s">
        <v>1218</v>
      </c>
      <c r="E65" s="631" t="s">
        <v>561</v>
      </c>
      <c r="F65" s="632" t="s">
        <v>1222</v>
      </c>
      <c r="G65" s="631" t="s">
        <v>570</v>
      </c>
      <c r="H65" s="631" t="s">
        <v>783</v>
      </c>
      <c r="I65" s="631" t="s">
        <v>784</v>
      </c>
      <c r="J65" s="631" t="s">
        <v>785</v>
      </c>
      <c r="K65" s="631" t="s">
        <v>598</v>
      </c>
      <c r="L65" s="633">
        <v>41.638888888888886</v>
      </c>
      <c r="M65" s="633">
        <v>9</v>
      </c>
      <c r="N65" s="634">
        <v>374.74999999999994</v>
      </c>
    </row>
    <row r="66" spans="1:14" ht="14.4" customHeight="1" x14ac:dyDescent="0.3">
      <c r="A66" s="629" t="s">
        <v>538</v>
      </c>
      <c r="B66" s="630" t="s">
        <v>1217</v>
      </c>
      <c r="C66" s="631" t="s">
        <v>549</v>
      </c>
      <c r="D66" s="632" t="s">
        <v>1218</v>
      </c>
      <c r="E66" s="631" t="s">
        <v>561</v>
      </c>
      <c r="F66" s="632" t="s">
        <v>1222</v>
      </c>
      <c r="G66" s="631" t="s">
        <v>570</v>
      </c>
      <c r="H66" s="631" t="s">
        <v>786</v>
      </c>
      <c r="I66" s="631" t="s">
        <v>787</v>
      </c>
      <c r="J66" s="631" t="s">
        <v>788</v>
      </c>
      <c r="K66" s="631" t="s">
        <v>789</v>
      </c>
      <c r="L66" s="633">
        <v>130.21196322548866</v>
      </c>
      <c r="M66" s="633">
        <v>25</v>
      </c>
      <c r="N66" s="634">
        <v>3255.2990806372163</v>
      </c>
    </row>
    <row r="67" spans="1:14" ht="14.4" customHeight="1" x14ac:dyDescent="0.3">
      <c r="A67" s="629" t="s">
        <v>538</v>
      </c>
      <c r="B67" s="630" t="s">
        <v>1217</v>
      </c>
      <c r="C67" s="631" t="s">
        <v>549</v>
      </c>
      <c r="D67" s="632" t="s">
        <v>1218</v>
      </c>
      <c r="E67" s="631" t="s">
        <v>561</v>
      </c>
      <c r="F67" s="632" t="s">
        <v>1222</v>
      </c>
      <c r="G67" s="631" t="s">
        <v>570</v>
      </c>
      <c r="H67" s="631" t="s">
        <v>790</v>
      </c>
      <c r="I67" s="631" t="s">
        <v>238</v>
      </c>
      <c r="J67" s="631" t="s">
        <v>791</v>
      </c>
      <c r="K67" s="631"/>
      <c r="L67" s="633">
        <v>101.79789318693398</v>
      </c>
      <c r="M67" s="633">
        <v>5</v>
      </c>
      <c r="N67" s="634">
        <v>508.98946593466985</v>
      </c>
    </row>
    <row r="68" spans="1:14" ht="14.4" customHeight="1" x14ac:dyDescent="0.3">
      <c r="A68" s="629" t="s">
        <v>538</v>
      </c>
      <c r="B68" s="630" t="s">
        <v>1217</v>
      </c>
      <c r="C68" s="631" t="s">
        <v>549</v>
      </c>
      <c r="D68" s="632" t="s">
        <v>1218</v>
      </c>
      <c r="E68" s="631" t="s">
        <v>561</v>
      </c>
      <c r="F68" s="632" t="s">
        <v>1222</v>
      </c>
      <c r="G68" s="631" t="s">
        <v>570</v>
      </c>
      <c r="H68" s="631" t="s">
        <v>792</v>
      </c>
      <c r="I68" s="631" t="s">
        <v>238</v>
      </c>
      <c r="J68" s="631" t="s">
        <v>793</v>
      </c>
      <c r="K68" s="631"/>
      <c r="L68" s="633">
        <v>591.55554879897272</v>
      </c>
      <c r="M68" s="633">
        <v>1</v>
      </c>
      <c r="N68" s="634">
        <v>591.55554879897272</v>
      </c>
    </row>
    <row r="69" spans="1:14" ht="14.4" customHeight="1" x14ac:dyDescent="0.3">
      <c r="A69" s="629" t="s">
        <v>538</v>
      </c>
      <c r="B69" s="630" t="s">
        <v>1217</v>
      </c>
      <c r="C69" s="631" t="s">
        <v>549</v>
      </c>
      <c r="D69" s="632" t="s">
        <v>1218</v>
      </c>
      <c r="E69" s="631" t="s">
        <v>561</v>
      </c>
      <c r="F69" s="632" t="s">
        <v>1222</v>
      </c>
      <c r="G69" s="631" t="s">
        <v>570</v>
      </c>
      <c r="H69" s="631" t="s">
        <v>794</v>
      </c>
      <c r="I69" s="631" t="s">
        <v>795</v>
      </c>
      <c r="J69" s="631" t="s">
        <v>796</v>
      </c>
      <c r="K69" s="631" t="s">
        <v>797</v>
      </c>
      <c r="L69" s="633">
        <v>128.16999999999999</v>
      </c>
      <c r="M69" s="633">
        <v>1</v>
      </c>
      <c r="N69" s="634">
        <v>128.16999999999999</v>
      </c>
    </row>
    <row r="70" spans="1:14" ht="14.4" customHeight="1" x14ac:dyDescent="0.3">
      <c r="A70" s="629" t="s">
        <v>538</v>
      </c>
      <c r="B70" s="630" t="s">
        <v>1217</v>
      </c>
      <c r="C70" s="631" t="s">
        <v>549</v>
      </c>
      <c r="D70" s="632" t="s">
        <v>1218</v>
      </c>
      <c r="E70" s="631" t="s">
        <v>561</v>
      </c>
      <c r="F70" s="632" t="s">
        <v>1222</v>
      </c>
      <c r="G70" s="631" t="s">
        <v>570</v>
      </c>
      <c r="H70" s="631" t="s">
        <v>798</v>
      </c>
      <c r="I70" s="631" t="s">
        <v>799</v>
      </c>
      <c r="J70" s="631" t="s">
        <v>800</v>
      </c>
      <c r="K70" s="631" t="s">
        <v>801</v>
      </c>
      <c r="L70" s="633">
        <v>153.54</v>
      </c>
      <c r="M70" s="633">
        <v>1</v>
      </c>
      <c r="N70" s="634">
        <v>153.54</v>
      </c>
    </row>
    <row r="71" spans="1:14" ht="14.4" customHeight="1" x14ac:dyDescent="0.3">
      <c r="A71" s="629" t="s">
        <v>538</v>
      </c>
      <c r="B71" s="630" t="s">
        <v>1217</v>
      </c>
      <c r="C71" s="631" t="s">
        <v>549</v>
      </c>
      <c r="D71" s="632" t="s">
        <v>1218</v>
      </c>
      <c r="E71" s="631" t="s">
        <v>561</v>
      </c>
      <c r="F71" s="632" t="s">
        <v>1222</v>
      </c>
      <c r="G71" s="631" t="s">
        <v>570</v>
      </c>
      <c r="H71" s="631" t="s">
        <v>802</v>
      </c>
      <c r="I71" s="631" t="s">
        <v>803</v>
      </c>
      <c r="J71" s="631" t="s">
        <v>804</v>
      </c>
      <c r="K71" s="631" t="s">
        <v>805</v>
      </c>
      <c r="L71" s="633">
        <v>62.050000000000018</v>
      </c>
      <c r="M71" s="633">
        <v>1</v>
      </c>
      <c r="N71" s="634">
        <v>62.050000000000018</v>
      </c>
    </row>
    <row r="72" spans="1:14" ht="14.4" customHeight="1" x14ac:dyDescent="0.3">
      <c r="A72" s="629" t="s">
        <v>538</v>
      </c>
      <c r="B72" s="630" t="s">
        <v>1217</v>
      </c>
      <c r="C72" s="631" t="s">
        <v>549</v>
      </c>
      <c r="D72" s="632" t="s">
        <v>1218</v>
      </c>
      <c r="E72" s="631" t="s">
        <v>561</v>
      </c>
      <c r="F72" s="632" t="s">
        <v>1222</v>
      </c>
      <c r="G72" s="631" t="s">
        <v>570</v>
      </c>
      <c r="H72" s="631" t="s">
        <v>806</v>
      </c>
      <c r="I72" s="631" t="s">
        <v>807</v>
      </c>
      <c r="J72" s="631" t="s">
        <v>808</v>
      </c>
      <c r="K72" s="631" t="s">
        <v>809</v>
      </c>
      <c r="L72" s="633">
        <v>111.19000000000001</v>
      </c>
      <c r="M72" s="633">
        <v>5</v>
      </c>
      <c r="N72" s="634">
        <v>555.95000000000005</v>
      </c>
    </row>
    <row r="73" spans="1:14" ht="14.4" customHeight="1" x14ac:dyDescent="0.3">
      <c r="A73" s="629" t="s">
        <v>538</v>
      </c>
      <c r="B73" s="630" t="s">
        <v>1217</v>
      </c>
      <c r="C73" s="631" t="s">
        <v>549</v>
      </c>
      <c r="D73" s="632" t="s">
        <v>1218</v>
      </c>
      <c r="E73" s="631" t="s">
        <v>561</v>
      </c>
      <c r="F73" s="632" t="s">
        <v>1222</v>
      </c>
      <c r="G73" s="631" t="s">
        <v>570</v>
      </c>
      <c r="H73" s="631" t="s">
        <v>810</v>
      </c>
      <c r="I73" s="631" t="s">
        <v>238</v>
      </c>
      <c r="J73" s="631" t="s">
        <v>811</v>
      </c>
      <c r="K73" s="631" t="s">
        <v>812</v>
      </c>
      <c r="L73" s="633">
        <v>23.700000000000003</v>
      </c>
      <c r="M73" s="633">
        <v>78</v>
      </c>
      <c r="N73" s="634">
        <v>1848.6000000000001</v>
      </c>
    </row>
    <row r="74" spans="1:14" ht="14.4" customHeight="1" x14ac:dyDescent="0.3">
      <c r="A74" s="629" t="s">
        <v>538</v>
      </c>
      <c r="B74" s="630" t="s">
        <v>1217</v>
      </c>
      <c r="C74" s="631" t="s">
        <v>549</v>
      </c>
      <c r="D74" s="632" t="s">
        <v>1218</v>
      </c>
      <c r="E74" s="631" t="s">
        <v>561</v>
      </c>
      <c r="F74" s="632" t="s">
        <v>1222</v>
      </c>
      <c r="G74" s="631" t="s">
        <v>570</v>
      </c>
      <c r="H74" s="631" t="s">
        <v>813</v>
      </c>
      <c r="I74" s="631" t="s">
        <v>238</v>
      </c>
      <c r="J74" s="631" t="s">
        <v>814</v>
      </c>
      <c r="K74" s="631" t="s">
        <v>812</v>
      </c>
      <c r="L74" s="633">
        <v>24.037194261613497</v>
      </c>
      <c r="M74" s="633">
        <v>6</v>
      </c>
      <c r="N74" s="634">
        <v>144.22316556968099</v>
      </c>
    </row>
    <row r="75" spans="1:14" ht="14.4" customHeight="1" x14ac:dyDescent="0.3">
      <c r="A75" s="629" t="s">
        <v>538</v>
      </c>
      <c r="B75" s="630" t="s">
        <v>1217</v>
      </c>
      <c r="C75" s="631" t="s">
        <v>549</v>
      </c>
      <c r="D75" s="632" t="s">
        <v>1218</v>
      </c>
      <c r="E75" s="631" t="s">
        <v>561</v>
      </c>
      <c r="F75" s="632" t="s">
        <v>1222</v>
      </c>
      <c r="G75" s="631" t="s">
        <v>570</v>
      </c>
      <c r="H75" s="631" t="s">
        <v>815</v>
      </c>
      <c r="I75" s="631" t="s">
        <v>816</v>
      </c>
      <c r="J75" s="631" t="s">
        <v>817</v>
      </c>
      <c r="K75" s="631" t="s">
        <v>818</v>
      </c>
      <c r="L75" s="633">
        <v>117.74000000000001</v>
      </c>
      <c r="M75" s="633">
        <v>6</v>
      </c>
      <c r="N75" s="634">
        <v>706.44</v>
      </c>
    </row>
    <row r="76" spans="1:14" ht="14.4" customHeight="1" x14ac:dyDescent="0.3">
      <c r="A76" s="629" t="s">
        <v>538</v>
      </c>
      <c r="B76" s="630" t="s">
        <v>1217</v>
      </c>
      <c r="C76" s="631" t="s">
        <v>549</v>
      </c>
      <c r="D76" s="632" t="s">
        <v>1218</v>
      </c>
      <c r="E76" s="631" t="s">
        <v>561</v>
      </c>
      <c r="F76" s="632" t="s">
        <v>1222</v>
      </c>
      <c r="G76" s="631" t="s">
        <v>570</v>
      </c>
      <c r="H76" s="631" t="s">
        <v>819</v>
      </c>
      <c r="I76" s="631" t="s">
        <v>820</v>
      </c>
      <c r="J76" s="631" t="s">
        <v>821</v>
      </c>
      <c r="K76" s="631" t="s">
        <v>822</v>
      </c>
      <c r="L76" s="633">
        <v>78.249991910275924</v>
      </c>
      <c r="M76" s="633">
        <v>1</v>
      </c>
      <c r="N76" s="634">
        <v>78.249991910275924</v>
      </c>
    </row>
    <row r="77" spans="1:14" ht="14.4" customHeight="1" x14ac:dyDescent="0.3">
      <c r="A77" s="629" t="s">
        <v>538</v>
      </c>
      <c r="B77" s="630" t="s">
        <v>1217</v>
      </c>
      <c r="C77" s="631" t="s">
        <v>549</v>
      </c>
      <c r="D77" s="632" t="s">
        <v>1218</v>
      </c>
      <c r="E77" s="631" t="s">
        <v>561</v>
      </c>
      <c r="F77" s="632" t="s">
        <v>1222</v>
      </c>
      <c r="G77" s="631" t="s">
        <v>570</v>
      </c>
      <c r="H77" s="631" t="s">
        <v>823</v>
      </c>
      <c r="I77" s="631" t="s">
        <v>824</v>
      </c>
      <c r="J77" s="631" t="s">
        <v>825</v>
      </c>
      <c r="K77" s="631" t="s">
        <v>826</v>
      </c>
      <c r="L77" s="633">
        <v>38.94</v>
      </c>
      <c r="M77" s="633">
        <v>2</v>
      </c>
      <c r="N77" s="634">
        <v>77.88</v>
      </c>
    </row>
    <row r="78" spans="1:14" ht="14.4" customHeight="1" x14ac:dyDescent="0.3">
      <c r="A78" s="629" t="s">
        <v>538</v>
      </c>
      <c r="B78" s="630" t="s">
        <v>1217</v>
      </c>
      <c r="C78" s="631" t="s">
        <v>549</v>
      </c>
      <c r="D78" s="632" t="s">
        <v>1218</v>
      </c>
      <c r="E78" s="631" t="s">
        <v>561</v>
      </c>
      <c r="F78" s="632" t="s">
        <v>1222</v>
      </c>
      <c r="G78" s="631" t="s">
        <v>570</v>
      </c>
      <c r="H78" s="631" t="s">
        <v>827</v>
      </c>
      <c r="I78" s="631" t="s">
        <v>238</v>
      </c>
      <c r="J78" s="631" t="s">
        <v>828</v>
      </c>
      <c r="K78" s="631" t="s">
        <v>829</v>
      </c>
      <c r="L78" s="633">
        <v>199.67000000000004</v>
      </c>
      <c r="M78" s="633">
        <v>2</v>
      </c>
      <c r="N78" s="634">
        <v>399.34000000000009</v>
      </c>
    </row>
    <row r="79" spans="1:14" ht="14.4" customHeight="1" x14ac:dyDescent="0.3">
      <c r="A79" s="629" t="s">
        <v>538</v>
      </c>
      <c r="B79" s="630" t="s">
        <v>1217</v>
      </c>
      <c r="C79" s="631" t="s">
        <v>549</v>
      </c>
      <c r="D79" s="632" t="s">
        <v>1218</v>
      </c>
      <c r="E79" s="631" t="s">
        <v>561</v>
      </c>
      <c r="F79" s="632" t="s">
        <v>1222</v>
      </c>
      <c r="G79" s="631" t="s">
        <v>570</v>
      </c>
      <c r="H79" s="631" t="s">
        <v>830</v>
      </c>
      <c r="I79" s="631" t="s">
        <v>831</v>
      </c>
      <c r="J79" s="631" t="s">
        <v>832</v>
      </c>
      <c r="K79" s="631" t="s">
        <v>833</v>
      </c>
      <c r="L79" s="633">
        <v>243.27999999999989</v>
      </c>
      <c r="M79" s="633">
        <v>1</v>
      </c>
      <c r="N79" s="634">
        <v>243.27999999999989</v>
      </c>
    </row>
    <row r="80" spans="1:14" ht="14.4" customHeight="1" x14ac:dyDescent="0.3">
      <c r="A80" s="629" t="s">
        <v>538</v>
      </c>
      <c r="B80" s="630" t="s">
        <v>1217</v>
      </c>
      <c r="C80" s="631" t="s">
        <v>549</v>
      </c>
      <c r="D80" s="632" t="s">
        <v>1218</v>
      </c>
      <c r="E80" s="631" t="s">
        <v>561</v>
      </c>
      <c r="F80" s="632" t="s">
        <v>1222</v>
      </c>
      <c r="G80" s="631" t="s">
        <v>570</v>
      </c>
      <c r="H80" s="631" t="s">
        <v>834</v>
      </c>
      <c r="I80" s="631" t="s">
        <v>835</v>
      </c>
      <c r="J80" s="631" t="s">
        <v>836</v>
      </c>
      <c r="K80" s="631" t="s">
        <v>837</v>
      </c>
      <c r="L80" s="633">
        <v>39.659999999999982</v>
      </c>
      <c r="M80" s="633">
        <v>1</v>
      </c>
      <c r="N80" s="634">
        <v>39.659999999999982</v>
      </c>
    </row>
    <row r="81" spans="1:14" ht="14.4" customHeight="1" x14ac:dyDescent="0.3">
      <c r="A81" s="629" t="s">
        <v>538</v>
      </c>
      <c r="B81" s="630" t="s">
        <v>1217</v>
      </c>
      <c r="C81" s="631" t="s">
        <v>549</v>
      </c>
      <c r="D81" s="632" t="s">
        <v>1218</v>
      </c>
      <c r="E81" s="631" t="s">
        <v>561</v>
      </c>
      <c r="F81" s="632" t="s">
        <v>1222</v>
      </c>
      <c r="G81" s="631" t="s">
        <v>570</v>
      </c>
      <c r="H81" s="631" t="s">
        <v>838</v>
      </c>
      <c r="I81" s="631" t="s">
        <v>238</v>
      </c>
      <c r="J81" s="631" t="s">
        <v>839</v>
      </c>
      <c r="K81" s="631"/>
      <c r="L81" s="633">
        <v>40.319995649122276</v>
      </c>
      <c r="M81" s="633">
        <v>2</v>
      </c>
      <c r="N81" s="634">
        <v>80.639991298244553</v>
      </c>
    </row>
    <row r="82" spans="1:14" ht="14.4" customHeight="1" x14ac:dyDescent="0.3">
      <c r="A82" s="629" t="s">
        <v>538</v>
      </c>
      <c r="B82" s="630" t="s">
        <v>1217</v>
      </c>
      <c r="C82" s="631" t="s">
        <v>549</v>
      </c>
      <c r="D82" s="632" t="s">
        <v>1218</v>
      </c>
      <c r="E82" s="631" t="s">
        <v>561</v>
      </c>
      <c r="F82" s="632" t="s">
        <v>1222</v>
      </c>
      <c r="G82" s="631" t="s">
        <v>570</v>
      </c>
      <c r="H82" s="631" t="s">
        <v>840</v>
      </c>
      <c r="I82" s="631" t="s">
        <v>841</v>
      </c>
      <c r="J82" s="631" t="s">
        <v>842</v>
      </c>
      <c r="K82" s="631" t="s">
        <v>843</v>
      </c>
      <c r="L82" s="633">
        <v>374.65</v>
      </c>
      <c r="M82" s="633">
        <v>1</v>
      </c>
      <c r="N82" s="634">
        <v>374.65</v>
      </c>
    </row>
    <row r="83" spans="1:14" ht="14.4" customHeight="1" x14ac:dyDescent="0.3">
      <c r="A83" s="629" t="s">
        <v>538</v>
      </c>
      <c r="B83" s="630" t="s">
        <v>1217</v>
      </c>
      <c r="C83" s="631" t="s">
        <v>549</v>
      </c>
      <c r="D83" s="632" t="s">
        <v>1218</v>
      </c>
      <c r="E83" s="631" t="s">
        <v>561</v>
      </c>
      <c r="F83" s="632" t="s">
        <v>1222</v>
      </c>
      <c r="G83" s="631" t="s">
        <v>570</v>
      </c>
      <c r="H83" s="631" t="s">
        <v>844</v>
      </c>
      <c r="I83" s="631" t="s">
        <v>845</v>
      </c>
      <c r="J83" s="631" t="s">
        <v>846</v>
      </c>
      <c r="K83" s="631" t="s">
        <v>847</v>
      </c>
      <c r="L83" s="633">
        <v>47.40061997719738</v>
      </c>
      <c r="M83" s="633">
        <v>26</v>
      </c>
      <c r="N83" s="634">
        <v>1232.4161194071319</v>
      </c>
    </row>
    <row r="84" spans="1:14" ht="14.4" customHeight="1" x14ac:dyDescent="0.3">
      <c r="A84" s="629" t="s">
        <v>538</v>
      </c>
      <c r="B84" s="630" t="s">
        <v>1217</v>
      </c>
      <c r="C84" s="631" t="s">
        <v>549</v>
      </c>
      <c r="D84" s="632" t="s">
        <v>1218</v>
      </c>
      <c r="E84" s="631" t="s">
        <v>561</v>
      </c>
      <c r="F84" s="632" t="s">
        <v>1222</v>
      </c>
      <c r="G84" s="631" t="s">
        <v>570</v>
      </c>
      <c r="H84" s="631" t="s">
        <v>848</v>
      </c>
      <c r="I84" s="631" t="s">
        <v>849</v>
      </c>
      <c r="J84" s="631" t="s">
        <v>850</v>
      </c>
      <c r="K84" s="631" t="s">
        <v>851</v>
      </c>
      <c r="L84" s="633">
        <v>0</v>
      </c>
      <c r="M84" s="633">
        <v>0</v>
      </c>
      <c r="N84" s="634">
        <v>0</v>
      </c>
    </row>
    <row r="85" spans="1:14" ht="14.4" customHeight="1" x14ac:dyDescent="0.3">
      <c r="A85" s="629" t="s">
        <v>538</v>
      </c>
      <c r="B85" s="630" t="s">
        <v>1217</v>
      </c>
      <c r="C85" s="631" t="s">
        <v>549</v>
      </c>
      <c r="D85" s="632" t="s">
        <v>1218</v>
      </c>
      <c r="E85" s="631" t="s">
        <v>561</v>
      </c>
      <c r="F85" s="632" t="s">
        <v>1222</v>
      </c>
      <c r="G85" s="631" t="s">
        <v>570</v>
      </c>
      <c r="H85" s="631" t="s">
        <v>852</v>
      </c>
      <c r="I85" s="631" t="s">
        <v>853</v>
      </c>
      <c r="J85" s="631" t="s">
        <v>854</v>
      </c>
      <c r="K85" s="631" t="s">
        <v>855</v>
      </c>
      <c r="L85" s="633">
        <v>101.89</v>
      </c>
      <c r="M85" s="633">
        <v>5</v>
      </c>
      <c r="N85" s="634">
        <v>509.45</v>
      </c>
    </row>
    <row r="86" spans="1:14" ht="14.4" customHeight="1" x14ac:dyDescent="0.3">
      <c r="A86" s="629" t="s">
        <v>538</v>
      </c>
      <c r="B86" s="630" t="s">
        <v>1217</v>
      </c>
      <c r="C86" s="631" t="s">
        <v>549</v>
      </c>
      <c r="D86" s="632" t="s">
        <v>1218</v>
      </c>
      <c r="E86" s="631" t="s">
        <v>561</v>
      </c>
      <c r="F86" s="632" t="s">
        <v>1222</v>
      </c>
      <c r="G86" s="631" t="s">
        <v>570</v>
      </c>
      <c r="H86" s="631" t="s">
        <v>856</v>
      </c>
      <c r="I86" s="631" t="s">
        <v>857</v>
      </c>
      <c r="J86" s="631" t="s">
        <v>858</v>
      </c>
      <c r="K86" s="631" t="s">
        <v>859</v>
      </c>
      <c r="L86" s="633">
        <v>88.419999999999959</v>
      </c>
      <c r="M86" s="633">
        <v>1</v>
      </c>
      <c r="N86" s="634">
        <v>88.419999999999959</v>
      </c>
    </row>
    <row r="87" spans="1:14" ht="14.4" customHeight="1" x14ac:dyDescent="0.3">
      <c r="A87" s="629" t="s">
        <v>538</v>
      </c>
      <c r="B87" s="630" t="s">
        <v>1217</v>
      </c>
      <c r="C87" s="631" t="s">
        <v>549</v>
      </c>
      <c r="D87" s="632" t="s">
        <v>1218</v>
      </c>
      <c r="E87" s="631" t="s">
        <v>561</v>
      </c>
      <c r="F87" s="632" t="s">
        <v>1222</v>
      </c>
      <c r="G87" s="631" t="s">
        <v>570</v>
      </c>
      <c r="H87" s="631" t="s">
        <v>860</v>
      </c>
      <c r="I87" s="631" t="s">
        <v>861</v>
      </c>
      <c r="J87" s="631" t="s">
        <v>862</v>
      </c>
      <c r="K87" s="631" t="s">
        <v>863</v>
      </c>
      <c r="L87" s="633">
        <v>339.93996490816215</v>
      </c>
      <c r="M87" s="633">
        <v>9</v>
      </c>
      <c r="N87" s="634">
        <v>3059.4596841734592</v>
      </c>
    </row>
    <row r="88" spans="1:14" ht="14.4" customHeight="1" x14ac:dyDescent="0.3">
      <c r="A88" s="629" t="s">
        <v>538</v>
      </c>
      <c r="B88" s="630" t="s">
        <v>1217</v>
      </c>
      <c r="C88" s="631" t="s">
        <v>549</v>
      </c>
      <c r="D88" s="632" t="s">
        <v>1218</v>
      </c>
      <c r="E88" s="631" t="s">
        <v>561</v>
      </c>
      <c r="F88" s="632" t="s">
        <v>1222</v>
      </c>
      <c r="G88" s="631" t="s">
        <v>570</v>
      </c>
      <c r="H88" s="631" t="s">
        <v>864</v>
      </c>
      <c r="I88" s="631" t="s">
        <v>865</v>
      </c>
      <c r="J88" s="631" t="s">
        <v>866</v>
      </c>
      <c r="K88" s="631"/>
      <c r="L88" s="633">
        <v>264.47712664378651</v>
      </c>
      <c r="M88" s="633">
        <v>2</v>
      </c>
      <c r="N88" s="634">
        <v>528.95425328757301</v>
      </c>
    </row>
    <row r="89" spans="1:14" ht="14.4" customHeight="1" x14ac:dyDescent="0.3">
      <c r="A89" s="629" t="s">
        <v>538</v>
      </c>
      <c r="B89" s="630" t="s">
        <v>1217</v>
      </c>
      <c r="C89" s="631" t="s">
        <v>549</v>
      </c>
      <c r="D89" s="632" t="s">
        <v>1218</v>
      </c>
      <c r="E89" s="631" t="s">
        <v>561</v>
      </c>
      <c r="F89" s="632" t="s">
        <v>1222</v>
      </c>
      <c r="G89" s="631" t="s">
        <v>570</v>
      </c>
      <c r="H89" s="631" t="s">
        <v>867</v>
      </c>
      <c r="I89" s="631" t="s">
        <v>867</v>
      </c>
      <c r="J89" s="631" t="s">
        <v>868</v>
      </c>
      <c r="K89" s="631" t="s">
        <v>869</v>
      </c>
      <c r="L89" s="633">
        <v>113.61999999999998</v>
      </c>
      <c r="M89" s="633">
        <v>2</v>
      </c>
      <c r="N89" s="634">
        <v>227.23999999999995</v>
      </c>
    </row>
    <row r="90" spans="1:14" ht="14.4" customHeight="1" x14ac:dyDescent="0.3">
      <c r="A90" s="629" t="s">
        <v>538</v>
      </c>
      <c r="B90" s="630" t="s">
        <v>1217</v>
      </c>
      <c r="C90" s="631" t="s">
        <v>549</v>
      </c>
      <c r="D90" s="632" t="s">
        <v>1218</v>
      </c>
      <c r="E90" s="631" t="s">
        <v>561</v>
      </c>
      <c r="F90" s="632" t="s">
        <v>1222</v>
      </c>
      <c r="G90" s="631" t="s">
        <v>570</v>
      </c>
      <c r="H90" s="631" t="s">
        <v>870</v>
      </c>
      <c r="I90" s="631" t="s">
        <v>238</v>
      </c>
      <c r="J90" s="631" t="s">
        <v>871</v>
      </c>
      <c r="K90" s="631"/>
      <c r="L90" s="633">
        <v>122.42932147359117</v>
      </c>
      <c r="M90" s="633">
        <v>7</v>
      </c>
      <c r="N90" s="634">
        <v>857.00525031513826</v>
      </c>
    </row>
    <row r="91" spans="1:14" ht="14.4" customHeight="1" x14ac:dyDescent="0.3">
      <c r="A91" s="629" t="s">
        <v>538</v>
      </c>
      <c r="B91" s="630" t="s">
        <v>1217</v>
      </c>
      <c r="C91" s="631" t="s">
        <v>549</v>
      </c>
      <c r="D91" s="632" t="s">
        <v>1218</v>
      </c>
      <c r="E91" s="631" t="s">
        <v>561</v>
      </c>
      <c r="F91" s="632" t="s">
        <v>1222</v>
      </c>
      <c r="G91" s="631" t="s">
        <v>570</v>
      </c>
      <c r="H91" s="631" t="s">
        <v>872</v>
      </c>
      <c r="I91" s="631" t="s">
        <v>873</v>
      </c>
      <c r="J91" s="631" t="s">
        <v>874</v>
      </c>
      <c r="K91" s="631" t="s">
        <v>875</v>
      </c>
      <c r="L91" s="633">
        <v>29.529999999999994</v>
      </c>
      <c r="M91" s="633">
        <v>1</v>
      </c>
      <c r="N91" s="634">
        <v>29.529999999999994</v>
      </c>
    </row>
    <row r="92" spans="1:14" ht="14.4" customHeight="1" x14ac:dyDescent="0.3">
      <c r="A92" s="629" t="s">
        <v>538</v>
      </c>
      <c r="B92" s="630" t="s">
        <v>1217</v>
      </c>
      <c r="C92" s="631" t="s">
        <v>549</v>
      </c>
      <c r="D92" s="632" t="s">
        <v>1218</v>
      </c>
      <c r="E92" s="631" t="s">
        <v>561</v>
      </c>
      <c r="F92" s="632" t="s">
        <v>1222</v>
      </c>
      <c r="G92" s="631" t="s">
        <v>570</v>
      </c>
      <c r="H92" s="631" t="s">
        <v>876</v>
      </c>
      <c r="I92" s="631" t="s">
        <v>877</v>
      </c>
      <c r="J92" s="631" t="s">
        <v>878</v>
      </c>
      <c r="K92" s="631" t="s">
        <v>879</v>
      </c>
      <c r="L92" s="633">
        <v>50.15</v>
      </c>
      <c r="M92" s="633">
        <v>3</v>
      </c>
      <c r="N92" s="634">
        <v>150.44999999999999</v>
      </c>
    </row>
    <row r="93" spans="1:14" ht="14.4" customHeight="1" x14ac:dyDescent="0.3">
      <c r="A93" s="629" t="s">
        <v>538</v>
      </c>
      <c r="B93" s="630" t="s">
        <v>1217</v>
      </c>
      <c r="C93" s="631" t="s">
        <v>549</v>
      </c>
      <c r="D93" s="632" t="s">
        <v>1218</v>
      </c>
      <c r="E93" s="631" t="s">
        <v>561</v>
      </c>
      <c r="F93" s="632" t="s">
        <v>1222</v>
      </c>
      <c r="G93" s="631" t="s">
        <v>570</v>
      </c>
      <c r="H93" s="631" t="s">
        <v>880</v>
      </c>
      <c r="I93" s="631" t="s">
        <v>881</v>
      </c>
      <c r="J93" s="631" t="s">
        <v>882</v>
      </c>
      <c r="K93" s="631" t="s">
        <v>883</v>
      </c>
      <c r="L93" s="633">
        <v>78.679836917377514</v>
      </c>
      <c r="M93" s="633">
        <v>1</v>
      </c>
      <c r="N93" s="634">
        <v>78.679836917377514</v>
      </c>
    </row>
    <row r="94" spans="1:14" ht="14.4" customHeight="1" x14ac:dyDescent="0.3">
      <c r="A94" s="629" t="s">
        <v>538</v>
      </c>
      <c r="B94" s="630" t="s">
        <v>1217</v>
      </c>
      <c r="C94" s="631" t="s">
        <v>549</v>
      </c>
      <c r="D94" s="632" t="s">
        <v>1218</v>
      </c>
      <c r="E94" s="631" t="s">
        <v>561</v>
      </c>
      <c r="F94" s="632" t="s">
        <v>1222</v>
      </c>
      <c r="G94" s="631" t="s">
        <v>570</v>
      </c>
      <c r="H94" s="631" t="s">
        <v>884</v>
      </c>
      <c r="I94" s="631" t="s">
        <v>885</v>
      </c>
      <c r="J94" s="631" t="s">
        <v>886</v>
      </c>
      <c r="K94" s="631" t="s">
        <v>887</v>
      </c>
      <c r="L94" s="633">
        <v>73.841619798979082</v>
      </c>
      <c r="M94" s="633">
        <v>6</v>
      </c>
      <c r="N94" s="634">
        <v>443.04971879387449</v>
      </c>
    </row>
    <row r="95" spans="1:14" ht="14.4" customHeight="1" x14ac:dyDescent="0.3">
      <c r="A95" s="629" t="s">
        <v>538</v>
      </c>
      <c r="B95" s="630" t="s">
        <v>1217</v>
      </c>
      <c r="C95" s="631" t="s">
        <v>549</v>
      </c>
      <c r="D95" s="632" t="s">
        <v>1218</v>
      </c>
      <c r="E95" s="631" t="s">
        <v>561</v>
      </c>
      <c r="F95" s="632" t="s">
        <v>1222</v>
      </c>
      <c r="G95" s="631" t="s">
        <v>570</v>
      </c>
      <c r="H95" s="631" t="s">
        <v>888</v>
      </c>
      <c r="I95" s="631" t="s">
        <v>889</v>
      </c>
      <c r="J95" s="631" t="s">
        <v>890</v>
      </c>
      <c r="K95" s="631"/>
      <c r="L95" s="633">
        <v>177.5</v>
      </c>
      <c r="M95" s="633">
        <v>2</v>
      </c>
      <c r="N95" s="634">
        <v>355</v>
      </c>
    </row>
    <row r="96" spans="1:14" ht="14.4" customHeight="1" x14ac:dyDescent="0.3">
      <c r="A96" s="629" t="s">
        <v>538</v>
      </c>
      <c r="B96" s="630" t="s">
        <v>1217</v>
      </c>
      <c r="C96" s="631" t="s">
        <v>549</v>
      </c>
      <c r="D96" s="632" t="s">
        <v>1218</v>
      </c>
      <c r="E96" s="631" t="s">
        <v>561</v>
      </c>
      <c r="F96" s="632" t="s">
        <v>1222</v>
      </c>
      <c r="G96" s="631" t="s">
        <v>570</v>
      </c>
      <c r="H96" s="631" t="s">
        <v>891</v>
      </c>
      <c r="I96" s="631" t="s">
        <v>238</v>
      </c>
      <c r="J96" s="631" t="s">
        <v>892</v>
      </c>
      <c r="K96" s="631"/>
      <c r="L96" s="633">
        <v>111.56480096801207</v>
      </c>
      <c r="M96" s="633">
        <v>2</v>
      </c>
      <c r="N96" s="634">
        <v>223.12960193602413</v>
      </c>
    </row>
    <row r="97" spans="1:14" ht="14.4" customHeight="1" x14ac:dyDescent="0.3">
      <c r="A97" s="629" t="s">
        <v>538</v>
      </c>
      <c r="B97" s="630" t="s">
        <v>1217</v>
      </c>
      <c r="C97" s="631" t="s">
        <v>549</v>
      </c>
      <c r="D97" s="632" t="s">
        <v>1218</v>
      </c>
      <c r="E97" s="631" t="s">
        <v>561</v>
      </c>
      <c r="F97" s="632" t="s">
        <v>1222</v>
      </c>
      <c r="G97" s="631" t="s">
        <v>570</v>
      </c>
      <c r="H97" s="631" t="s">
        <v>893</v>
      </c>
      <c r="I97" s="631" t="s">
        <v>238</v>
      </c>
      <c r="J97" s="631" t="s">
        <v>894</v>
      </c>
      <c r="K97" s="631"/>
      <c r="L97" s="633">
        <v>38.7106716763207</v>
      </c>
      <c r="M97" s="633">
        <v>1</v>
      </c>
      <c r="N97" s="634">
        <v>38.7106716763207</v>
      </c>
    </row>
    <row r="98" spans="1:14" ht="14.4" customHeight="1" x14ac:dyDescent="0.3">
      <c r="A98" s="629" t="s">
        <v>538</v>
      </c>
      <c r="B98" s="630" t="s">
        <v>1217</v>
      </c>
      <c r="C98" s="631" t="s">
        <v>549</v>
      </c>
      <c r="D98" s="632" t="s">
        <v>1218</v>
      </c>
      <c r="E98" s="631" t="s">
        <v>561</v>
      </c>
      <c r="F98" s="632" t="s">
        <v>1222</v>
      </c>
      <c r="G98" s="631" t="s">
        <v>570</v>
      </c>
      <c r="H98" s="631" t="s">
        <v>895</v>
      </c>
      <c r="I98" s="631" t="s">
        <v>238</v>
      </c>
      <c r="J98" s="631" t="s">
        <v>896</v>
      </c>
      <c r="K98" s="631"/>
      <c r="L98" s="633">
        <v>80.186733334336537</v>
      </c>
      <c r="M98" s="633">
        <v>5</v>
      </c>
      <c r="N98" s="634">
        <v>400.93366667168266</v>
      </c>
    </row>
    <row r="99" spans="1:14" ht="14.4" customHeight="1" x14ac:dyDescent="0.3">
      <c r="A99" s="629" t="s">
        <v>538</v>
      </c>
      <c r="B99" s="630" t="s">
        <v>1217</v>
      </c>
      <c r="C99" s="631" t="s">
        <v>549</v>
      </c>
      <c r="D99" s="632" t="s">
        <v>1218</v>
      </c>
      <c r="E99" s="631" t="s">
        <v>561</v>
      </c>
      <c r="F99" s="632" t="s">
        <v>1222</v>
      </c>
      <c r="G99" s="631" t="s">
        <v>570</v>
      </c>
      <c r="H99" s="631" t="s">
        <v>897</v>
      </c>
      <c r="I99" s="631" t="s">
        <v>238</v>
      </c>
      <c r="J99" s="631" t="s">
        <v>898</v>
      </c>
      <c r="K99" s="631" t="s">
        <v>899</v>
      </c>
      <c r="L99" s="633">
        <v>142.4275591898255</v>
      </c>
      <c r="M99" s="633">
        <v>13</v>
      </c>
      <c r="N99" s="634">
        <v>1851.5582694677314</v>
      </c>
    </row>
    <row r="100" spans="1:14" ht="14.4" customHeight="1" x14ac:dyDescent="0.3">
      <c r="A100" s="629" t="s">
        <v>538</v>
      </c>
      <c r="B100" s="630" t="s">
        <v>1217</v>
      </c>
      <c r="C100" s="631" t="s">
        <v>549</v>
      </c>
      <c r="D100" s="632" t="s">
        <v>1218</v>
      </c>
      <c r="E100" s="631" t="s">
        <v>561</v>
      </c>
      <c r="F100" s="632" t="s">
        <v>1222</v>
      </c>
      <c r="G100" s="631" t="s">
        <v>570</v>
      </c>
      <c r="H100" s="631" t="s">
        <v>900</v>
      </c>
      <c r="I100" s="631" t="s">
        <v>901</v>
      </c>
      <c r="J100" s="631" t="s">
        <v>619</v>
      </c>
      <c r="K100" s="631" t="s">
        <v>902</v>
      </c>
      <c r="L100" s="633">
        <v>126.35814983856287</v>
      </c>
      <c r="M100" s="633">
        <v>28</v>
      </c>
      <c r="N100" s="634">
        <v>3538.0281954797601</v>
      </c>
    </row>
    <row r="101" spans="1:14" ht="14.4" customHeight="1" x14ac:dyDescent="0.3">
      <c r="A101" s="629" t="s">
        <v>538</v>
      </c>
      <c r="B101" s="630" t="s">
        <v>1217</v>
      </c>
      <c r="C101" s="631" t="s">
        <v>549</v>
      </c>
      <c r="D101" s="632" t="s">
        <v>1218</v>
      </c>
      <c r="E101" s="631" t="s">
        <v>561</v>
      </c>
      <c r="F101" s="632" t="s">
        <v>1222</v>
      </c>
      <c r="G101" s="631" t="s">
        <v>570</v>
      </c>
      <c r="H101" s="631" t="s">
        <v>903</v>
      </c>
      <c r="I101" s="631" t="s">
        <v>904</v>
      </c>
      <c r="J101" s="631" t="s">
        <v>905</v>
      </c>
      <c r="K101" s="631" t="s">
        <v>906</v>
      </c>
      <c r="L101" s="633">
        <v>141.06</v>
      </c>
      <c r="M101" s="633">
        <v>1</v>
      </c>
      <c r="N101" s="634">
        <v>141.06</v>
      </c>
    </row>
    <row r="102" spans="1:14" ht="14.4" customHeight="1" x14ac:dyDescent="0.3">
      <c r="A102" s="629" t="s">
        <v>538</v>
      </c>
      <c r="B102" s="630" t="s">
        <v>1217</v>
      </c>
      <c r="C102" s="631" t="s">
        <v>549</v>
      </c>
      <c r="D102" s="632" t="s">
        <v>1218</v>
      </c>
      <c r="E102" s="631" t="s">
        <v>561</v>
      </c>
      <c r="F102" s="632" t="s">
        <v>1222</v>
      </c>
      <c r="G102" s="631" t="s">
        <v>570</v>
      </c>
      <c r="H102" s="631" t="s">
        <v>907</v>
      </c>
      <c r="I102" s="631" t="s">
        <v>908</v>
      </c>
      <c r="J102" s="631" t="s">
        <v>909</v>
      </c>
      <c r="K102" s="631" t="s">
        <v>910</v>
      </c>
      <c r="L102" s="633">
        <v>31.09</v>
      </c>
      <c r="M102" s="633">
        <v>12</v>
      </c>
      <c r="N102" s="634">
        <v>373.08</v>
      </c>
    </row>
    <row r="103" spans="1:14" ht="14.4" customHeight="1" x14ac:dyDescent="0.3">
      <c r="A103" s="629" t="s">
        <v>538</v>
      </c>
      <c r="B103" s="630" t="s">
        <v>1217</v>
      </c>
      <c r="C103" s="631" t="s">
        <v>549</v>
      </c>
      <c r="D103" s="632" t="s">
        <v>1218</v>
      </c>
      <c r="E103" s="631" t="s">
        <v>561</v>
      </c>
      <c r="F103" s="632" t="s">
        <v>1222</v>
      </c>
      <c r="G103" s="631" t="s">
        <v>570</v>
      </c>
      <c r="H103" s="631" t="s">
        <v>911</v>
      </c>
      <c r="I103" s="631" t="s">
        <v>911</v>
      </c>
      <c r="J103" s="631" t="s">
        <v>912</v>
      </c>
      <c r="K103" s="631" t="s">
        <v>913</v>
      </c>
      <c r="L103" s="633">
        <v>172.69910854623868</v>
      </c>
      <c r="M103" s="633">
        <v>1</v>
      </c>
      <c r="N103" s="634">
        <v>172.69910854623868</v>
      </c>
    </row>
    <row r="104" spans="1:14" ht="14.4" customHeight="1" x14ac:dyDescent="0.3">
      <c r="A104" s="629" t="s">
        <v>538</v>
      </c>
      <c r="B104" s="630" t="s">
        <v>1217</v>
      </c>
      <c r="C104" s="631" t="s">
        <v>549</v>
      </c>
      <c r="D104" s="632" t="s">
        <v>1218</v>
      </c>
      <c r="E104" s="631" t="s">
        <v>561</v>
      </c>
      <c r="F104" s="632" t="s">
        <v>1222</v>
      </c>
      <c r="G104" s="631" t="s">
        <v>570</v>
      </c>
      <c r="H104" s="631" t="s">
        <v>914</v>
      </c>
      <c r="I104" s="631" t="s">
        <v>915</v>
      </c>
      <c r="J104" s="631" t="s">
        <v>916</v>
      </c>
      <c r="K104" s="631" t="s">
        <v>917</v>
      </c>
      <c r="L104" s="633">
        <v>120.31973302317063</v>
      </c>
      <c r="M104" s="633">
        <v>1</v>
      </c>
      <c r="N104" s="634">
        <v>120.31973302317063</v>
      </c>
    </row>
    <row r="105" spans="1:14" ht="14.4" customHeight="1" x14ac:dyDescent="0.3">
      <c r="A105" s="629" t="s">
        <v>538</v>
      </c>
      <c r="B105" s="630" t="s">
        <v>1217</v>
      </c>
      <c r="C105" s="631" t="s">
        <v>549</v>
      </c>
      <c r="D105" s="632" t="s">
        <v>1218</v>
      </c>
      <c r="E105" s="631" t="s">
        <v>561</v>
      </c>
      <c r="F105" s="632" t="s">
        <v>1222</v>
      </c>
      <c r="G105" s="631" t="s">
        <v>570</v>
      </c>
      <c r="H105" s="631" t="s">
        <v>918</v>
      </c>
      <c r="I105" s="631" t="s">
        <v>919</v>
      </c>
      <c r="J105" s="631" t="s">
        <v>920</v>
      </c>
      <c r="K105" s="631" t="s">
        <v>921</v>
      </c>
      <c r="L105" s="633">
        <v>81.880020111728541</v>
      </c>
      <c r="M105" s="633">
        <v>1</v>
      </c>
      <c r="N105" s="634">
        <v>81.880020111728541</v>
      </c>
    </row>
    <row r="106" spans="1:14" ht="14.4" customHeight="1" x14ac:dyDescent="0.3">
      <c r="A106" s="629" t="s">
        <v>538</v>
      </c>
      <c r="B106" s="630" t="s">
        <v>1217</v>
      </c>
      <c r="C106" s="631" t="s">
        <v>549</v>
      </c>
      <c r="D106" s="632" t="s">
        <v>1218</v>
      </c>
      <c r="E106" s="631" t="s">
        <v>561</v>
      </c>
      <c r="F106" s="632" t="s">
        <v>1222</v>
      </c>
      <c r="G106" s="631" t="s">
        <v>570</v>
      </c>
      <c r="H106" s="631" t="s">
        <v>922</v>
      </c>
      <c r="I106" s="631" t="s">
        <v>923</v>
      </c>
      <c r="J106" s="631" t="s">
        <v>924</v>
      </c>
      <c r="K106" s="631" t="s">
        <v>925</v>
      </c>
      <c r="L106" s="633">
        <v>30.564967206576185</v>
      </c>
      <c r="M106" s="633">
        <v>4</v>
      </c>
      <c r="N106" s="634">
        <v>122.25986882630474</v>
      </c>
    </row>
    <row r="107" spans="1:14" ht="14.4" customHeight="1" x14ac:dyDescent="0.3">
      <c r="A107" s="629" t="s">
        <v>538</v>
      </c>
      <c r="B107" s="630" t="s">
        <v>1217</v>
      </c>
      <c r="C107" s="631" t="s">
        <v>549</v>
      </c>
      <c r="D107" s="632" t="s">
        <v>1218</v>
      </c>
      <c r="E107" s="631" t="s">
        <v>561</v>
      </c>
      <c r="F107" s="632" t="s">
        <v>1222</v>
      </c>
      <c r="G107" s="631" t="s">
        <v>570</v>
      </c>
      <c r="H107" s="631" t="s">
        <v>926</v>
      </c>
      <c r="I107" s="631" t="s">
        <v>926</v>
      </c>
      <c r="J107" s="631" t="s">
        <v>927</v>
      </c>
      <c r="K107" s="631" t="s">
        <v>928</v>
      </c>
      <c r="L107" s="633">
        <v>58.45</v>
      </c>
      <c r="M107" s="633">
        <v>1</v>
      </c>
      <c r="N107" s="634">
        <v>58.45</v>
      </c>
    </row>
    <row r="108" spans="1:14" ht="14.4" customHeight="1" x14ac:dyDescent="0.3">
      <c r="A108" s="629" t="s">
        <v>538</v>
      </c>
      <c r="B108" s="630" t="s">
        <v>1217</v>
      </c>
      <c r="C108" s="631" t="s">
        <v>549</v>
      </c>
      <c r="D108" s="632" t="s">
        <v>1218</v>
      </c>
      <c r="E108" s="631" t="s">
        <v>561</v>
      </c>
      <c r="F108" s="632" t="s">
        <v>1222</v>
      </c>
      <c r="G108" s="631" t="s">
        <v>570</v>
      </c>
      <c r="H108" s="631" t="s">
        <v>929</v>
      </c>
      <c r="I108" s="631" t="s">
        <v>238</v>
      </c>
      <c r="J108" s="631" t="s">
        <v>930</v>
      </c>
      <c r="K108" s="631"/>
      <c r="L108" s="633">
        <v>174.59788716391668</v>
      </c>
      <c r="M108" s="633">
        <v>2</v>
      </c>
      <c r="N108" s="634">
        <v>349.19577432783336</v>
      </c>
    </row>
    <row r="109" spans="1:14" ht="14.4" customHeight="1" x14ac:dyDescent="0.3">
      <c r="A109" s="629" t="s">
        <v>538</v>
      </c>
      <c r="B109" s="630" t="s">
        <v>1217</v>
      </c>
      <c r="C109" s="631" t="s">
        <v>549</v>
      </c>
      <c r="D109" s="632" t="s">
        <v>1218</v>
      </c>
      <c r="E109" s="631" t="s">
        <v>561</v>
      </c>
      <c r="F109" s="632" t="s">
        <v>1222</v>
      </c>
      <c r="G109" s="631" t="s">
        <v>570</v>
      </c>
      <c r="H109" s="631" t="s">
        <v>931</v>
      </c>
      <c r="I109" s="631" t="s">
        <v>932</v>
      </c>
      <c r="J109" s="631" t="s">
        <v>933</v>
      </c>
      <c r="K109" s="631" t="s">
        <v>934</v>
      </c>
      <c r="L109" s="633">
        <v>201.28011903168749</v>
      </c>
      <c r="M109" s="633">
        <v>2</v>
      </c>
      <c r="N109" s="634">
        <v>402.56023806337498</v>
      </c>
    </row>
    <row r="110" spans="1:14" ht="14.4" customHeight="1" x14ac:dyDescent="0.3">
      <c r="A110" s="629" t="s">
        <v>538</v>
      </c>
      <c r="B110" s="630" t="s">
        <v>1217</v>
      </c>
      <c r="C110" s="631" t="s">
        <v>549</v>
      </c>
      <c r="D110" s="632" t="s">
        <v>1218</v>
      </c>
      <c r="E110" s="631" t="s">
        <v>561</v>
      </c>
      <c r="F110" s="632" t="s">
        <v>1222</v>
      </c>
      <c r="G110" s="631" t="s">
        <v>570</v>
      </c>
      <c r="H110" s="631" t="s">
        <v>935</v>
      </c>
      <c r="I110" s="631" t="s">
        <v>238</v>
      </c>
      <c r="J110" s="631" t="s">
        <v>936</v>
      </c>
      <c r="K110" s="631"/>
      <c r="L110" s="633">
        <v>115.9492685442985</v>
      </c>
      <c r="M110" s="633">
        <v>2</v>
      </c>
      <c r="N110" s="634">
        <v>231.89853708859701</v>
      </c>
    </row>
    <row r="111" spans="1:14" ht="14.4" customHeight="1" x14ac:dyDescent="0.3">
      <c r="A111" s="629" t="s">
        <v>538</v>
      </c>
      <c r="B111" s="630" t="s">
        <v>1217</v>
      </c>
      <c r="C111" s="631" t="s">
        <v>549</v>
      </c>
      <c r="D111" s="632" t="s">
        <v>1218</v>
      </c>
      <c r="E111" s="631" t="s">
        <v>561</v>
      </c>
      <c r="F111" s="632" t="s">
        <v>1222</v>
      </c>
      <c r="G111" s="631" t="s">
        <v>570</v>
      </c>
      <c r="H111" s="631" t="s">
        <v>937</v>
      </c>
      <c r="I111" s="631" t="s">
        <v>238</v>
      </c>
      <c r="J111" s="631" t="s">
        <v>938</v>
      </c>
      <c r="K111" s="631"/>
      <c r="L111" s="633">
        <v>166.34799754973326</v>
      </c>
      <c r="M111" s="633">
        <v>3</v>
      </c>
      <c r="N111" s="634">
        <v>499.04399264919982</v>
      </c>
    </row>
    <row r="112" spans="1:14" ht="14.4" customHeight="1" x14ac:dyDescent="0.3">
      <c r="A112" s="629" t="s">
        <v>538</v>
      </c>
      <c r="B112" s="630" t="s">
        <v>1217</v>
      </c>
      <c r="C112" s="631" t="s">
        <v>549</v>
      </c>
      <c r="D112" s="632" t="s">
        <v>1218</v>
      </c>
      <c r="E112" s="631" t="s">
        <v>561</v>
      </c>
      <c r="F112" s="632" t="s">
        <v>1222</v>
      </c>
      <c r="G112" s="631" t="s">
        <v>570</v>
      </c>
      <c r="H112" s="631" t="s">
        <v>939</v>
      </c>
      <c r="I112" s="631" t="s">
        <v>940</v>
      </c>
      <c r="J112" s="631" t="s">
        <v>941</v>
      </c>
      <c r="K112" s="631" t="s">
        <v>942</v>
      </c>
      <c r="L112" s="633">
        <v>32.96</v>
      </c>
      <c r="M112" s="633">
        <v>1</v>
      </c>
      <c r="N112" s="634">
        <v>32.96</v>
      </c>
    </row>
    <row r="113" spans="1:14" ht="14.4" customHeight="1" x14ac:dyDescent="0.3">
      <c r="A113" s="629" t="s">
        <v>538</v>
      </c>
      <c r="B113" s="630" t="s">
        <v>1217</v>
      </c>
      <c r="C113" s="631" t="s">
        <v>549</v>
      </c>
      <c r="D113" s="632" t="s">
        <v>1218</v>
      </c>
      <c r="E113" s="631" t="s">
        <v>561</v>
      </c>
      <c r="F113" s="632" t="s">
        <v>1222</v>
      </c>
      <c r="G113" s="631" t="s">
        <v>570</v>
      </c>
      <c r="H113" s="631" t="s">
        <v>943</v>
      </c>
      <c r="I113" s="631" t="s">
        <v>238</v>
      </c>
      <c r="J113" s="631" t="s">
        <v>944</v>
      </c>
      <c r="K113" s="631"/>
      <c r="L113" s="633">
        <v>265.74</v>
      </c>
      <c r="M113" s="633">
        <v>1</v>
      </c>
      <c r="N113" s="634">
        <v>265.74</v>
      </c>
    </row>
    <row r="114" spans="1:14" ht="14.4" customHeight="1" x14ac:dyDescent="0.3">
      <c r="A114" s="629" t="s">
        <v>538</v>
      </c>
      <c r="B114" s="630" t="s">
        <v>1217</v>
      </c>
      <c r="C114" s="631" t="s">
        <v>549</v>
      </c>
      <c r="D114" s="632" t="s">
        <v>1218</v>
      </c>
      <c r="E114" s="631" t="s">
        <v>561</v>
      </c>
      <c r="F114" s="632" t="s">
        <v>1222</v>
      </c>
      <c r="G114" s="631" t="s">
        <v>570</v>
      </c>
      <c r="H114" s="631" t="s">
        <v>945</v>
      </c>
      <c r="I114" s="631" t="s">
        <v>945</v>
      </c>
      <c r="J114" s="631" t="s">
        <v>946</v>
      </c>
      <c r="K114" s="631" t="s">
        <v>947</v>
      </c>
      <c r="L114" s="633">
        <v>92</v>
      </c>
      <c r="M114" s="633">
        <v>1</v>
      </c>
      <c r="N114" s="634">
        <v>92</v>
      </c>
    </row>
    <row r="115" spans="1:14" ht="14.4" customHeight="1" x14ac:dyDescent="0.3">
      <c r="A115" s="629" t="s">
        <v>538</v>
      </c>
      <c r="B115" s="630" t="s">
        <v>1217</v>
      </c>
      <c r="C115" s="631" t="s">
        <v>549</v>
      </c>
      <c r="D115" s="632" t="s">
        <v>1218</v>
      </c>
      <c r="E115" s="631" t="s">
        <v>561</v>
      </c>
      <c r="F115" s="632" t="s">
        <v>1222</v>
      </c>
      <c r="G115" s="631" t="s">
        <v>570</v>
      </c>
      <c r="H115" s="631" t="s">
        <v>948</v>
      </c>
      <c r="I115" s="631" t="s">
        <v>948</v>
      </c>
      <c r="J115" s="631" t="s">
        <v>590</v>
      </c>
      <c r="K115" s="631" t="s">
        <v>949</v>
      </c>
      <c r="L115" s="633">
        <v>60.077825155481307</v>
      </c>
      <c r="M115" s="633">
        <v>11</v>
      </c>
      <c r="N115" s="634">
        <v>660.85607671029436</v>
      </c>
    </row>
    <row r="116" spans="1:14" ht="14.4" customHeight="1" x14ac:dyDescent="0.3">
      <c r="A116" s="629" t="s">
        <v>538</v>
      </c>
      <c r="B116" s="630" t="s">
        <v>1217</v>
      </c>
      <c r="C116" s="631" t="s">
        <v>549</v>
      </c>
      <c r="D116" s="632" t="s">
        <v>1218</v>
      </c>
      <c r="E116" s="631" t="s">
        <v>561</v>
      </c>
      <c r="F116" s="632" t="s">
        <v>1222</v>
      </c>
      <c r="G116" s="631" t="s">
        <v>570</v>
      </c>
      <c r="H116" s="631" t="s">
        <v>950</v>
      </c>
      <c r="I116" s="631" t="s">
        <v>238</v>
      </c>
      <c r="J116" s="631" t="s">
        <v>951</v>
      </c>
      <c r="K116" s="631"/>
      <c r="L116" s="633">
        <v>19.170005503934437</v>
      </c>
      <c r="M116" s="633">
        <v>3</v>
      </c>
      <c r="N116" s="634">
        <v>57.510016511803315</v>
      </c>
    </row>
    <row r="117" spans="1:14" ht="14.4" customHeight="1" x14ac:dyDescent="0.3">
      <c r="A117" s="629" t="s">
        <v>538</v>
      </c>
      <c r="B117" s="630" t="s">
        <v>1217</v>
      </c>
      <c r="C117" s="631" t="s">
        <v>549</v>
      </c>
      <c r="D117" s="632" t="s">
        <v>1218</v>
      </c>
      <c r="E117" s="631" t="s">
        <v>561</v>
      </c>
      <c r="F117" s="632" t="s">
        <v>1222</v>
      </c>
      <c r="G117" s="631" t="s">
        <v>570</v>
      </c>
      <c r="H117" s="631" t="s">
        <v>952</v>
      </c>
      <c r="I117" s="631" t="s">
        <v>953</v>
      </c>
      <c r="J117" s="631" t="s">
        <v>954</v>
      </c>
      <c r="K117" s="631" t="s">
        <v>955</v>
      </c>
      <c r="L117" s="633">
        <v>845.23999999999978</v>
      </c>
      <c r="M117" s="633">
        <v>1</v>
      </c>
      <c r="N117" s="634">
        <v>845.23999999999978</v>
      </c>
    </row>
    <row r="118" spans="1:14" ht="14.4" customHeight="1" x14ac:dyDescent="0.3">
      <c r="A118" s="629" t="s">
        <v>538</v>
      </c>
      <c r="B118" s="630" t="s">
        <v>1217</v>
      </c>
      <c r="C118" s="631" t="s">
        <v>549</v>
      </c>
      <c r="D118" s="632" t="s">
        <v>1218</v>
      </c>
      <c r="E118" s="631" t="s">
        <v>561</v>
      </c>
      <c r="F118" s="632" t="s">
        <v>1222</v>
      </c>
      <c r="G118" s="631" t="s">
        <v>570</v>
      </c>
      <c r="H118" s="631" t="s">
        <v>956</v>
      </c>
      <c r="I118" s="631" t="s">
        <v>957</v>
      </c>
      <c r="J118" s="631" t="s">
        <v>958</v>
      </c>
      <c r="K118" s="631" t="s">
        <v>959</v>
      </c>
      <c r="L118" s="633">
        <v>298.20999999999992</v>
      </c>
      <c r="M118" s="633">
        <v>1</v>
      </c>
      <c r="N118" s="634">
        <v>298.20999999999992</v>
      </c>
    </row>
    <row r="119" spans="1:14" ht="14.4" customHeight="1" x14ac:dyDescent="0.3">
      <c r="A119" s="629" t="s">
        <v>538</v>
      </c>
      <c r="B119" s="630" t="s">
        <v>1217</v>
      </c>
      <c r="C119" s="631" t="s">
        <v>549</v>
      </c>
      <c r="D119" s="632" t="s">
        <v>1218</v>
      </c>
      <c r="E119" s="631" t="s">
        <v>561</v>
      </c>
      <c r="F119" s="632" t="s">
        <v>1222</v>
      </c>
      <c r="G119" s="631" t="s">
        <v>960</v>
      </c>
      <c r="H119" s="631" t="s">
        <v>961</v>
      </c>
      <c r="I119" s="631" t="s">
        <v>962</v>
      </c>
      <c r="J119" s="631" t="s">
        <v>963</v>
      </c>
      <c r="K119" s="631" t="s">
        <v>964</v>
      </c>
      <c r="L119" s="633">
        <v>36.368490758702848</v>
      </c>
      <c r="M119" s="633">
        <v>181</v>
      </c>
      <c r="N119" s="634">
        <v>6582.6968273252151</v>
      </c>
    </row>
    <row r="120" spans="1:14" ht="14.4" customHeight="1" x14ac:dyDescent="0.3">
      <c r="A120" s="629" t="s">
        <v>538</v>
      </c>
      <c r="B120" s="630" t="s">
        <v>1217</v>
      </c>
      <c r="C120" s="631" t="s">
        <v>549</v>
      </c>
      <c r="D120" s="632" t="s">
        <v>1218</v>
      </c>
      <c r="E120" s="631" t="s">
        <v>561</v>
      </c>
      <c r="F120" s="632" t="s">
        <v>1222</v>
      </c>
      <c r="G120" s="631" t="s">
        <v>960</v>
      </c>
      <c r="H120" s="631" t="s">
        <v>965</v>
      </c>
      <c r="I120" s="631" t="s">
        <v>966</v>
      </c>
      <c r="J120" s="631" t="s">
        <v>619</v>
      </c>
      <c r="K120" s="631" t="s">
        <v>967</v>
      </c>
      <c r="L120" s="633">
        <v>127.63991128407754</v>
      </c>
      <c r="M120" s="633">
        <v>8</v>
      </c>
      <c r="N120" s="634">
        <v>1021.1192902726203</v>
      </c>
    </row>
    <row r="121" spans="1:14" ht="14.4" customHeight="1" x14ac:dyDescent="0.3">
      <c r="A121" s="629" t="s">
        <v>538</v>
      </c>
      <c r="B121" s="630" t="s">
        <v>1217</v>
      </c>
      <c r="C121" s="631" t="s">
        <v>549</v>
      </c>
      <c r="D121" s="632" t="s">
        <v>1218</v>
      </c>
      <c r="E121" s="631" t="s">
        <v>561</v>
      </c>
      <c r="F121" s="632" t="s">
        <v>1222</v>
      </c>
      <c r="G121" s="631" t="s">
        <v>960</v>
      </c>
      <c r="H121" s="631" t="s">
        <v>968</v>
      </c>
      <c r="I121" s="631" t="s">
        <v>969</v>
      </c>
      <c r="J121" s="631" t="s">
        <v>970</v>
      </c>
      <c r="K121" s="631" t="s">
        <v>971</v>
      </c>
      <c r="L121" s="633">
        <v>101.27</v>
      </c>
      <c r="M121" s="633">
        <v>1</v>
      </c>
      <c r="N121" s="634">
        <v>101.27</v>
      </c>
    </row>
    <row r="122" spans="1:14" ht="14.4" customHeight="1" x14ac:dyDescent="0.3">
      <c r="A122" s="629" t="s">
        <v>538</v>
      </c>
      <c r="B122" s="630" t="s">
        <v>1217</v>
      </c>
      <c r="C122" s="631" t="s">
        <v>549</v>
      </c>
      <c r="D122" s="632" t="s">
        <v>1218</v>
      </c>
      <c r="E122" s="631" t="s">
        <v>561</v>
      </c>
      <c r="F122" s="632" t="s">
        <v>1222</v>
      </c>
      <c r="G122" s="631" t="s">
        <v>960</v>
      </c>
      <c r="H122" s="631" t="s">
        <v>972</v>
      </c>
      <c r="I122" s="631" t="s">
        <v>973</v>
      </c>
      <c r="J122" s="631" t="s">
        <v>974</v>
      </c>
      <c r="K122" s="631" t="s">
        <v>975</v>
      </c>
      <c r="L122" s="633">
        <v>144.52989959291401</v>
      </c>
      <c r="M122" s="633">
        <v>1</v>
      </c>
      <c r="N122" s="634">
        <v>144.52989959291401</v>
      </c>
    </row>
    <row r="123" spans="1:14" ht="14.4" customHeight="1" x14ac:dyDescent="0.3">
      <c r="A123" s="629" t="s">
        <v>538</v>
      </c>
      <c r="B123" s="630" t="s">
        <v>1217</v>
      </c>
      <c r="C123" s="631" t="s">
        <v>549</v>
      </c>
      <c r="D123" s="632" t="s">
        <v>1218</v>
      </c>
      <c r="E123" s="631" t="s">
        <v>561</v>
      </c>
      <c r="F123" s="632" t="s">
        <v>1222</v>
      </c>
      <c r="G123" s="631" t="s">
        <v>960</v>
      </c>
      <c r="H123" s="631" t="s">
        <v>976</v>
      </c>
      <c r="I123" s="631" t="s">
        <v>977</v>
      </c>
      <c r="J123" s="631" t="s">
        <v>978</v>
      </c>
      <c r="K123" s="631" t="s">
        <v>979</v>
      </c>
      <c r="L123" s="633">
        <v>492.20000000000005</v>
      </c>
      <c r="M123" s="633">
        <v>2</v>
      </c>
      <c r="N123" s="634">
        <v>984.40000000000009</v>
      </c>
    </row>
    <row r="124" spans="1:14" ht="14.4" customHeight="1" x14ac:dyDescent="0.3">
      <c r="A124" s="629" t="s">
        <v>538</v>
      </c>
      <c r="B124" s="630" t="s">
        <v>1217</v>
      </c>
      <c r="C124" s="631" t="s">
        <v>549</v>
      </c>
      <c r="D124" s="632" t="s">
        <v>1218</v>
      </c>
      <c r="E124" s="631" t="s">
        <v>561</v>
      </c>
      <c r="F124" s="632" t="s">
        <v>1222</v>
      </c>
      <c r="G124" s="631" t="s">
        <v>960</v>
      </c>
      <c r="H124" s="631" t="s">
        <v>980</v>
      </c>
      <c r="I124" s="631" t="s">
        <v>981</v>
      </c>
      <c r="J124" s="631" t="s">
        <v>982</v>
      </c>
      <c r="K124" s="631" t="s">
        <v>983</v>
      </c>
      <c r="L124" s="633">
        <v>218.52000000000004</v>
      </c>
      <c r="M124" s="633">
        <v>1</v>
      </c>
      <c r="N124" s="634">
        <v>218.52000000000004</v>
      </c>
    </row>
    <row r="125" spans="1:14" ht="14.4" customHeight="1" x14ac:dyDescent="0.3">
      <c r="A125" s="629" t="s">
        <v>538</v>
      </c>
      <c r="B125" s="630" t="s">
        <v>1217</v>
      </c>
      <c r="C125" s="631" t="s">
        <v>549</v>
      </c>
      <c r="D125" s="632" t="s">
        <v>1218</v>
      </c>
      <c r="E125" s="631" t="s">
        <v>561</v>
      </c>
      <c r="F125" s="632" t="s">
        <v>1222</v>
      </c>
      <c r="G125" s="631" t="s">
        <v>960</v>
      </c>
      <c r="H125" s="631" t="s">
        <v>984</v>
      </c>
      <c r="I125" s="631" t="s">
        <v>985</v>
      </c>
      <c r="J125" s="631" t="s">
        <v>986</v>
      </c>
      <c r="K125" s="631" t="s">
        <v>987</v>
      </c>
      <c r="L125" s="633">
        <v>112.75000000000006</v>
      </c>
      <c r="M125" s="633">
        <v>1</v>
      </c>
      <c r="N125" s="634">
        <v>112.75000000000006</v>
      </c>
    </row>
    <row r="126" spans="1:14" ht="14.4" customHeight="1" x14ac:dyDescent="0.3">
      <c r="A126" s="629" t="s">
        <v>538</v>
      </c>
      <c r="B126" s="630" t="s">
        <v>1217</v>
      </c>
      <c r="C126" s="631" t="s">
        <v>549</v>
      </c>
      <c r="D126" s="632" t="s">
        <v>1218</v>
      </c>
      <c r="E126" s="631" t="s">
        <v>561</v>
      </c>
      <c r="F126" s="632" t="s">
        <v>1222</v>
      </c>
      <c r="G126" s="631" t="s">
        <v>960</v>
      </c>
      <c r="H126" s="631" t="s">
        <v>988</v>
      </c>
      <c r="I126" s="631" t="s">
        <v>989</v>
      </c>
      <c r="J126" s="631" t="s">
        <v>990</v>
      </c>
      <c r="K126" s="631" t="s">
        <v>991</v>
      </c>
      <c r="L126" s="633">
        <v>171.96</v>
      </c>
      <c r="M126" s="633">
        <v>1</v>
      </c>
      <c r="N126" s="634">
        <v>171.96</v>
      </c>
    </row>
    <row r="127" spans="1:14" ht="14.4" customHeight="1" x14ac:dyDescent="0.3">
      <c r="A127" s="629" t="s">
        <v>538</v>
      </c>
      <c r="B127" s="630" t="s">
        <v>1217</v>
      </c>
      <c r="C127" s="631" t="s">
        <v>549</v>
      </c>
      <c r="D127" s="632" t="s">
        <v>1218</v>
      </c>
      <c r="E127" s="631" t="s">
        <v>561</v>
      </c>
      <c r="F127" s="632" t="s">
        <v>1222</v>
      </c>
      <c r="G127" s="631" t="s">
        <v>960</v>
      </c>
      <c r="H127" s="631" t="s">
        <v>992</v>
      </c>
      <c r="I127" s="631" t="s">
        <v>993</v>
      </c>
      <c r="J127" s="631" t="s">
        <v>994</v>
      </c>
      <c r="K127" s="631" t="s">
        <v>995</v>
      </c>
      <c r="L127" s="633">
        <v>99.21</v>
      </c>
      <c r="M127" s="633">
        <v>1</v>
      </c>
      <c r="N127" s="634">
        <v>99.21</v>
      </c>
    </row>
    <row r="128" spans="1:14" ht="14.4" customHeight="1" x14ac:dyDescent="0.3">
      <c r="A128" s="629" t="s">
        <v>538</v>
      </c>
      <c r="B128" s="630" t="s">
        <v>1217</v>
      </c>
      <c r="C128" s="631" t="s">
        <v>549</v>
      </c>
      <c r="D128" s="632" t="s">
        <v>1218</v>
      </c>
      <c r="E128" s="631" t="s">
        <v>561</v>
      </c>
      <c r="F128" s="632" t="s">
        <v>1222</v>
      </c>
      <c r="G128" s="631" t="s">
        <v>960</v>
      </c>
      <c r="H128" s="631" t="s">
        <v>996</v>
      </c>
      <c r="I128" s="631" t="s">
        <v>997</v>
      </c>
      <c r="J128" s="631" t="s">
        <v>998</v>
      </c>
      <c r="K128" s="631" t="s">
        <v>999</v>
      </c>
      <c r="L128" s="633">
        <v>103.32124817387864</v>
      </c>
      <c r="M128" s="633">
        <v>1</v>
      </c>
      <c r="N128" s="634">
        <v>103.32124817387864</v>
      </c>
    </row>
    <row r="129" spans="1:14" ht="14.4" customHeight="1" x14ac:dyDescent="0.3">
      <c r="A129" s="629" t="s">
        <v>538</v>
      </c>
      <c r="B129" s="630" t="s">
        <v>1217</v>
      </c>
      <c r="C129" s="631" t="s">
        <v>549</v>
      </c>
      <c r="D129" s="632" t="s">
        <v>1218</v>
      </c>
      <c r="E129" s="631" t="s">
        <v>561</v>
      </c>
      <c r="F129" s="632" t="s">
        <v>1222</v>
      </c>
      <c r="G129" s="631" t="s">
        <v>960</v>
      </c>
      <c r="H129" s="631" t="s">
        <v>1000</v>
      </c>
      <c r="I129" s="631" t="s">
        <v>1001</v>
      </c>
      <c r="J129" s="631" t="s">
        <v>1002</v>
      </c>
      <c r="K129" s="631" t="s">
        <v>1003</v>
      </c>
      <c r="L129" s="633">
        <v>82.09999999999998</v>
      </c>
      <c r="M129" s="633">
        <v>1</v>
      </c>
      <c r="N129" s="634">
        <v>82.09999999999998</v>
      </c>
    </row>
    <row r="130" spans="1:14" ht="14.4" customHeight="1" x14ac:dyDescent="0.3">
      <c r="A130" s="629" t="s">
        <v>538</v>
      </c>
      <c r="B130" s="630" t="s">
        <v>1217</v>
      </c>
      <c r="C130" s="631" t="s">
        <v>549</v>
      </c>
      <c r="D130" s="632" t="s">
        <v>1218</v>
      </c>
      <c r="E130" s="631" t="s">
        <v>561</v>
      </c>
      <c r="F130" s="632" t="s">
        <v>1222</v>
      </c>
      <c r="G130" s="631" t="s">
        <v>960</v>
      </c>
      <c r="H130" s="631" t="s">
        <v>1004</v>
      </c>
      <c r="I130" s="631" t="s">
        <v>1005</v>
      </c>
      <c r="J130" s="631" t="s">
        <v>1006</v>
      </c>
      <c r="K130" s="631" t="s">
        <v>1007</v>
      </c>
      <c r="L130" s="633">
        <v>135.21000000000004</v>
      </c>
      <c r="M130" s="633">
        <v>1</v>
      </c>
      <c r="N130" s="634">
        <v>135.21000000000004</v>
      </c>
    </row>
    <row r="131" spans="1:14" ht="14.4" customHeight="1" x14ac:dyDescent="0.3">
      <c r="A131" s="629" t="s">
        <v>538</v>
      </c>
      <c r="B131" s="630" t="s">
        <v>1217</v>
      </c>
      <c r="C131" s="631" t="s">
        <v>549</v>
      </c>
      <c r="D131" s="632" t="s">
        <v>1218</v>
      </c>
      <c r="E131" s="631" t="s">
        <v>561</v>
      </c>
      <c r="F131" s="632" t="s">
        <v>1222</v>
      </c>
      <c r="G131" s="631" t="s">
        <v>960</v>
      </c>
      <c r="H131" s="631" t="s">
        <v>1008</v>
      </c>
      <c r="I131" s="631" t="s">
        <v>1009</v>
      </c>
      <c r="J131" s="631" t="s">
        <v>1010</v>
      </c>
      <c r="K131" s="631" t="s">
        <v>1011</v>
      </c>
      <c r="L131" s="633">
        <v>46.219624648662901</v>
      </c>
      <c r="M131" s="633">
        <v>1</v>
      </c>
      <c r="N131" s="634">
        <v>46.219624648662901</v>
      </c>
    </row>
    <row r="132" spans="1:14" ht="14.4" customHeight="1" x14ac:dyDescent="0.3">
      <c r="A132" s="629" t="s">
        <v>538</v>
      </c>
      <c r="B132" s="630" t="s">
        <v>1217</v>
      </c>
      <c r="C132" s="631" t="s">
        <v>549</v>
      </c>
      <c r="D132" s="632" t="s">
        <v>1218</v>
      </c>
      <c r="E132" s="631" t="s">
        <v>561</v>
      </c>
      <c r="F132" s="632" t="s">
        <v>1222</v>
      </c>
      <c r="G132" s="631" t="s">
        <v>960</v>
      </c>
      <c r="H132" s="631" t="s">
        <v>1012</v>
      </c>
      <c r="I132" s="631" t="s">
        <v>1013</v>
      </c>
      <c r="J132" s="631" t="s">
        <v>1014</v>
      </c>
      <c r="K132" s="631" t="s">
        <v>1015</v>
      </c>
      <c r="L132" s="633">
        <v>174.23962756958173</v>
      </c>
      <c r="M132" s="633">
        <v>1</v>
      </c>
      <c r="N132" s="634">
        <v>174.23962756958173</v>
      </c>
    </row>
    <row r="133" spans="1:14" ht="14.4" customHeight="1" x14ac:dyDescent="0.3">
      <c r="A133" s="629" t="s">
        <v>538</v>
      </c>
      <c r="B133" s="630" t="s">
        <v>1217</v>
      </c>
      <c r="C133" s="631" t="s">
        <v>549</v>
      </c>
      <c r="D133" s="632" t="s">
        <v>1218</v>
      </c>
      <c r="E133" s="631" t="s">
        <v>561</v>
      </c>
      <c r="F133" s="632" t="s">
        <v>1222</v>
      </c>
      <c r="G133" s="631" t="s">
        <v>960</v>
      </c>
      <c r="H133" s="631" t="s">
        <v>1016</v>
      </c>
      <c r="I133" s="631" t="s">
        <v>1017</v>
      </c>
      <c r="J133" s="631" t="s">
        <v>1018</v>
      </c>
      <c r="K133" s="631" t="s">
        <v>1019</v>
      </c>
      <c r="L133" s="633">
        <v>658.28</v>
      </c>
      <c r="M133" s="633">
        <v>1</v>
      </c>
      <c r="N133" s="634">
        <v>658.28</v>
      </c>
    </row>
    <row r="134" spans="1:14" ht="14.4" customHeight="1" x14ac:dyDescent="0.3">
      <c r="A134" s="629" t="s">
        <v>538</v>
      </c>
      <c r="B134" s="630" t="s">
        <v>1217</v>
      </c>
      <c r="C134" s="631" t="s">
        <v>549</v>
      </c>
      <c r="D134" s="632" t="s">
        <v>1218</v>
      </c>
      <c r="E134" s="631" t="s">
        <v>561</v>
      </c>
      <c r="F134" s="632" t="s">
        <v>1222</v>
      </c>
      <c r="G134" s="631" t="s">
        <v>960</v>
      </c>
      <c r="H134" s="631" t="s">
        <v>1020</v>
      </c>
      <c r="I134" s="631" t="s">
        <v>1021</v>
      </c>
      <c r="J134" s="631" t="s">
        <v>978</v>
      </c>
      <c r="K134" s="631" t="s">
        <v>1022</v>
      </c>
      <c r="L134" s="633">
        <v>414</v>
      </c>
      <c r="M134" s="633">
        <v>10</v>
      </c>
      <c r="N134" s="634">
        <v>4140</v>
      </c>
    </row>
    <row r="135" spans="1:14" ht="14.4" customHeight="1" x14ac:dyDescent="0.3">
      <c r="A135" s="629" t="s">
        <v>538</v>
      </c>
      <c r="B135" s="630" t="s">
        <v>1217</v>
      </c>
      <c r="C135" s="631" t="s">
        <v>549</v>
      </c>
      <c r="D135" s="632" t="s">
        <v>1218</v>
      </c>
      <c r="E135" s="631" t="s">
        <v>561</v>
      </c>
      <c r="F135" s="632" t="s">
        <v>1222</v>
      </c>
      <c r="G135" s="631" t="s">
        <v>960</v>
      </c>
      <c r="H135" s="631" t="s">
        <v>1023</v>
      </c>
      <c r="I135" s="631" t="s">
        <v>1024</v>
      </c>
      <c r="J135" s="631" t="s">
        <v>1025</v>
      </c>
      <c r="K135" s="631" t="s">
        <v>1026</v>
      </c>
      <c r="L135" s="633">
        <v>162.35999999999999</v>
      </c>
      <c r="M135" s="633">
        <v>1</v>
      </c>
      <c r="N135" s="634">
        <v>162.35999999999999</v>
      </c>
    </row>
    <row r="136" spans="1:14" ht="14.4" customHeight="1" x14ac:dyDescent="0.3">
      <c r="A136" s="629" t="s">
        <v>538</v>
      </c>
      <c r="B136" s="630" t="s">
        <v>1217</v>
      </c>
      <c r="C136" s="631" t="s">
        <v>549</v>
      </c>
      <c r="D136" s="632" t="s">
        <v>1218</v>
      </c>
      <c r="E136" s="631" t="s">
        <v>561</v>
      </c>
      <c r="F136" s="632" t="s">
        <v>1222</v>
      </c>
      <c r="G136" s="631" t="s">
        <v>960</v>
      </c>
      <c r="H136" s="631" t="s">
        <v>1027</v>
      </c>
      <c r="I136" s="631" t="s">
        <v>1028</v>
      </c>
      <c r="J136" s="631" t="s">
        <v>1029</v>
      </c>
      <c r="K136" s="631" t="s">
        <v>1030</v>
      </c>
      <c r="L136" s="633">
        <v>84.180106113386984</v>
      </c>
      <c r="M136" s="633">
        <v>1</v>
      </c>
      <c r="N136" s="634">
        <v>84.180106113386984</v>
      </c>
    </row>
    <row r="137" spans="1:14" ht="14.4" customHeight="1" x14ac:dyDescent="0.3">
      <c r="A137" s="629" t="s">
        <v>538</v>
      </c>
      <c r="B137" s="630" t="s">
        <v>1217</v>
      </c>
      <c r="C137" s="631" t="s">
        <v>549</v>
      </c>
      <c r="D137" s="632" t="s">
        <v>1218</v>
      </c>
      <c r="E137" s="631" t="s">
        <v>561</v>
      </c>
      <c r="F137" s="632" t="s">
        <v>1222</v>
      </c>
      <c r="G137" s="631" t="s">
        <v>960</v>
      </c>
      <c r="H137" s="631" t="s">
        <v>1031</v>
      </c>
      <c r="I137" s="631" t="s">
        <v>1032</v>
      </c>
      <c r="J137" s="631" t="s">
        <v>1033</v>
      </c>
      <c r="K137" s="631" t="s">
        <v>1034</v>
      </c>
      <c r="L137" s="633">
        <v>135.68999999999994</v>
      </c>
      <c r="M137" s="633">
        <v>1</v>
      </c>
      <c r="N137" s="634">
        <v>135.68999999999994</v>
      </c>
    </row>
    <row r="138" spans="1:14" ht="14.4" customHeight="1" x14ac:dyDescent="0.3">
      <c r="A138" s="629" t="s">
        <v>538</v>
      </c>
      <c r="B138" s="630" t="s">
        <v>1217</v>
      </c>
      <c r="C138" s="631" t="s">
        <v>549</v>
      </c>
      <c r="D138" s="632" t="s">
        <v>1218</v>
      </c>
      <c r="E138" s="631" t="s">
        <v>1035</v>
      </c>
      <c r="F138" s="632" t="s">
        <v>1223</v>
      </c>
      <c r="G138" s="631" t="s">
        <v>570</v>
      </c>
      <c r="H138" s="631" t="s">
        <v>1036</v>
      </c>
      <c r="I138" s="631" t="s">
        <v>1037</v>
      </c>
      <c r="J138" s="631" t="s">
        <v>1038</v>
      </c>
      <c r="K138" s="631" t="s">
        <v>1039</v>
      </c>
      <c r="L138" s="633">
        <v>1949.9999999999998</v>
      </c>
      <c r="M138" s="633">
        <v>0.60000000000000009</v>
      </c>
      <c r="N138" s="634">
        <v>1170</v>
      </c>
    </row>
    <row r="139" spans="1:14" ht="14.4" customHeight="1" x14ac:dyDescent="0.3">
      <c r="A139" s="629" t="s">
        <v>538</v>
      </c>
      <c r="B139" s="630" t="s">
        <v>1217</v>
      </c>
      <c r="C139" s="631" t="s">
        <v>549</v>
      </c>
      <c r="D139" s="632" t="s">
        <v>1218</v>
      </c>
      <c r="E139" s="631" t="s">
        <v>1035</v>
      </c>
      <c r="F139" s="632" t="s">
        <v>1223</v>
      </c>
      <c r="G139" s="631" t="s">
        <v>570</v>
      </c>
      <c r="H139" s="631" t="s">
        <v>1040</v>
      </c>
      <c r="I139" s="631" t="s">
        <v>238</v>
      </c>
      <c r="J139" s="631" t="s">
        <v>1041</v>
      </c>
      <c r="K139" s="631"/>
      <c r="L139" s="633">
        <v>252.96999999999997</v>
      </c>
      <c r="M139" s="633">
        <v>5</v>
      </c>
      <c r="N139" s="634">
        <v>1264.8499999999999</v>
      </c>
    </row>
    <row r="140" spans="1:14" ht="14.4" customHeight="1" x14ac:dyDescent="0.3">
      <c r="A140" s="629" t="s">
        <v>538</v>
      </c>
      <c r="B140" s="630" t="s">
        <v>1217</v>
      </c>
      <c r="C140" s="631" t="s">
        <v>549</v>
      </c>
      <c r="D140" s="632" t="s">
        <v>1218</v>
      </c>
      <c r="E140" s="631" t="s">
        <v>1035</v>
      </c>
      <c r="F140" s="632" t="s">
        <v>1223</v>
      </c>
      <c r="G140" s="631" t="s">
        <v>960</v>
      </c>
      <c r="H140" s="631" t="s">
        <v>1042</v>
      </c>
      <c r="I140" s="631" t="s">
        <v>1042</v>
      </c>
      <c r="J140" s="631" t="s">
        <v>1043</v>
      </c>
      <c r="K140" s="631" t="s">
        <v>1044</v>
      </c>
      <c r="L140" s="633">
        <v>252.96992541728329</v>
      </c>
      <c r="M140" s="633">
        <v>21</v>
      </c>
      <c r="N140" s="634">
        <v>5312.3684337629493</v>
      </c>
    </row>
    <row r="141" spans="1:14" ht="14.4" customHeight="1" x14ac:dyDescent="0.3">
      <c r="A141" s="629" t="s">
        <v>538</v>
      </c>
      <c r="B141" s="630" t="s">
        <v>1217</v>
      </c>
      <c r="C141" s="631" t="s">
        <v>549</v>
      </c>
      <c r="D141" s="632" t="s">
        <v>1218</v>
      </c>
      <c r="E141" s="631" t="s">
        <v>1035</v>
      </c>
      <c r="F141" s="632" t="s">
        <v>1223</v>
      </c>
      <c r="G141" s="631" t="s">
        <v>960</v>
      </c>
      <c r="H141" s="631" t="s">
        <v>1045</v>
      </c>
      <c r="I141" s="631" t="s">
        <v>1046</v>
      </c>
      <c r="J141" s="631" t="s">
        <v>1047</v>
      </c>
      <c r="K141" s="631" t="s">
        <v>1048</v>
      </c>
      <c r="L141" s="633">
        <v>207.00000000000006</v>
      </c>
      <c r="M141" s="633">
        <v>13</v>
      </c>
      <c r="N141" s="634">
        <v>2691.0000000000009</v>
      </c>
    </row>
    <row r="142" spans="1:14" ht="14.4" customHeight="1" x14ac:dyDescent="0.3">
      <c r="A142" s="629" t="s">
        <v>538</v>
      </c>
      <c r="B142" s="630" t="s">
        <v>1217</v>
      </c>
      <c r="C142" s="631" t="s">
        <v>549</v>
      </c>
      <c r="D142" s="632" t="s">
        <v>1218</v>
      </c>
      <c r="E142" s="631" t="s">
        <v>1035</v>
      </c>
      <c r="F142" s="632" t="s">
        <v>1223</v>
      </c>
      <c r="G142" s="631" t="s">
        <v>960</v>
      </c>
      <c r="H142" s="631" t="s">
        <v>1049</v>
      </c>
      <c r="I142" s="631" t="s">
        <v>1050</v>
      </c>
      <c r="J142" s="631" t="s">
        <v>1051</v>
      </c>
      <c r="K142" s="631" t="s">
        <v>1052</v>
      </c>
      <c r="L142" s="633">
        <v>198.26</v>
      </c>
      <c r="M142" s="633">
        <v>2</v>
      </c>
      <c r="N142" s="634">
        <v>396.52</v>
      </c>
    </row>
    <row r="143" spans="1:14" ht="14.4" customHeight="1" x14ac:dyDescent="0.3">
      <c r="A143" s="629" t="s">
        <v>538</v>
      </c>
      <c r="B143" s="630" t="s">
        <v>1217</v>
      </c>
      <c r="C143" s="631" t="s">
        <v>549</v>
      </c>
      <c r="D143" s="632" t="s">
        <v>1218</v>
      </c>
      <c r="E143" s="631" t="s">
        <v>1035</v>
      </c>
      <c r="F143" s="632" t="s">
        <v>1223</v>
      </c>
      <c r="G143" s="631" t="s">
        <v>960</v>
      </c>
      <c r="H143" s="631" t="s">
        <v>1053</v>
      </c>
      <c r="I143" s="631" t="s">
        <v>1053</v>
      </c>
      <c r="J143" s="631" t="s">
        <v>1054</v>
      </c>
      <c r="K143" s="631" t="s">
        <v>1044</v>
      </c>
      <c r="L143" s="633">
        <v>183.36999420148126</v>
      </c>
      <c r="M143" s="633">
        <v>103</v>
      </c>
      <c r="N143" s="634">
        <v>18887.109402752569</v>
      </c>
    </row>
    <row r="144" spans="1:14" ht="14.4" customHeight="1" x14ac:dyDescent="0.3">
      <c r="A144" s="629" t="s">
        <v>538</v>
      </c>
      <c r="B144" s="630" t="s">
        <v>1217</v>
      </c>
      <c r="C144" s="631" t="s">
        <v>549</v>
      </c>
      <c r="D144" s="632" t="s">
        <v>1218</v>
      </c>
      <c r="E144" s="631" t="s">
        <v>1055</v>
      </c>
      <c r="F144" s="632" t="s">
        <v>1224</v>
      </c>
      <c r="G144" s="631" t="s">
        <v>570</v>
      </c>
      <c r="H144" s="631" t="s">
        <v>1056</v>
      </c>
      <c r="I144" s="631" t="s">
        <v>1056</v>
      </c>
      <c r="J144" s="631" t="s">
        <v>1057</v>
      </c>
      <c r="K144" s="631" t="s">
        <v>1058</v>
      </c>
      <c r="L144" s="633">
        <v>72.839752807701856</v>
      </c>
      <c r="M144" s="633">
        <v>3.3000000000000003</v>
      </c>
      <c r="N144" s="634">
        <v>240.37118426541616</v>
      </c>
    </row>
    <row r="145" spans="1:14" ht="14.4" customHeight="1" x14ac:dyDescent="0.3">
      <c r="A145" s="629" t="s">
        <v>538</v>
      </c>
      <c r="B145" s="630" t="s">
        <v>1217</v>
      </c>
      <c r="C145" s="631" t="s">
        <v>549</v>
      </c>
      <c r="D145" s="632" t="s">
        <v>1218</v>
      </c>
      <c r="E145" s="631" t="s">
        <v>1055</v>
      </c>
      <c r="F145" s="632" t="s">
        <v>1224</v>
      </c>
      <c r="G145" s="631" t="s">
        <v>570</v>
      </c>
      <c r="H145" s="631" t="s">
        <v>1059</v>
      </c>
      <c r="I145" s="631" t="s">
        <v>1060</v>
      </c>
      <c r="J145" s="631" t="s">
        <v>1061</v>
      </c>
      <c r="K145" s="631" t="s">
        <v>1062</v>
      </c>
      <c r="L145" s="633">
        <v>39.357272727272736</v>
      </c>
      <c r="M145" s="633">
        <v>11</v>
      </c>
      <c r="N145" s="634">
        <v>432.93000000000006</v>
      </c>
    </row>
    <row r="146" spans="1:14" ht="14.4" customHeight="1" x14ac:dyDescent="0.3">
      <c r="A146" s="629" t="s">
        <v>538</v>
      </c>
      <c r="B146" s="630" t="s">
        <v>1217</v>
      </c>
      <c r="C146" s="631" t="s">
        <v>549</v>
      </c>
      <c r="D146" s="632" t="s">
        <v>1218</v>
      </c>
      <c r="E146" s="631" t="s">
        <v>1055</v>
      </c>
      <c r="F146" s="632" t="s">
        <v>1224</v>
      </c>
      <c r="G146" s="631" t="s">
        <v>570</v>
      </c>
      <c r="H146" s="631" t="s">
        <v>1063</v>
      </c>
      <c r="I146" s="631" t="s">
        <v>1064</v>
      </c>
      <c r="J146" s="631" t="s">
        <v>1065</v>
      </c>
      <c r="K146" s="631" t="s">
        <v>598</v>
      </c>
      <c r="L146" s="633">
        <v>66.130000000000024</v>
      </c>
      <c r="M146" s="633">
        <v>5</v>
      </c>
      <c r="N146" s="634">
        <v>330.65000000000009</v>
      </c>
    </row>
    <row r="147" spans="1:14" ht="14.4" customHeight="1" x14ac:dyDescent="0.3">
      <c r="A147" s="629" t="s">
        <v>538</v>
      </c>
      <c r="B147" s="630" t="s">
        <v>1217</v>
      </c>
      <c r="C147" s="631" t="s">
        <v>549</v>
      </c>
      <c r="D147" s="632" t="s">
        <v>1218</v>
      </c>
      <c r="E147" s="631" t="s">
        <v>1055</v>
      </c>
      <c r="F147" s="632" t="s">
        <v>1224</v>
      </c>
      <c r="G147" s="631" t="s">
        <v>570</v>
      </c>
      <c r="H147" s="631" t="s">
        <v>1066</v>
      </c>
      <c r="I147" s="631" t="s">
        <v>1067</v>
      </c>
      <c r="J147" s="631" t="s">
        <v>1068</v>
      </c>
      <c r="K147" s="631" t="s">
        <v>1069</v>
      </c>
      <c r="L147" s="633">
        <v>26.820000000000004</v>
      </c>
      <c r="M147" s="633">
        <v>5</v>
      </c>
      <c r="N147" s="634">
        <v>134.10000000000002</v>
      </c>
    </row>
    <row r="148" spans="1:14" ht="14.4" customHeight="1" x14ac:dyDescent="0.3">
      <c r="A148" s="629" t="s">
        <v>538</v>
      </c>
      <c r="B148" s="630" t="s">
        <v>1217</v>
      </c>
      <c r="C148" s="631" t="s">
        <v>549</v>
      </c>
      <c r="D148" s="632" t="s">
        <v>1218</v>
      </c>
      <c r="E148" s="631" t="s">
        <v>1055</v>
      </c>
      <c r="F148" s="632" t="s">
        <v>1224</v>
      </c>
      <c r="G148" s="631" t="s">
        <v>570</v>
      </c>
      <c r="H148" s="631" t="s">
        <v>1070</v>
      </c>
      <c r="I148" s="631" t="s">
        <v>1071</v>
      </c>
      <c r="J148" s="631" t="s">
        <v>1072</v>
      </c>
      <c r="K148" s="631" t="s">
        <v>1073</v>
      </c>
      <c r="L148" s="633">
        <v>428.73147843592204</v>
      </c>
      <c r="M148" s="633">
        <v>3.8999999999999977</v>
      </c>
      <c r="N148" s="634">
        <v>1672.052765900095</v>
      </c>
    </row>
    <row r="149" spans="1:14" ht="14.4" customHeight="1" x14ac:dyDescent="0.3">
      <c r="A149" s="629" t="s">
        <v>538</v>
      </c>
      <c r="B149" s="630" t="s">
        <v>1217</v>
      </c>
      <c r="C149" s="631" t="s">
        <v>549</v>
      </c>
      <c r="D149" s="632" t="s">
        <v>1218</v>
      </c>
      <c r="E149" s="631" t="s">
        <v>1055</v>
      </c>
      <c r="F149" s="632" t="s">
        <v>1224</v>
      </c>
      <c r="G149" s="631" t="s">
        <v>570</v>
      </c>
      <c r="H149" s="631" t="s">
        <v>1074</v>
      </c>
      <c r="I149" s="631" t="s">
        <v>1075</v>
      </c>
      <c r="J149" s="631" t="s">
        <v>1076</v>
      </c>
      <c r="K149" s="631" t="s">
        <v>1077</v>
      </c>
      <c r="L149" s="633">
        <v>1113.4262596588824</v>
      </c>
      <c r="M149" s="633">
        <v>4.6696666666666671</v>
      </c>
      <c r="N149" s="634">
        <v>5199.3294905204284</v>
      </c>
    </row>
    <row r="150" spans="1:14" ht="14.4" customHeight="1" x14ac:dyDescent="0.3">
      <c r="A150" s="629" t="s">
        <v>538</v>
      </c>
      <c r="B150" s="630" t="s">
        <v>1217</v>
      </c>
      <c r="C150" s="631" t="s">
        <v>549</v>
      </c>
      <c r="D150" s="632" t="s">
        <v>1218</v>
      </c>
      <c r="E150" s="631" t="s">
        <v>1055</v>
      </c>
      <c r="F150" s="632" t="s">
        <v>1224</v>
      </c>
      <c r="G150" s="631" t="s">
        <v>570</v>
      </c>
      <c r="H150" s="631" t="s">
        <v>1078</v>
      </c>
      <c r="I150" s="631" t="s">
        <v>1079</v>
      </c>
      <c r="J150" s="631" t="s">
        <v>1080</v>
      </c>
      <c r="K150" s="631" t="s">
        <v>1081</v>
      </c>
      <c r="L150" s="633">
        <v>641.99</v>
      </c>
      <c r="M150" s="633">
        <v>2</v>
      </c>
      <c r="N150" s="634">
        <v>1283.98</v>
      </c>
    </row>
    <row r="151" spans="1:14" ht="14.4" customHeight="1" x14ac:dyDescent="0.3">
      <c r="A151" s="629" t="s">
        <v>538</v>
      </c>
      <c r="B151" s="630" t="s">
        <v>1217</v>
      </c>
      <c r="C151" s="631" t="s">
        <v>549</v>
      </c>
      <c r="D151" s="632" t="s">
        <v>1218</v>
      </c>
      <c r="E151" s="631" t="s">
        <v>1055</v>
      </c>
      <c r="F151" s="632" t="s">
        <v>1224</v>
      </c>
      <c r="G151" s="631" t="s">
        <v>570</v>
      </c>
      <c r="H151" s="631" t="s">
        <v>1082</v>
      </c>
      <c r="I151" s="631" t="s">
        <v>1083</v>
      </c>
      <c r="J151" s="631" t="s">
        <v>1084</v>
      </c>
      <c r="K151" s="631" t="s">
        <v>1085</v>
      </c>
      <c r="L151" s="633">
        <v>86.74</v>
      </c>
      <c r="M151" s="633">
        <v>2</v>
      </c>
      <c r="N151" s="634">
        <v>173.48</v>
      </c>
    </row>
    <row r="152" spans="1:14" ht="14.4" customHeight="1" x14ac:dyDescent="0.3">
      <c r="A152" s="629" t="s">
        <v>538</v>
      </c>
      <c r="B152" s="630" t="s">
        <v>1217</v>
      </c>
      <c r="C152" s="631" t="s">
        <v>549</v>
      </c>
      <c r="D152" s="632" t="s">
        <v>1218</v>
      </c>
      <c r="E152" s="631" t="s">
        <v>1055</v>
      </c>
      <c r="F152" s="632" t="s">
        <v>1224</v>
      </c>
      <c r="G152" s="631" t="s">
        <v>570</v>
      </c>
      <c r="H152" s="631" t="s">
        <v>1086</v>
      </c>
      <c r="I152" s="631" t="s">
        <v>1087</v>
      </c>
      <c r="J152" s="631" t="s">
        <v>1061</v>
      </c>
      <c r="K152" s="631" t="s">
        <v>1088</v>
      </c>
      <c r="L152" s="633">
        <v>47.72999999999999</v>
      </c>
      <c r="M152" s="633">
        <v>1</v>
      </c>
      <c r="N152" s="634">
        <v>47.72999999999999</v>
      </c>
    </row>
    <row r="153" spans="1:14" ht="14.4" customHeight="1" x14ac:dyDescent="0.3">
      <c r="A153" s="629" t="s">
        <v>538</v>
      </c>
      <c r="B153" s="630" t="s">
        <v>1217</v>
      </c>
      <c r="C153" s="631" t="s">
        <v>549</v>
      </c>
      <c r="D153" s="632" t="s">
        <v>1218</v>
      </c>
      <c r="E153" s="631" t="s">
        <v>1055</v>
      </c>
      <c r="F153" s="632" t="s">
        <v>1224</v>
      </c>
      <c r="G153" s="631" t="s">
        <v>570</v>
      </c>
      <c r="H153" s="631" t="s">
        <v>1089</v>
      </c>
      <c r="I153" s="631" t="s">
        <v>1090</v>
      </c>
      <c r="J153" s="631" t="s">
        <v>1091</v>
      </c>
      <c r="K153" s="631" t="s">
        <v>1092</v>
      </c>
      <c r="L153" s="633">
        <v>82.83</v>
      </c>
      <c r="M153" s="633">
        <v>18</v>
      </c>
      <c r="N153" s="634">
        <v>1490.94</v>
      </c>
    </row>
    <row r="154" spans="1:14" ht="14.4" customHeight="1" x14ac:dyDescent="0.3">
      <c r="A154" s="629" t="s">
        <v>538</v>
      </c>
      <c r="B154" s="630" t="s">
        <v>1217</v>
      </c>
      <c r="C154" s="631" t="s">
        <v>549</v>
      </c>
      <c r="D154" s="632" t="s">
        <v>1218</v>
      </c>
      <c r="E154" s="631" t="s">
        <v>1055</v>
      </c>
      <c r="F154" s="632" t="s">
        <v>1224</v>
      </c>
      <c r="G154" s="631" t="s">
        <v>570</v>
      </c>
      <c r="H154" s="631" t="s">
        <v>1093</v>
      </c>
      <c r="I154" s="631" t="s">
        <v>1093</v>
      </c>
      <c r="J154" s="631" t="s">
        <v>1094</v>
      </c>
      <c r="K154" s="631" t="s">
        <v>1095</v>
      </c>
      <c r="L154" s="633">
        <v>920</v>
      </c>
      <c r="M154" s="633">
        <v>1.5</v>
      </c>
      <c r="N154" s="634">
        <v>1380</v>
      </c>
    </row>
    <row r="155" spans="1:14" ht="14.4" customHeight="1" x14ac:dyDescent="0.3">
      <c r="A155" s="629" t="s">
        <v>538</v>
      </c>
      <c r="B155" s="630" t="s">
        <v>1217</v>
      </c>
      <c r="C155" s="631" t="s">
        <v>549</v>
      </c>
      <c r="D155" s="632" t="s">
        <v>1218</v>
      </c>
      <c r="E155" s="631" t="s">
        <v>1055</v>
      </c>
      <c r="F155" s="632" t="s">
        <v>1224</v>
      </c>
      <c r="G155" s="631" t="s">
        <v>960</v>
      </c>
      <c r="H155" s="631" t="s">
        <v>1096</v>
      </c>
      <c r="I155" s="631" t="s">
        <v>1097</v>
      </c>
      <c r="J155" s="631" t="s">
        <v>1098</v>
      </c>
      <c r="K155" s="631" t="s">
        <v>1099</v>
      </c>
      <c r="L155" s="633">
        <v>151.20467095959833</v>
      </c>
      <c r="M155" s="633">
        <v>91</v>
      </c>
      <c r="N155" s="634">
        <v>13759.625057323448</v>
      </c>
    </row>
    <row r="156" spans="1:14" ht="14.4" customHeight="1" x14ac:dyDescent="0.3">
      <c r="A156" s="629" t="s">
        <v>538</v>
      </c>
      <c r="B156" s="630" t="s">
        <v>1217</v>
      </c>
      <c r="C156" s="631" t="s">
        <v>549</v>
      </c>
      <c r="D156" s="632" t="s">
        <v>1218</v>
      </c>
      <c r="E156" s="631" t="s">
        <v>1055</v>
      </c>
      <c r="F156" s="632" t="s">
        <v>1224</v>
      </c>
      <c r="G156" s="631" t="s">
        <v>960</v>
      </c>
      <c r="H156" s="631" t="s">
        <v>1100</v>
      </c>
      <c r="I156" s="631" t="s">
        <v>1101</v>
      </c>
      <c r="J156" s="631" t="s">
        <v>1102</v>
      </c>
      <c r="K156" s="631" t="s">
        <v>1103</v>
      </c>
      <c r="L156" s="633">
        <v>88.599969219922514</v>
      </c>
      <c r="M156" s="633">
        <v>125</v>
      </c>
      <c r="N156" s="634">
        <v>11074.996152490314</v>
      </c>
    </row>
    <row r="157" spans="1:14" ht="14.4" customHeight="1" x14ac:dyDescent="0.3">
      <c r="A157" s="629" t="s">
        <v>538</v>
      </c>
      <c r="B157" s="630" t="s">
        <v>1217</v>
      </c>
      <c r="C157" s="631" t="s">
        <v>549</v>
      </c>
      <c r="D157" s="632" t="s">
        <v>1218</v>
      </c>
      <c r="E157" s="631" t="s">
        <v>1055</v>
      </c>
      <c r="F157" s="632" t="s">
        <v>1224</v>
      </c>
      <c r="G157" s="631" t="s">
        <v>960</v>
      </c>
      <c r="H157" s="631" t="s">
        <v>1104</v>
      </c>
      <c r="I157" s="631" t="s">
        <v>1105</v>
      </c>
      <c r="J157" s="631" t="s">
        <v>1106</v>
      </c>
      <c r="K157" s="631" t="s">
        <v>1107</v>
      </c>
      <c r="L157" s="633">
        <v>138.359978861229</v>
      </c>
      <c r="M157" s="633">
        <v>6</v>
      </c>
      <c r="N157" s="634">
        <v>830.15987316737403</v>
      </c>
    </row>
    <row r="158" spans="1:14" ht="14.4" customHeight="1" x14ac:dyDescent="0.3">
      <c r="A158" s="629" t="s">
        <v>538</v>
      </c>
      <c r="B158" s="630" t="s">
        <v>1217</v>
      </c>
      <c r="C158" s="631" t="s">
        <v>549</v>
      </c>
      <c r="D158" s="632" t="s">
        <v>1218</v>
      </c>
      <c r="E158" s="631" t="s">
        <v>1055</v>
      </c>
      <c r="F158" s="632" t="s">
        <v>1224</v>
      </c>
      <c r="G158" s="631" t="s">
        <v>960</v>
      </c>
      <c r="H158" s="631" t="s">
        <v>1108</v>
      </c>
      <c r="I158" s="631" t="s">
        <v>1109</v>
      </c>
      <c r="J158" s="631" t="s">
        <v>1110</v>
      </c>
      <c r="K158" s="631" t="s">
        <v>1111</v>
      </c>
      <c r="L158" s="633">
        <v>103.10928402123244</v>
      </c>
      <c r="M158" s="633">
        <v>95.199999999999989</v>
      </c>
      <c r="N158" s="634">
        <v>9816.003838821327</v>
      </c>
    </row>
    <row r="159" spans="1:14" ht="14.4" customHeight="1" x14ac:dyDescent="0.3">
      <c r="A159" s="629" t="s">
        <v>538</v>
      </c>
      <c r="B159" s="630" t="s">
        <v>1217</v>
      </c>
      <c r="C159" s="631" t="s">
        <v>549</v>
      </c>
      <c r="D159" s="632" t="s">
        <v>1218</v>
      </c>
      <c r="E159" s="631" t="s">
        <v>1055</v>
      </c>
      <c r="F159" s="632" t="s">
        <v>1224</v>
      </c>
      <c r="G159" s="631" t="s">
        <v>960</v>
      </c>
      <c r="H159" s="631" t="s">
        <v>1112</v>
      </c>
      <c r="I159" s="631" t="s">
        <v>1113</v>
      </c>
      <c r="J159" s="631" t="s">
        <v>1114</v>
      </c>
      <c r="K159" s="631" t="s">
        <v>1115</v>
      </c>
      <c r="L159" s="633">
        <v>104.41999633896097</v>
      </c>
      <c r="M159" s="633">
        <v>16</v>
      </c>
      <c r="N159" s="634">
        <v>1670.7199414233755</v>
      </c>
    </row>
    <row r="160" spans="1:14" ht="14.4" customHeight="1" x14ac:dyDescent="0.3">
      <c r="A160" s="629" t="s">
        <v>538</v>
      </c>
      <c r="B160" s="630" t="s">
        <v>1217</v>
      </c>
      <c r="C160" s="631" t="s">
        <v>549</v>
      </c>
      <c r="D160" s="632" t="s">
        <v>1218</v>
      </c>
      <c r="E160" s="631" t="s">
        <v>1116</v>
      </c>
      <c r="F160" s="632" t="s">
        <v>1225</v>
      </c>
      <c r="G160" s="631" t="s">
        <v>960</v>
      </c>
      <c r="H160" s="631" t="s">
        <v>1117</v>
      </c>
      <c r="I160" s="631" t="s">
        <v>1118</v>
      </c>
      <c r="J160" s="631" t="s">
        <v>1119</v>
      </c>
      <c r="K160" s="631"/>
      <c r="L160" s="633">
        <v>31.590000000000003</v>
      </c>
      <c r="M160" s="633">
        <v>43</v>
      </c>
      <c r="N160" s="634">
        <v>1358.3700000000001</v>
      </c>
    </row>
    <row r="161" spans="1:14" ht="14.4" customHeight="1" x14ac:dyDescent="0.3">
      <c r="A161" s="629" t="s">
        <v>538</v>
      </c>
      <c r="B161" s="630" t="s">
        <v>1217</v>
      </c>
      <c r="C161" s="631" t="s">
        <v>549</v>
      </c>
      <c r="D161" s="632" t="s">
        <v>1218</v>
      </c>
      <c r="E161" s="631" t="s">
        <v>1120</v>
      </c>
      <c r="F161" s="632" t="s">
        <v>1226</v>
      </c>
      <c r="G161" s="631"/>
      <c r="H161" s="631"/>
      <c r="I161" s="631" t="s">
        <v>1121</v>
      </c>
      <c r="J161" s="631" t="s">
        <v>1122</v>
      </c>
      <c r="K161" s="631"/>
      <c r="L161" s="633">
        <v>4445.99</v>
      </c>
      <c r="M161" s="633">
        <v>3</v>
      </c>
      <c r="N161" s="634">
        <v>13337.97</v>
      </c>
    </row>
    <row r="162" spans="1:14" ht="14.4" customHeight="1" x14ac:dyDescent="0.3">
      <c r="A162" s="629" t="s">
        <v>538</v>
      </c>
      <c r="B162" s="630" t="s">
        <v>1217</v>
      </c>
      <c r="C162" s="631" t="s">
        <v>552</v>
      </c>
      <c r="D162" s="632" t="s">
        <v>1219</v>
      </c>
      <c r="E162" s="631" t="s">
        <v>561</v>
      </c>
      <c r="F162" s="632" t="s">
        <v>1222</v>
      </c>
      <c r="G162" s="631" t="s">
        <v>570</v>
      </c>
      <c r="H162" s="631" t="s">
        <v>571</v>
      </c>
      <c r="I162" s="631" t="s">
        <v>571</v>
      </c>
      <c r="J162" s="631" t="s">
        <v>572</v>
      </c>
      <c r="K162" s="631" t="s">
        <v>573</v>
      </c>
      <c r="L162" s="633">
        <v>179.4</v>
      </c>
      <c r="M162" s="633">
        <v>3</v>
      </c>
      <c r="N162" s="634">
        <v>538.20000000000005</v>
      </c>
    </row>
    <row r="163" spans="1:14" ht="14.4" customHeight="1" x14ac:dyDescent="0.3">
      <c r="A163" s="629" t="s">
        <v>538</v>
      </c>
      <c r="B163" s="630" t="s">
        <v>1217</v>
      </c>
      <c r="C163" s="631" t="s">
        <v>552</v>
      </c>
      <c r="D163" s="632" t="s">
        <v>1219</v>
      </c>
      <c r="E163" s="631" t="s">
        <v>561</v>
      </c>
      <c r="F163" s="632" t="s">
        <v>1222</v>
      </c>
      <c r="G163" s="631" t="s">
        <v>570</v>
      </c>
      <c r="H163" s="631" t="s">
        <v>576</v>
      </c>
      <c r="I163" s="631" t="s">
        <v>577</v>
      </c>
      <c r="J163" s="631" t="s">
        <v>578</v>
      </c>
      <c r="K163" s="631" t="s">
        <v>579</v>
      </c>
      <c r="L163" s="633">
        <v>84.569847617758683</v>
      </c>
      <c r="M163" s="633">
        <v>4</v>
      </c>
      <c r="N163" s="634">
        <v>338.27939047103473</v>
      </c>
    </row>
    <row r="164" spans="1:14" ht="14.4" customHeight="1" x14ac:dyDescent="0.3">
      <c r="A164" s="629" t="s">
        <v>538</v>
      </c>
      <c r="B164" s="630" t="s">
        <v>1217</v>
      </c>
      <c r="C164" s="631" t="s">
        <v>552</v>
      </c>
      <c r="D164" s="632" t="s">
        <v>1219</v>
      </c>
      <c r="E164" s="631" t="s">
        <v>561</v>
      </c>
      <c r="F164" s="632" t="s">
        <v>1222</v>
      </c>
      <c r="G164" s="631" t="s">
        <v>570</v>
      </c>
      <c r="H164" s="631" t="s">
        <v>599</v>
      </c>
      <c r="I164" s="631" t="s">
        <v>600</v>
      </c>
      <c r="J164" s="631" t="s">
        <v>601</v>
      </c>
      <c r="K164" s="631" t="s">
        <v>602</v>
      </c>
      <c r="L164" s="633">
        <v>42.080217985240466</v>
      </c>
      <c r="M164" s="633">
        <v>1</v>
      </c>
      <c r="N164" s="634">
        <v>42.080217985240466</v>
      </c>
    </row>
    <row r="165" spans="1:14" ht="14.4" customHeight="1" x14ac:dyDescent="0.3">
      <c r="A165" s="629" t="s">
        <v>538</v>
      </c>
      <c r="B165" s="630" t="s">
        <v>1217</v>
      </c>
      <c r="C165" s="631" t="s">
        <v>552</v>
      </c>
      <c r="D165" s="632" t="s">
        <v>1219</v>
      </c>
      <c r="E165" s="631" t="s">
        <v>561</v>
      </c>
      <c r="F165" s="632" t="s">
        <v>1222</v>
      </c>
      <c r="G165" s="631" t="s">
        <v>570</v>
      </c>
      <c r="H165" s="631" t="s">
        <v>621</v>
      </c>
      <c r="I165" s="631" t="s">
        <v>621</v>
      </c>
      <c r="J165" s="631" t="s">
        <v>622</v>
      </c>
      <c r="K165" s="631" t="s">
        <v>623</v>
      </c>
      <c r="L165" s="633">
        <v>38.189920842331567</v>
      </c>
      <c r="M165" s="633">
        <v>2</v>
      </c>
      <c r="N165" s="634">
        <v>76.379841684663134</v>
      </c>
    </row>
    <row r="166" spans="1:14" ht="14.4" customHeight="1" x14ac:dyDescent="0.3">
      <c r="A166" s="629" t="s">
        <v>538</v>
      </c>
      <c r="B166" s="630" t="s">
        <v>1217</v>
      </c>
      <c r="C166" s="631" t="s">
        <v>552</v>
      </c>
      <c r="D166" s="632" t="s">
        <v>1219</v>
      </c>
      <c r="E166" s="631" t="s">
        <v>561</v>
      </c>
      <c r="F166" s="632" t="s">
        <v>1222</v>
      </c>
      <c r="G166" s="631" t="s">
        <v>570</v>
      </c>
      <c r="H166" s="631" t="s">
        <v>647</v>
      </c>
      <c r="I166" s="631" t="s">
        <v>648</v>
      </c>
      <c r="J166" s="631" t="s">
        <v>649</v>
      </c>
      <c r="K166" s="631" t="s">
        <v>650</v>
      </c>
      <c r="L166" s="633">
        <v>87.830418920919797</v>
      </c>
      <c r="M166" s="633">
        <v>1</v>
      </c>
      <c r="N166" s="634">
        <v>87.830418920919797</v>
      </c>
    </row>
    <row r="167" spans="1:14" ht="14.4" customHeight="1" x14ac:dyDescent="0.3">
      <c r="A167" s="629" t="s">
        <v>538</v>
      </c>
      <c r="B167" s="630" t="s">
        <v>1217</v>
      </c>
      <c r="C167" s="631" t="s">
        <v>552</v>
      </c>
      <c r="D167" s="632" t="s">
        <v>1219</v>
      </c>
      <c r="E167" s="631" t="s">
        <v>561</v>
      </c>
      <c r="F167" s="632" t="s">
        <v>1222</v>
      </c>
      <c r="G167" s="631" t="s">
        <v>570</v>
      </c>
      <c r="H167" s="631" t="s">
        <v>1123</v>
      </c>
      <c r="I167" s="631" t="s">
        <v>1124</v>
      </c>
      <c r="J167" s="631" t="s">
        <v>1125</v>
      </c>
      <c r="K167" s="631" t="s">
        <v>1126</v>
      </c>
      <c r="L167" s="633">
        <v>27.469999999999988</v>
      </c>
      <c r="M167" s="633">
        <v>1</v>
      </c>
      <c r="N167" s="634">
        <v>27.469999999999988</v>
      </c>
    </row>
    <row r="168" spans="1:14" ht="14.4" customHeight="1" x14ac:dyDescent="0.3">
      <c r="A168" s="629" t="s">
        <v>538</v>
      </c>
      <c r="B168" s="630" t="s">
        <v>1217</v>
      </c>
      <c r="C168" s="631" t="s">
        <v>552</v>
      </c>
      <c r="D168" s="632" t="s">
        <v>1219</v>
      </c>
      <c r="E168" s="631" t="s">
        <v>561</v>
      </c>
      <c r="F168" s="632" t="s">
        <v>1222</v>
      </c>
      <c r="G168" s="631" t="s">
        <v>570</v>
      </c>
      <c r="H168" s="631" t="s">
        <v>1127</v>
      </c>
      <c r="I168" s="631" t="s">
        <v>238</v>
      </c>
      <c r="J168" s="631" t="s">
        <v>1128</v>
      </c>
      <c r="K168" s="631"/>
      <c r="L168" s="633">
        <v>41.03999575715941</v>
      </c>
      <c r="M168" s="633">
        <v>3</v>
      </c>
      <c r="N168" s="634">
        <v>123.11998727147824</v>
      </c>
    </row>
    <row r="169" spans="1:14" ht="14.4" customHeight="1" x14ac:dyDescent="0.3">
      <c r="A169" s="629" t="s">
        <v>538</v>
      </c>
      <c r="B169" s="630" t="s">
        <v>1217</v>
      </c>
      <c r="C169" s="631" t="s">
        <v>552</v>
      </c>
      <c r="D169" s="632" t="s">
        <v>1219</v>
      </c>
      <c r="E169" s="631" t="s">
        <v>561</v>
      </c>
      <c r="F169" s="632" t="s">
        <v>1222</v>
      </c>
      <c r="G169" s="631" t="s">
        <v>570</v>
      </c>
      <c r="H169" s="631" t="s">
        <v>1129</v>
      </c>
      <c r="I169" s="631" t="s">
        <v>238</v>
      </c>
      <c r="J169" s="631" t="s">
        <v>1130</v>
      </c>
      <c r="K169" s="631"/>
      <c r="L169" s="633">
        <v>42.709999999999987</v>
      </c>
      <c r="M169" s="633">
        <v>6</v>
      </c>
      <c r="N169" s="634">
        <v>256.25999999999993</v>
      </c>
    </row>
    <row r="170" spans="1:14" ht="14.4" customHeight="1" x14ac:dyDescent="0.3">
      <c r="A170" s="629" t="s">
        <v>538</v>
      </c>
      <c r="B170" s="630" t="s">
        <v>1217</v>
      </c>
      <c r="C170" s="631" t="s">
        <v>552</v>
      </c>
      <c r="D170" s="632" t="s">
        <v>1219</v>
      </c>
      <c r="E170" s="631" t="s">
        <v>561</v>
      </c>
      <c r="F170" s="632" t="s">
        <v>1222</v>
      </c>
      <c r="G170" s="631" t="s">
        <v>570</v>
      </c>
      <c r="H170" s="631" t="s">
        <v>701</v>
      </c>
      <c r="I170" s="631" t="s">
        <v>702</v>
      </c>
      <c r="J170" s="631" t="s">
        <v>703</v>
      </c>
      <c r="K170" s="631" t="s">
        <v>704</v>
      </c>
      <c r="L170" s="633">
        <v>19.102499999999996</v>
      </c>
      <c r="M170" s="633">
        <v>8</v>
      </c>
      <c r="N170" s="634">
        <v>152.81999999999996</v>
      </c>
    </row>
    <row r="171" spans="1:14" ht="14.4" customHeight="1" x14ac:dyDescent="0.3">
      <c r="A171" s="629" t="s">
        <v>538</v>
      </c>
      <c r="B171" s="630" t="s">
        <v>1217</v>
      </c>
      <c r="C171" s="631" t="s">
        <v>552</v>
      </c>
      <c r="D171" s="632" t="s">
        <v>1219</v>
      </c>
      <c r="E171" s="631" t="s">
        <v>561</v>
      </c>
      <c r="F171" s="632" t="s">
        <v>1222</v>
      </c>
      <c r="G171" s="631" t="s">
        <v>570</v>
      </c>
      <c r="H171" s="631" t="s">
        <v>716</v>
      </c>
      <c r="I171" s="631" t="s">
        <v>717</v>
      </c>
      <c r="J171" s="631" t="s">
        <v>718</v>
      </c>
      <c r="K171" s="631" t="s">
        <v>579</v>
      </c>
      <c r="L171" s="633">
        <v>121.969639569306</v>
      </c>
      <c r="M171" s="633">
        <v>1</v>
      </c>
      <c r="N171" s="634">
        <v>121.969639569306</v>
      </c>
    </row>
    <row r="172" spans="1:14" ht="14.4" customHeight="1" x14ac:dyDescent="0.3">
      <c r="A172" s="629" t="s">
        <v>538</v>
      </c>
      <c r="B172" s="630" t="s">
        <v>1217</v>
      </c>
      <c r="C172" s="631" t="s">
        <v>552</v>
      </c>
      <c r="D172" s="632" t="s">
        <v>1219</v>
      </c>
      <c r="E172" s="631" t="s">
        <v>561</v>
      </c>
      <c r="F172" s="632" t="s">
        <v>1222</v>
      </c>
      <c r="G172" s="631" t="s">
        <v>570</v>
      </c>
      <c r="H172" s="631" t="s">
        <v>1131</v>
      </c>
      <c r="I172" s="631" t="s">
        <v>1132</v>
      </c>
      <c r="J172" s="631" t="s">
        <v>1133</v>
      </c>
      <c r="K172" s="631" t="s">
        <v>1134</v>
      </c>
      <c r="L172" s="633">
        <v>177.8</v>
      </c>
      <c r="M172" s="633">
        <v>2</v>
      </c>
      <c r="N172" s="634">
        <v>355.6</v>
      </c>
    </row>
    <row r="173" spans="1:14" ht="14.4" customHeight="1" x14ac:dyDescent="0.3">
      <c r="A173" s="629" t="s">
        <v>538</v>
      </c>
      <c r="B173" s="630" t="s">
        <v>1217</v>
      </c>
      <c r="C173" s="631" t="s">
        <v>552</v>
      </c>
      <c r="D173" s="632" t="s">
        <v>1219</v>
      </c>
      <c r="E173" s="631" t="s">
        <v>561</v>
      </c>
      <c r="F173" s="632" t="s">
        <v>1222</v>
      </c>
      <c r="G173" s="631" t="s">
        <v>570</v>
      </c>
      <c r="H173" s="631" t="s">
        <v>786</v>
      </c>
      <c r="I173" s="631" t="s">
        <v>787</v>
      </c>
      <c r="J173" s="631" t="s">
        <v>788</v>
      </c>
      <c r="K173" s="631" t="s">
        <v>789</v>
      </c>
      <c r="L173" s="633">
        <v>133.61065202870711</v>
      </c>
      <c r="M173" s="633">
        <v>366</v>
      </c>
      <c r="N173" s="634">
        <v>48901.498642506798</v>
      </c>
    </row>
    <row r="174" spans="1:14" ht="14.4" customHeight="1" x14ac:dyDescent="0.3">
      <c r="A174" s="629" t="s">
        <v>538</v>
      </c>
      <c r="B174" s="630" t="s">
        <v>1217</v>
      </c>
      <c r="C174" s="631" t="s">
        <v>552</v>
      </c>
      <c r="D174" s="632" t="s">
        <v>1219</v>
      </c>
      <c r="E174" s="631" t="s">
        <v>561</v>
      </c>
      <c r="F174" s="632" t="s">
        <v>1222</v>
      </c>
      <c r="G174" s="631" t="s">
        <v>570</v>
      </c>
      <c r="H174" s="631" t="s">
        <v>1135</v>
      </c>
      <c r="I174" s="631" t="s">
        <v>238</v>
      </c>
      <c r="J174" s="631" t="s">
        <v>1136</v>
      </c>
      <c r="K174" s="631"/>
      <c r="L174" s="633">
        <v>38.892499999999998</v>
      </c>
      <c r="M174" s="633">
        <v>8</v>
      </c>
      <c r="N174" s="634">
        <v>311.14</v>
      </c>
    </row>
    <row r="175" spans="1:14" ht="14.4" customHeight="1" x14ac:dyDescent="0.3">
      <c r="A175" s="629" t="s">
        <v>538</v>
      </c>
      <c r="B175" s="630" t="s">
        <v>1217</v>
      </c>
      <c r="C175" s="631" t="s">
        <v>552</v>
      </c>
      <c r="D175" s="632" t="s">
        <v>1219</v>
      </c>
      <c r="E175" s="631" t="s">
        <v>561</v>
      </c>
      <c r="F175" s="632" t="s">
        <v>1222</v>
      </c>
      <c r="G175" s="631" t="s">
        <v>570</v>
      </c>
      <c r="H175" s="631" t="s">
        <v>1137</v>
      </c>
      <c r="I175" s="631" t="s">
        <v>1138</v>
      </c>
      <c r="J175" s="631" t="s">
        <v>1139</v>
      </c>
      <c r="K175" s="631" t="s">
        <v>1140</v>
      </c>
      <c r="L175" s="633">
        <v>196.13000000000005</v>
      </c>
      <c r="M175" s="633">
        <v>1</v>
      </c>
      <c r="N175" s="634">
        <v>196.13000000000005</v>
      </c>
    </row>
    <row r="176" spans="1:14" ht="14.4" customHeight="1" x14ac:dyDescent="0.3">
      <c r="A176" s="629" t="s">
        <v>538</v>
      </c>
      <c r="B176" s="630" t="s">
        <v>1217</v>
      </c>
      <c r="C176" s="631" t="s">
        <v>552</v>
      </c>
      <c r="D176" s="632" t="s">
        <v>1219</v>
      </c>
      <c r="E176" s="631" t="s">
        <v>561</v>
      </c>
      <c r="F176" s="632" t="s">
        <v>1222</v>
      </c>
      <c r="G176" s="631" t="s">
        <v>570</v>
      </c>
      <c r="H176" s="631" t="s">
        <v>806</v>
      </c>
      <c r="I176" s="631" t="s">
        <v>807</v>
      </c>
      <c r="J176" s="631" t="s">
        <v>808</v>
      </c>
      <c r="K176" s="631" t="s">
        <v>809</v>
      </c>
      <c r="L176" s="633">
        <v>109.11</v>
      </c>
      <c r="M176" s="633">
        <v>2</v>
      </c>
      <c r="N176" s="634">
        <v>218.22</v>
      </c>
    </row>
    <row r="177" spans="1:14" ht="14.4" customHeight="1" x14ac:dyDescent="0.3">
      <c r="A177" s="629" t="s">
        <v>538</v>
      </c>
      <c r="B177" s="630" t="s">
        <v>1217</v>
      </c>
      <c r="C177" s="631" t="s">
        <v>552</v>
      </c>
      <c r="D177" s="632" t="s">
        <v>1219</v>
      </c>
      <c r="E177" s="631" t="s">
        <v>561</v>
      </c>
      <c r="F177" s="632" t="s">
        <v>1222</v>
      </c>
      <c r="G177" s="631" t="s">
        <v>570</v>
      </c>
      <c r="H177" s="631" t="s">
        <v>864</v>
      </c>
      <c r="I177" s="631" t="s">
        <v>865</v>
      </c>
      <c r="J177" s="631" t="s">
        <v>866</v>
      </c>
      <c r="K177" s="631"/>
      <c r="L177" s="633">
        <v>264.47697696610902</v>
      </c>
      <c r="M177" s="633">
        <v>1</v>
      </c>
      <c r="N177" s="634">
        <v>264.47697696610902</v>
      </c>
    </row>
    <row r="178" spans="1:14" ht="14.4" customHeight="1" x14ac:dyDescent="0.3">
      <c r="A178" s="629" t="s">
        <v>538</v>
      </c>
      <c r="B178" s="630" t="s">
        <v>1217</v>
      </c>
      <c r="C178" s="631" t="s">
        <v>552</v>
      </c>
      <c r="D178" s="632" t="s">
        <v>1219</v>
      </c>
      <c r="E178" s="631" t="s">
        <v>561</v>
      </c>
      <c r="F178" s="632" t="s">
        <v>1222</v>
      </c>
      <c r="G178" s="631" t="s">
        <v>570</v>
      </c>
      <c r="H178" s="631" t="s">
        <v>1141</v>
      </c>
      <c r="I178" s="631" t="s">
        <v>238</v>
      </c>
      <c r="J178" s="631" t="s">
        <v>1142</v>
      </c>
      <c r="K178" s="631"/>
      <c r="L178" s="633">
        <v>37.474637460888765</v>
      </c>
      <c r="M178" s="633">
        <v>2</v>
      </c>
      <c r="N178" s="634">
        <v>74.94927492177753</v>
      </c>
    </row>
    <row r="179" spans="1:14" ht="14.4" customHeight="1" x14ac:dyDescent="0.3">
      <c r="A179" s="629" t="s">
        <v>538</v>
      </c>
      <c r="B179" s="630" t="s">
        <v>1217</v>
      </c>
      <c r="C179" s="631" t="s">
        <v>552</v>
      </c>
      <c r="D179" s="632" t="s">
        <v>1219</v>
      </c>
      <c r="E179" s="631" t="s">
        <v>561</v>
      </c>
      <c r="F179" s="632" t="s">
        <v>1222</v>
      </c>
      <c r="G179" s="631" t="s">
        <v>570</v>
      </c>
      <c r="H179" s="631" t="s">
        <v>1143</v>
      </c>
      <c r="I179" s="631" t="s">
        <v>1144</v>
      </c>
      <c r="J179" s="631" t="s">
        <v>1145</v>
      </c>
      <c r="K179" s="631" t="s">
        <v>1146</v>
      </c>
      <c r="L179" s="633">
        <v>291.83142857142849</v>
      </c>
      <c r="M179" s="633">
        <v>7</v>
      </c>
      <c r="N179" s="634">
        <v>2042.8199999999993</v>
      </c>
    </row>
    <row r="180" spans="1:14" ht="14.4" customHeight="1" x14ac:dyDescent="0.3">
      <c r="A180" s="629" t="s">
        <v>538</v>
      </c>
      <c r="B180" s="630" t="s">
        <v>1217</v>
      </c>
      <c r="C180" s="631" t="s">
        <v>552</v>
      </c>
      <c r="D180" s="632" t="s">
        <v>1219</v>
      </c>
      <c r="E180" s="631" t="s">
        <v>561</v>
      </c>
      <c r="F180" s="632" t="s">
        <v>1222</v>
      </c>
      <c r="G180" s="631" t="s">
        <v>570</v>
      </c>
      <c r="H180" s="631" t="s">
        <v>1147</v>
      </c>
      <c r="I180" s="631" t="s">
        <v>1148</v>
      </c>
      <c r="J180" s="631" t="s">
        <v>1149</v>
      </c>
      <c r="K180" s="631" t="s">
        <v>1150</v>
      </c>
      <c r="L180" s="633">
        <v>277.01333333333338</v>
      </c>
      <c r="M180" s="633">
        <v>9</v>
      </c>
      <c r="N180" s="634">
        <v>2493.1200000000003</v>
      </c>
    </row>
    <row r="181" spans="1:14" ht="14.4" customHeight="1" x14ac:dyDescent="0.3">
      <c r="A181" s="629" t="s">
        <v>538</v>
      </c>
      <c r="B181" s="630" t="s">
        <v>1217</v>
      </c>
      <c r="C181" s="631" t="s">
        <v>552</v>
      </c>
      <c r="D181" s="632" t="s">
        <v>1219</v>
      </c>
      <c r="E181" s="631" t="s">
        <v>561</v>
      </c>
      <c r="F181" s="632" t="s">
        <v>1222</v>
      </c>
      <c r="G181" s="631" t="s">
        <v>570</v>
      </c>
      <c r="H181" s="631" t="s">
        <v>1151</v>
      </c>
      <c r="I181" s="631" t="s">
        <v>1152</v>
      </c>
      <c r="J181" s="631" t="s">
        <v>1153</v>
      </c>
      <c r="K181" s="631" t="s">
        <v>1154</v>
      </c>
      <c r="L181" s="633">
        <v>47.284999999999997</v>
      </c>
      <c r="M181" s="633">
        <v>4</v>
      </c>
      <c r="N181" s="634">
        <v>189.14</v>
      </c>
    </row>
    <row r="182" spans="1:14" ht="14.4" customHeight="1" x14ac:dyDescent="0.3">
      <c r="A182" s="629" t="s">
        <v>538</v>
      </c>
      <c r="B182" s="630" t="s">
        <v>1217</v>
      </c>
      <c r="C182" s="631" t="s">
        <v>552</v>
      </c>
      <c r="D182" s="632" t="s">
        <v>1219</v>
      </c>
      <c r="E182" s="631" t="s">
        <v>561</v>
      </c>
      <c r="F182" s="632" t="s">
        <v>1222</v>
      </c>
      <c r="G182" s="631" t="s">
        <v>570</v>
      </c>
      <c r="H182" s="631" t="s">
        <v>884</v>
      </c>
      <c r="I182" s="631" t="s">
        <v>885</v>
      </c>
      <c r="J182" s="631" t="s">
        <v>886</v>
      </c>
      <c r="K182" s="631" t="s">
        <v>887</v>
      </c>
      <c r="L182" s="633">
        <v>74.288060211598804</v>
      </c>
      <c r="M182" s="633">
        <v>12</v>
      </c>
      <c r="N182" s="634">
        <v>891.45672253918565</v>
      </c>
    </row>
    <row r="183" spans="1:14" ht="14.4" customHeight="1" x14ac:dyDescent="0.3">
      <c r="A183" s="629" t="s">
        <v>538</v>
      </c>
      <c r="B183" s="630" t="s">
        <v>1217</v>
      </c>
      <c r="C183" s="631" t="s">
        <v>552</v>
      </c>
      <c r="D183" s="632" t="s">
        <v>1219</v>
      </c>
      <c r="E183" s="631" t="s">
        <v>561</v>
      </c>
      <c r="F183" s="632" t="s">
        <v>1222</v>
      </c>
      <c r="G183" s="631" t="s">
        <v>570</v>
      </c>
      <c r="H183" s="631" t="s">
        <v>1155</v>
      </c>
      <c r="I183" s="631" t="s">
        <v>238</v>
      </c>
      <c r="J183" s="631" t="s">
        <v>1156</v>
      </c>
      <c r="K183" s="631"/>
      <c r="L183" s="633">
        <v>347.07292519022445</v>
      </c>
      <c r="M183" s="633">
        <v>7</v>
      </c>
      <c r="N183" s="634">
        <v>2429.5104763315712</v>
      </c>
    </row>
    <row r="184" spans="1:14" ht="14.4" customHeight="1" x14ac:dyDescent="0.3">
      <c r="A184" s="629" t="s">
        <v>538</v>
      </c>
      <c r="B184" s="630" t="s">
        <v>1217</v>
      </c>
      <c r="C184" s="631" t="s">
        <v>552</v>
      </c>
      <c r="D184" s="632" t="s">
        <v>1219</v>
      </c>
      <c r="E184" s="631" t="s">
        <v>561</v>
      </c>
      <c r="F184" s="632" t="s">
        <v>1222</v>
      </c>
      <c r="G184" s="631" t="s">
        <v>570</v>
      </c>
      <c r="H184" s="631" t="s">
        <v>931</v>
      </c>
      <c r="I184" s="631" t="s">
        <v>932</v>
      </c>
      <c r="J184" s="631" t="s">
        <v>933</v>
      </c>
      <c r="K184" s="631" t="s">
        <v>934</v>
      </c>
      <c r="L184" s="633">
        <v>201.88359177219942</v>
      </c>
      <c r="M184" s="633">
        <v>13</v>
      </c>
      <c r="N184" s="634">
        <v>2624.4866930385924</v>
      </c>
    </row>
    <row r="185" spans="1:14" ht="14.4" customHeight="1" x14ac:dyDescent="0.3">
      <c r="A185" s="629" t="s">
        <v>538</v>
      </c>
      <c r="B185" s="630" t="s">
        <v>1217</v>
      </c>
      <c r="C185" s="631" t="s">
        <v>552</v>
      </c>
      <c r="D185" s="632" t="s">
        <v>1219</v>
      </c>
      <c r="E185" s="631" t="s">
        <v>561</v>
      </c>
      <c r="F185" s="632" t="s">
        <v>1222</v>
      </c>
      <c r="G185" s="631" t="s">
        <v>570</v>
      </c>
      <c r="H185" s="631" t="s">
        <v>1157</v>
      </c>
      <c r="I185" s="631" t="s">
        <v>238</v>
      </c>
      <c r="J185" s="631" t="s">
        <v>1158</v>
      </c>
      <c r="K185" s="631"/>
      <c r="L185" s="633">
        <v>89.493976025965182</v>
      </c>
      <c r="M185" s="633">
        <v>61</v>
      </c>
      <c r="N185" s="634">
        <v>5459.132537583876</v>
      </c>
    </row>
    <row r="186" spans="1:14" ht="14.4" customHeight="1" x14ac:dyDescent="0.3">
      <c r="A186" s="629" t="s">
        <v>538</v>
      </c>
      <c r="B186" s="630" t="s">
        <v>1217</v>
      </c>
      <c r="C186" s="631" t="s">
        <v>552</v>
      </c>
      <c r="D186" s="632" t="s">
        <v>1219</v>
      </c>
      <c r="E186" s="631" t="s">
        <v>561</v>
      </c>
      <c r="F186" s="632" t="s">
        <v>1222</v>
      </c>
      <c r="G186" s="631" t="s">
        <v>570</v>
      </c>
      <c r="H186" s="631" t="s">
        <v>1159</v>
      </c>
      <c r="I186" s="631" t="s">
        <v>238</v>
      </c>
      <c r="J186" s="631" t="s">
        <v>1160</v>
      </c>
      <c r="K186" s="631"/>
      <c r="L186" s="633">
        <v>95.260706770845232</v>
      </c>
      <c r="M186" s="633">
        <v>54</v>
      </c>
      <c r="N186" s="634">
        <v>5144.0781656256422</v>
      </c>
    </row>
    <row r="187" spans="1:14" ht="14.4" customHeight="1" x14ac:dyDescent="0.3">
      <c r="A187" s="629" t="s">
        <v>538</v>
      </c>
      <c r="B187" s="630" t="s">
        <v>1217</v>
      </c>
      <c r="C187" s="631" t="s">
        <v>552</v>
      </c>
      <c r="D187" s="632" t="s">
        <v>1219</v>
      </c>
      <c r="E187" s="631" t="s">
        <v>561</v>
      </c>
      <c r="F187" s="632" t="s">
        <v>1222</v>
      </c>
      <c r="G187" s="631" t="s">
        <v>570</v>
      </c>
      <c r="H187" s="631" t="s">
        <v>1161</v>
      </c>
      <c r="I187" s="631" t="s">
        <v>238</v>
      </c>
      <c r="J187" s="631" t="s">
        <v>1162</v>
      </c>
      <c r="K187" s="631"/>
      <c r="L187" s="633">
        <v>97.890952835722416</v>
      </c>
      <c r="M187" s="633">
        <v>3</v>
      </c>
      <c r="N187" s="634">
        <v>293.67285850716723</v>
      </c>
    </row>
    <row r="188" spans="1:14" ht="14.4" customHeight="1" x14ac:dyDescent="0.3">
      <c r="A188" s="629" t="s">
        <v>538</v>
      </c>
      <c r="B188" s="630" t="s">
        <v>1217</v>
      </c>
      <c r="C188" s="631" t="s">
        <v>552</v>
      </c>
      <c r="D188" s="632" t="s">
        <v>1219</v>
      </c>
      <c r="E188" s="631" t="s">
        <v>561</v>
      </c>
      <c r="F188" s="632" t="s">
        <v>1222</v>
      </c>
      <c r="G188" s="631" t="s">
        <v>570</v>
      </c>
      <c r="H188" s="631" t="s">
        <v>1163</v>
      </c>
      <c r="I188" s="631" t="s">
        <v>238</v>
      </c>
      <c r="J188" s="631" t="s">
        <v>1164</v>
      </c>
      <c r="K188" s="631"/>
      <c r="L188" s="633">
        <v>66.696212955653621</v>
      </c>
      <c r="M188" s="633">
        <v>10</v>
      </c>
      <c r="N188" s="634">
        <v>666.96212955653618</v>
      </c>
    </row>
    <row r="189" spans="1:14" ht="14.4" customHeight="1" x14ac:dyDescent="0.3">
      <c r="A189" s="629" t="s">
        <v>538</v>
      </c>
      <c r="B189" s="630" t="s">
        <v>1217</v>
      </c>
      <c r="C189" s="631" t="s">
        <v>552</v>
      </c>
      <c r="D189" s="632" t="s">
        <v>1219</v>
      </c>
      <c r="E189" s="631" t="s">
        <v>561</v>
      </c>
      <c r="F189" s="632" t="s">
        <v>1222</v>
      </c>
      <c r="G189" s="631" t="s">
        <v>570</v>
      </c>
      <c r="H189" s="631" t="s">
        <v>1165</v>
      </c>
      <c r="I189" s="631" t="s">
        <v>238</v>
      </c>
      <c r="J189" s="631" t="s">
        <v>1166</v>
      </c>
      <c r="K189" s="631"/>
      <c r="L189" s="633">
        <v>47.768264509947237</v>
      </c>
      <c r="M189" s="633">
        <v>10</v>
      </c>
      <c r="N189" s="634">
        <v>477.68264509947238</v>
      </c>
    </row>
    <row r="190" spans="1:14" ht="14.4" customHeight="1" x14ac:dyDescent="0.3">
      <c r="A190" s="629" t="s">
        <v>538</v>
      </c>
      <c r="B190" s="630" t="s">
        <v>1217</v>
      </c>
      <c r="C190" s="631" t="s">
        <v>552</v>
      </c>
      <c r="D190" s="632" t="s">
        <v>1219</v>
      </c>
      <c r="E190" s="631" t="s">
        <v>561</v>
      </c>
      <c r="F190" s="632" t="s">
        <v>1222</v>
      </c>
      <c r="G190" s="631" t="s">
        <v>570</v>
      </c>
      <c r="H190" s="631" t="s">
        <v>1167</v>
      </c>
      <c r="I190" s="631" t="s">
        <v>238</v>
      </c>
      <c r="J190" s="631" t="s">
        <v>1168</v>
      </c>
      <c r="K190" s="631" t="s">
        <v>899</v>
      </c>
      <c r="L190" s="633">
        <v>87.95043840780815</v>
      </c>
      <c r="M190" s="633">
        <v>70</v>
      </c>
      <c r="N190" s="634">
        <v>6156.5306885465707</v>
      </c>
    </row>
    <row r="191" spans="1:14" ht="14.4" customHeight="1" x14ac:dyDescent="0.3">
      <c r="A191" s="629" t="s">
        <v>538</v>
      </c>
      <c r="B191" s="630" t="s">
        <v>1217</v>
      </c>
      <c r="C191" s="631" t="s">
        <v>552</v>
      </c>
      <c r="D191" s="632" t="s">
        <v>1219</v>
      </c>
      <c r="E191" s="631" t="s">
        <v>561</v>
      </c>
      <c r="F191" s="632" t="s">
        <v>1222</v>
      </c>
      <c r="G191" s="631" t="s">
        <v>570</v>
      </c>
      <c r="H191" s="631" t="s">
        <v>1169</v>
      </c>
      <c r="I191" s="631" t="s">
        <v>238</v>
      </c>
      <c r="J191" s="631" t="s">
        <v>1170</v>
      </c>
      <c r="K191" s="631"/>
      <c r="L191" s="633">
        <v>100.37937063942407</v>
      </c>
      <c r="M191" s="633">
        <v>7</v>
      </c>
      <c r="N191" s="634">
        <v>702.65559447596843</v>
      </c>
    </row>
    <row r="192" spans="1:14" ht="14.4" customHeight="1" x14ac:dyDescent="0.3">
      <c r="A192" s="629" t="s">
        <v>538</v>
      </c>
      <c r="B192" s="630" t="s">
        <v>1217</v>
      </c>
      <c r="C192" s="631" t="s">
        <v>552</v>
      </c>
      <c r="D192" s="632" t="s">
        <v>1219</v>
      </c>
      <c r="E192" s="631" t="s">
        <v>561</v>
      </c>
      <c r="F192" s="632" t="s">
        <v>1222</v>
      </c>
      <c r="G192" s="631" t="s">
        <v>570</v>
      </c>
      <c r="H192" s="631" t="s">
        <v>1171</v>
      </c>
      <c r="I192" s="631" t="s">
        <v>238</v>
      </c>
      <c r="J192" s="631" t="s">
        <v>1172</v>
      </c>
      <c r="K192" s="631"/>
      <c r="L192" s="633">
        <v>72.612989302001694</v>
      </c>
      <c r="M192" s="633">
        <v>5</v>
      </c>
      <c r="N192" s="634">
        <v>363.0649465100085</v>
      </c>
    </row>
    <row r="193" spans="1:14" ht="14.4" customHeight="1" x14ac:dyDescent="0.3">
      <c r="A193" s="629" t="s">
        <v>538</v>
      </c>
      <c r="B193" s="630" t="s">
        <v>1217</v>
      </c>
      <c r="C193" s="631" t="s">
        <v>552</v>
      </c>
      <c r="D193" s="632" t="s">
        <v>1219</v>
      </c>
      <c r="E193" s="631" t="s">
        <v>561</v>
      </c>
      <c r="F193" s="632" t="s">
        <v>1222</v>
      </c>
      <c r="G193" s="631" t="s">
        <v>960</v>
      </c>
      <c r="H193" s="631" t="s">
        <v>1173</v>
      </c>
      <c r="I193" s="631" t="s">
        <v>1174</v>
      </c>
      <c r="J193" s="631" t="s">
        <v>1175</v>
      </c>
      <c r="K193" s="631" t="s">
        <v>1176</v>
      </c>
      <c r="L193" s="633">
        <v>39.189984189401073</v>
      </c>
      <c r="M193" s="633">
        <v>22</v>
      </c>
      <c r="N193" s="634">
        <v>862.17965216682364</v>
      </c>
    </row>
    <row r="194" spans="1:14" ht="14.4" customHeight="1" x14ac:dyDescent="0.3">
      <c r="A194" s="629" t="s">
        <v>538</v>
      </c>
      <c r="B194" s="630" t="s">
        <v>1217</v>
      </c>
      <c r="C194" s="631" t="s">
        <v>552</v>
      </c>
      <c r="D194" s="632" t="s">
        <v>1219</v>
      </c>
      <c r="E194" s="631" t="s">
        <v>1055</v>
      </c>
      <c r="F194" s="632" t="s">
        <v>1224</v>
      </c>
      <c r="G194" s="631" t="s">
        <v>570</v>
      </c>
      <c r="H194" s="631" t="s">
        <v>1082</v>
      </c>
      <c r="I194" s="631" t="s">
        <v>1083</v>
      </c>
      <c r="J194" s="631" t="s">
        <v>1084</v>
      </c>
      <c r="K194" s="631" t="s">
        <v>1085</v>
      </c>
      <c r="L194" s="633">
        <v>86.74017855449263</v>
      </c>
      <c r="M194" s="633">
        <v>4</v>
      </c>
      <c r="N194" s="634">
        <v>346.96071421797052</v>
      </c>
    </row>
    <row r="195" spans="1:14" ht="14.4" customHeight="1" x14ac:dyDescent="0.3">
      <c r="A195" s="629" t="s">
        <v>538</v>
      </c>
      <c r="B195" s="630" t="s">
        <v>1217</v>
      </c>
      <c r="C195" s="631" t="s">
        <v>552</v>
      </c>
      <c r="D195" s="632" t="s">
        <v>1219</v>
      </c>
      <c r="E195" s="631" t="s">
        <v>1055</v>
      </c>
      <c r="F195" s="632" t="s">
        <v>1224</v>
      </c>
      <c r="G195" s="631" t="s">
        <v>960</v>
      </c>
      <c r="H195" s="631" t="s">
        <v>1096</v>
      </c>
      <c r="I195" s="631" t="s">
        <v>1097</v>
      </c>
      <c r="J195" s="631" t="s">
        <v>1098</v>
      </c>
      <c r="K195" s="631" t="s">
        <v>1099</v>
      </c>
      <c r="L195" s="633">
        <v>143.72000000000006</v>
      </c>
      <c r="M195" s="633">
        <v>6</v>
      </c>
      <c r="N195" s="634">
        <v>862.32000000000028</v>
      </c>
    </row>
    <row r="196" spans="1:14" ht="14.4" customHeight="1" x14ac:dyDescent="0.3">
      <c r="A196" s="629" t="s">
        <v>538</v>
      </c>
      <c r="B196" s="630" t="s">
        <v>1217</v>
      </c>
      <c r="C196" s="631" t="s">
        <v>552</v>
      </c>
      <c r="D196" s="632" t="s">
        <v>1219</v>
      </c>
      <c r="E196" s="631" t="s">
        <v>1055</v>
      </c>
      <c r="F196" s="632" t="s">
        <v>1224</v>
      </c>
      <c r="G196" s="631" t="s">
        <v>960</v>
      </c>
      <c r="H196" s="631" t="s">
        <v>1177</v>
      </c>
      <c r="I196" s="631" t="s">
        <v>1178</v>
      </c>
      <c r="J196" s="631" t="s">
        <v>1179</v>
      </c>
      <c r="K196" s="631" t="s">
        <v>1180</v>
      </c>
      <c r="L196" s="633">
        <v>113.87</v>
      </c>
      <c r="M196" s="633">
        <v>1</v>
      </c>
      <c r="N196" s="634">
        <v>113.87</v>
      </c>
    </row>
    <row r="197" spans="1:14" ht="14.4" customHeight="1" x14ac:dyDescent="0.3">
      <c r="A197" s="629" t="s">
        <v>538</v>
      </c>
      <c r="B197" s="630" t="s">
        <v>1217</v>
      </c>
      <c r="C197" s="631" t="s">
        <v>552</v>
      </c>
      <c r="D197" s="632" t="s">
        <v>1219</v>
      </c>
      <c r="E197" s="631" t="s">
        <v>1055</v>
      </c>
      <c r="F197" s="632" t="s">
        <v>1224</v>
      </c>
      <c r="G197" s="631" t="s">
        <v>960</v>
      </c>
      <c r="H197" s="631" t="s">
        <v>1112</v>
      </c>
      <c r="I197" s="631" t="s">
        <v>1113</v>
      </c>
      <c r="J197" s="631" t="s">
        <v>1114</v>
      </c>
      <c r="K197" s="631" t="s">
        <v>1115</v>
      </c>
      <c r="L197" s="633">
        <v>104.42000000000003</v>
      </c>
      <c r="M197" s="633">
        <v>1</v>
      </c>
      <c r="N197" s="634">
        <v>104.42000000000003</v>
      </c>
    </row>
    <row r="198" spans="1:14" ht="14.4" customHeight="1" x14ac:dyDescent="0.3">
      <c r="A198" s="629" t="s">
        <v>538</v>
      </c>
      <c r="B198" s="630" t="s">
        <v>1217</v>
      </c>
      <c r="C198" s="631" t="s">
        <v>555</v>
      </c>
      <c r="D198" s="632" t="s">
        <v>1220</v>
      </c>
      <c r="E198" s="631" t="s">
        <v>561</v>
      </c>
      <c r="F198" s="632" t="s">
        <v>1222</v>
      </c>
      <c r="G198" s="631" t="s">
        <v>570</v>
      </c>
      <c r="H198" s="631" t="s">
        <v>576</v>
      </c>
      <c r="I198" s="631" t="s">
        <v>577</v>
      </c>
      <c r="J198" s="631" t="s">
        <v>578</v>
      </c>
      <c r="K198" s="631" t="s">
        <v>579</v>
      </c>
      <c r="L198" s="633">
        <v>84.57</v>
      </c>
      <c r="M198" s="633">
        <v>4</v>
      </c>
      <c r="N198" s="634">
        <v>338.28</v>
      </c>
    </row>
    <row r="199" spans="1:14" ht="14.4" customHeight="1" x14ac:dyDescent="0.3">
      <c r="A199" s="629" t="s">
        <v>538</v>
      </c>
      <c r="B199" s="630" t="s">
        <v>1217</v>
      </c>
      <c r="C199" s="631" t="s">
        <v>555</v>
      </c>
      <c r="D199" s="632" t="s">
        <v>1220</v>
      </c>
      <c r="E199" s="631" t="s">
        <v>561</v>
      </c>
      <c r="F199" s="632" t="s">
        <v>1222</v>
      </c>
      <c r="G199" s="631" t="s">
        <v>570</v>
      </c>
      <c r="H199" s="631" t="s">
        <v>588</v>
      </c>
      <c r="I199" s="631" t="s">
        <v>589</v>
      </c>
      <c r="J199" s="631" t="s">
        <v>590</v>
      </c>
      <c r="K199" s="631" t="s">
        <v>591</v>
      </c>
      <c r="L199" s="633">
        <v>58.97</v>
      </c>
      <c r="M199" s="633">
        <v>1</v>
      </c>
      <c r="N199" s="634">
        <v>58.97</v>
      </c>
    </row>
    <row r="200" spans="1:14" ht="14.4" customHeight="1" x14ac:dyDescent="0.3">
      <c r="A200" s="629" t="s">
        <v>538</v>
      </c>
      <c r="B200" s="630" t="s">
        <v>1217</v>
      </c>
      <c r="C200" s="631" t="s">
        <v>555</v>
      </c>
      <c r="D200" s="632" t="s">
        <v>1220</v>
      </c>
      <c r="E200" s="631" t="s">
        <v>561</v>
      </c>
      <c r="F200" s="632" t="s">
        <v>1222</v>
      </c>
      <c r="G200" s="631" t="s">
        <v>570</v>
      </c>
      <c r="H200" s="631" t="s">
        <v>647</v>
      </c>
      <c r="I200" s="631" t="s">
        <v>648</v>
      </c>
      <c r="J200" s="631" t="s">
        <v>649</v>
      </c>
      <c r="K200" s="631" t="s">
        <v>650</v>
      </c>
      <c r="L200" s="633">
        <v>87.83</v>
      </c>
      <c r="M200" s="633">
        <v>1</v>
      </c>
      <c r="N200" s="634">
        <v>87.83</v>
      </c>
    </row>
    <row r="201" spans="1:14" ht="14.4" customHeight="1" x14ac:dyDescent="0.3">
      <c r="A201" s="629" t="s">
        <v>538</v>
      </c>
      <c r="B201" s="630" t="s">
        <v>1217</v>
      </c>
      <c r="C201" s="631" t="s">
        <v>555</v>
      </c>
      <c r="D201" s="632" t="s">
        <v>1220</v>
      </c>
      <c r="E201" s="631" t="s">
        <v>561</v>
      </c>
      <c r="F201" s="632" t="s">
        <v>1222</v>
      </c>
      <c r="G201" s="631" t="s">
        <v>570</v>
      </c>
      <c r="H201" s="631" t="s">
        <v>1127</v>
      </c>
      <c r="I201" s="631" t="s">
        <v>238</v>
      </c>
      <c r="J201" s="631" t="s">
        <v>1128</v>
      </c>
      <c r="K201" s="631"/>
      <c r="L201" s="633">
        <v>41.04</v>
      </c>
      <c r="M201" s="633">
        <v>5</v>
      </c>
      <c r="N201" s="634">
        <v>205.2</v>
      </c>
    </row>
    <row r="202" spans="1:14" ht="14.4" customHeight="1" x14ac:dyDescent="0.3">
      <c r="A202" s="629" t="s">
        <v>538</v>
      </c>
      <c r="B202" s="630" t="s">
        <v>1217</v>
      </c>
      <c r="C202" s="631" t="s">
        <v>555</v>
      </c>
      <c r="D202" s="632" t="s">
        <v>1220</v>
      </c>
      <c r="E202" s="631" t="s">
        <v>561</v>
      </c>
      <c r="F202" s="632" t="s">
        <v>1222</v>
      </c>
      <c r="G202" s="631" t="s">
        <v>570</v>
      </c>
      <c r="H202" s="631" t="s">
        <v>1129</v>
      </c>
      <c r="I202" s="631" t="s">
        <v>238</v>
      </c>
      <c r="J202" s="631" t="s">
        <v>1130</v>
      </c>
      <c r="K202" s="631"/>
      <c r="L202" s="633">
        <v>42.710042092295524</v>
      </c>
      <c r="M202" s="633">
        <v>5</v>
      </c>
      <c r="N202" s="634">
        <v>213.5502104614776</v>
      </c>
    </row>
    <row r="203" spans="1:14" ht="14.4" customHeight="1" x14ac:dyDescent="0.3">
      <c r="A203" s="629" t="s">
        <v>538</v>
      </c>
      <c r="B203" s="630" t="s">
        <v>1217</v>
      </c>
      <c r="C203" s="631" t="s">
        <v>555</v>
      </c>
      <c r="D203" s="632" t="s">
        <v>1220</v>
      </c>
      <c r="E203" s="631" t="s">
        <v>561</v>
      </c>
      <c r="F203" s="632" t="s">
        <v>1222</v>
      </c>
      <c r="G203" s="631" t="s">
        <v>570</v>
      </c>
      <c r="H203" s="631" t="s">
        <v>701</v>
      </c>
      <c r="I203" s="631" t="s">
        <v>702</v>
      </c>
      <c r="J203" s="631" t="s">
        <v>703</v>
      </c>
      <c r="K203" s="631" t="s">
        <v>704</v>
      </c>
      <c r="L203" s="633">
        <v>19.115917364398861</v>
      </c>
      <c r="M203" s="633">
        <v>5</v>
      </c>
      <c r="N203" s="634">
        <v>95.579586821994297</v>
      </c>
    </row>
    <row r="204" spans="1:14" ht="14.4" customHeight="1" x14ac:dyDescent="0.3">
      <c r="A204" s="629" t="s">
        <v>538</v>
      </c>
      <c r="B204" s="630" t="s">
        <v>1217</v>
      </c>
      <c r="C204" s="631" t="s">
        <v>555</v>
      </c>
      <c r="D204" s="632" t="s">
        <v>1220</v>
      </c>
      <c r="E204" s="631" t="s">
        <v>561</v>
      </c>
      <c r="F204" s="632" t="s">
        <v>1222</v>
      </c>
      <c r="G204" s="631" t="s">
        <v>570</v>
      </c>
      <c r="H204" s="631" t="s">
        <v>716</v>
      </c>
      <c r="I204" s="631" t="s">
        <v>717</v>
      </c>
      <c r="J204" s="631" t="s">
        <v>718</v>
      </c>
      <c r="K204" s="631" t="s">
        <v>579</v>
      </c>
      <c r="L204" s="633">
        <v>121.969639569306</v>
      </c>
      <c r="M204" s="633">
        <v>1</v>
      </c>
      <c r="N204" s="634">
        <v>121.969639569306</v>
      </c>
    </row>
    <row r="205" spans="1:14" ht="14.4" customHeight="1" x14ac:dyDescent="0.3">
      <c r="A205" s="629" t="s">
        <v>538</v>
      </c>
      <c r="B205" s="630" t="s">
        <v>1217</v>
      </c>
      <c r="C205" s="631" t="s">
        <v>555</v>
      </c>
      <c r="D205" s="632" t="s">
        <v>1220</v>
      </c>
      <c r="E205" s="631" t="s">
        <v>561</v>
      </c>
      <c r="F205" s="632" t="s">
        <v>1222</v>
      </c>
      <c r="G205" s="631" t="s">
        <v>570</v>
      </c>
      <c r="H205" s="631" t="s">
        <v>1131</v>
      </c>
      <c r="I205" s="631" t="s">
        <v>1132</v>
      </c>
      <c r="J205" s="631" t="s">
        <v>1133</v>
      </c>
      <c r="K205" s="631" t="s">
        <v>1134</v>
      </c>
      <c r="L205" s="633">
        <v>177.79999999999995</v>
      </c>
      <c r="M205" s="633">
        <v>2</v>
      </c>
      <c r="N205" s="634">
        <v>355.59999999999991</v>
      </c>
    </row>
    <row r="206" spans="1:14" ht="14.4" customHeight="1" x14ac:dyDescent="0.3">
      <c r="A206" s="629" t="s">
        <v>538</v>
      </c>
      <c r="B206" s="630" t="s">
        <v>1217</v>
      </c>
      <c r="C206" s="631" t="s">
        <v>555</v>
      </c>
      <c r="D206" s="632" t="s">
        <v>1220</v>
      </c>
      <c r="E206" s="631" t="s">
        <v>561</v>
      </c>
      <c r="F206" s="632" t="s">
        <v>1222</v>
      </c>
      <c r="G206" s="631" t="s">
        <v>570</v>
      </c>
      <c r="H206" s="631" t="s">
        <v>786</v>
      </c>
      <c r="I206" s="631" t="s">
        <v>787</v>
      </c>
      <c r="J206" s="631" t="s">
        <v>788</v>
      </c>
      <c r="K206" s="631" t="s">
        <v>789</v>
      </c>
      <c r="L206" s="633">
        <v>140.18420958196998</v>
      </c>
      <c r="M206" s="633">
        <v>379</v>
      </c>
      <c r="N206" s="634">
        <v>53129.815431566618</v>
      </c>
    </row>
    <row r="207" spans="1:14" ht="14.4" customHeight="1" x14ac:dyDescent="0.3">
      <c r="A207" s="629" t="s">
        <v>538</v>
      </c>
      <c r="B207" s="630" t="s">
        <v>1217</v>
      </c>
      <c r="C207" s="631" t="s">
        <v>555</v>
      </c>
      <c r="D207" s="632" t="s">
        <v>1220</v>
      </c>
      <c r="E207" s="631" t="s">
        <v>561</v>
      </c>
      <c r="F207" s="632" t="s">
        <v>1222</v>
      </c>
      <c r="G207" s="631" t="s">
        <v>570</v>
      </c>
      <c r="H207" s="631" t="s">
        <v>1135</v>
      </c>
      <c r="I207" s="631" t="s">
        <v>238</v>
      </c>
      <c r="J207" s="631" t="s">
        <v>1136</v>
      </c>
      <c r="K207" s="631"/>
      <c r="L207" s="633">
        <v>39.119749345953501</v>
      </c>
      <c r="M207" s="633">
        <v>2</v>
      </c>
      <c r="N207" s="634">
        <v>78.239498691907002</v>
      </c>
    </row>
    <row r="208" spans="1:14" ht="14.4" customHeight="1" x14ac:dyDescent="0.3">
      <c r="A208" s="629" t="s">
        <v>538</v>
      </c>
      <c r="B208" s="630" t="s">
        <v>1217</v>
      </c>
      <c r="C208" s="631" t="s">
        <v>555</v>
      </c>
      <c r="D208" s="632" t="s">
        <v>1220</v>
      </c>
      <c r="E208" s="631" t="s">
        <v>561</v>
      </c>
      <c r="F208" s="632" t="s">
        <v>1222</v>
      </c>
      <c r="G208" s="631" t="s">
        <v>570</v>
      </c>
      <c r="H208" s="631" t="s">
        <v>1137</v>
      </c>
      <c r="I208" s="631" t="s">
        <v>1138</v>
      </c>
      <c r="J208" s="631" t="s">
        <v>1139</v>
      </c>
      <c r="K208" s="631" t="s">
        <v>1140</v>
      </c>
      <c r="L208" s="633">
        <v>182.99999999999991</v>
      </c>
      <c r="M208" s="633">
        <v>1</v>
      </c>
      <c r="N208" s="634">
        <v>182.99999999999991</v>
      </c>
    </row>
    <row r="209" spans="1:14" ht="14.4" customHeight="1" x14ac:dyDescent="0.3">
      <c r="A209" s="629" t="s">
        <v>538</v>
      </c>
      <c r="B209" s="630" t="s">
        <v>1217</v>
      </c>
      <c r="C209" s="631" t="s">
        <v>555</v>
      </c>
      <c r="D209" s="632" t="s">
        <v>1220</v>
      </c>
      <c r="E209" s="631" t="s">
        <v>561</v>
      </c>
      <c r="F209" s="632" t="s">
        <v>1222</v>
      </c>
      <c r="G209" s="631" t="s">
        <v>570</v>
      </c>
      <c r="H209" s="631" t="s">
        <v>1143</v>
      </c>
      <c r="I209" s="631" t="s">
        <v>1144</v>
      </c>
      <c r="J209" s="631" t="s">
        <v>1145</v>
      </c>
      <c r="K209" s="631" t="s">
        <v>1146</v>
      </c>
      <c r="L209" s="633">
        <v>291.71714483001335</v>
      </c>
      <c r="M209" s="633">
        <v>8</v>
      </c>
      <c r="N209" s="634">
        <v>2333.7371586401068</v>
      </c>
    </row>
    <row r="210" spans="1:14" ht="14.4" customHeight="1" x14ac:dyDescent="0.3">
      <c r="A210" s="629" t="s">
        <v>538</v>
      </c>
      <c r="B210" s="630" t="s">
        <v>1217</v>
      </c>
      <c r="C210" s="631" t="s">
        <v>555</v>
      </c>
      <c r="D210" s="632" t="s">
        <v>1220</v>
      </c>
      <c r="E210" s="631" t="s">
        <v>561</v>
      </c>
      <c r="F210" s="632" t="s">
        <v>1222</v>
      </c>
      <c r="G210" s="631" t="s">
        <v>570</v>
      </c>
      <c r="H210" s="631" t="s">
        <v>867</v>
      </c>
      <c r="I210" s="631" t="s">
        <v>867</v>
      </c>
      <c r="J210" s="631" t="s">
        <v>868</v>
      </c>
      <c r="K210" s="631" t="s">
        <v>869</v>
      </c>
      <c r="L210" s="633">
        <v>113.62</v>
      </c>
      <c r="M210" s="633">
        <v>3</v>
      </c>
      <c r="N210" s="634">
        <v>340.86</v>
      </c>
    </row>
    <row r="211" spans="1:14" ht="14.4" customHeight="1" x14ac:dyDescent="0.3">
      <c r="A211" s="629" t="s">
        <v>538</v>
      </c>
      <c r="B211" s="630" t="s">
        <v>1217</v>
      </c>
      <c r="C211" s="631" t="s">
        <v>555</v>
      </c>
      <c r="D211" s="632" t="s">
        <v>1220</v>
      </c>
      <c r="E211" s="631" t="s">
        <v>561</v>
      </c>
      <c r="F211" s="632" t="s">
        <v>1222</v>
      </c>
      <c r="G211" s="631" t="s">
        <v>570</v>
      </c>
      <c r="H211" s="631" t="s">
        <v>1151</v>
      </c>
      <c r="I211" s="631" t="s">
        <v>1152</v>
      </c>
      <c r="J211" s="631" t="s">
        <v>1153</v>
      </c>
      <c r="K211" s="631" t="s">
        <v>1154</v>
      </c>
      <c r="L211" s="633">
        <v>47.239959079159853</v>
      </c>
      <c r="M211" s="633">
        <v>2</v>
      </c>
      <c r="N211" s="634">
        <v>94.479918158319705</v>
      </c>
    </row>
    <row r="212" spans="1:14" ht="14.4" customHeight="1" x14ac:dyDescent="0.3">
      <c r="A212" s="629" t="s">
        <v>538</v>
      </c>
      <c r="B212" s="630" t="s">
        <v>1217</v>
      </c>
      <c r="C212" s="631" t="s">
        <v>555</v>
      </c>
      <c r="D212" s="632" t="s">
        <v>1220</v>
      </c>
      <c r="E212" s="631" t="s">
        <v>561</v>
      </c>
      <c r="F212" s="632" t="s">
        <v>1222</v>
      </c>
      <c r="G212" s="631" t="s">
        <v>570</v>
      </c>
      <c r="H212" s="631" t="s">
        <v>884</v>
      </c>
      <c r="I212" s="631" t="s">
        <v>885</v>
      </c>
      <c r="J212" s="631" t="s">
        <v>886</v>
      </c>
      <c r="K212" s="631" t="s">
        <v>887</v>
      </c>
      <c r="L212" s="633">
        <v>74.055686703794947</v>
      </c>
      <c r="M212" s="633">
        <v>25</v>
      </c>
      <c r="N212" s="634">
        <v>1851.3921675948736</v>
      </c>
    </row>
    <row r="213" spans="1:14" ht="14.4" customHeight="1" x14ac:dyDescent="0.3">
      <c r="A213" s="629" t="s">
        <v>538</v>
      </c>
      <c r="B213" s="630" t="s">
        <v>1217</v>
      </c>
      <c r="C213" s="631" t="s">
        <v>555</v>
      </c>
      <c r="D213" s="632" t="s">
        <v>1220</v>
      </c>
      <c r="E213" s="631" t="s">
        <v>561</v>
      </c>
      <c r="F213" s="632" t="s">
        <v>1222</v>
      </c>
      <c r="G213" s="631" t="s">
        <v>570</v>
      </c>
      <c r="H213" s="631" t="s">
        <v>891</v>
      </c>
      <c r="I213" s="631" t="s">
        <v>238</v>
      </c>
      <c r="J213" s="631" t="s">
        <v>892</v>
      </c>
      <c r="K213" s="631"/>
      <c r="L213" s="633">
        <v>98.04018472267262</v>
      </c>
      <c r="M213" s="633">
        <v>2</v>
      </c>
      <c r="N213" s="634">
        <v>196.08036944534524</v>
      </c>
    </row>
    <row r="214" spans="1:14" ht="14.4" customHeight="1" x14ac:dyDescent="0.3">
      <c r="A214" s="629" t="s">
        <v>538</v>
      </c>
      <c r="B214" s="630" t="s">
        <v>1217</v>
      </c>
      <c r="C214" s="631" t="s">
        <v>555</v>
      </c>
      <c r="D214" s="632" t="s">
        <v>1220</v>
      </c>
      <c r="E214" s="631" t="s">
        <v>561</v>
      </c>
      <c r="F214" s="632" t="s">
        <v>1222</v>
      </c>
      <c r="G214" s="631" t="s">
        <v>570</v>
      </c>
      <c r="H214" s="631" t="s">
        <v>931</v>
      </c>
      <c r="I214" s="631" t="s">
        <v>932</v>
      </c>
      <c r="J214" s="631" t="s">
        <v>933</v>
      </c>
      <c r="K214" s="631" t="s">
        <v>934</v>
      </c>
      <c r="L214" s="633">
        <v>203.71</v>
      </c>
      <c r="M214" s="633">
        <v>2</v>
      </c>
      <c r="N214" s="634">
        <v>407.42</v>
      </c>
    </row>
    <row r="215" spans="1:14" ht="14.4" customHeight="1" x14ac:dyDescent="0.3">
      <c r="A215" s="629" t="s">
        <v>538</v>
      </c>
      <c r="B215" s="630" t="s">
        <v>1217</v>
      </c>
      <c r="C215" s="631" t="s">
        <v>555</v>
      </c>
      <c r="D215" s="632" t="s">
        <v>1220</v>
      </c>
      <c r="E215" s="631" t="s">
        <v>561</v>
      </c>
      <c r="F215" s="632" t="s">
        <v>1222</v>
      </c>
      <c r="G215" s="631" t="s">
        <v>570</v>
      </c>
      <c r="H215" s="631" t="s">
        <v>1157</v>
      </c>
      <c r="I215" s="631" t="s">
        <v>238</v>
      </c>
      <c r="J215" s="631" t="s">
        <v>1158</v>
      </c>
      <c r="K215" s="631"/>
      <c r="L215" s="633">
        <v>91.363576624380968</v>
      </c>
      <c r="M215" s="633">
        <v>28</v>
      </c>
      <c r="N215" s="634">
        <v>2558.1801454826673</v>
      </c>
    </row>
    <row r="216" spans="1:14" ht="14.4" customHeight="1" x14ac:dyDescent="0.3">
      <c r="A216" s="629" t="s">
        <v>538</v>
      </c>
      <c r="B216" s="630" t="s">
        <v>1217</v>
      </c>
      <c r="C216" s="631" t="s">
        <v>555</v>
      </c>
      <c r="D216" s="632" t="s">
        <v>1220</v>
      </c>
      <c r="E216" s="631" t="s">
        <v>561</v>
      </c>
      <c r="F216" s="632" t="s">
        <v>1222</v>
      </c>
      <c r="G216" s="631" t="s">
        <v>570</v>
      </c>
      <c r="H216" s="631" t="s">
        <v>1159</v>
      </c>
      <c r="I216" s="631" t="s">
        <v>238</v>
      </c>
      <c r="J216" s="631" t="s">
        <v>1160</v>
      </c>
      <c r="K216" s="631"/>
      <c r="L216" s="633">
        <v>96.008667045887137</v>
      </c>
      <c r="M216" s="633">
        <v>28</v>
      </c>
      <c r="N216" s="634">
        <v>2688.2426772848398</v>
      </c>
    </row>
    <row r="217" spans="1:14" ht="14.4" customHeight="1" x14ac:dyDescent="0.3">
      <c r="A217" s="629" t="s">
        <v>538</v>
      </c>
      <c r="B217" s="630" t="s">
        <v>1217</v>
      </c>
      <c r="C217" s="631" t="s">
        <v>555</v>
      </c>
      <c r="D217" s="632" t="s">
        <v>1220</v>
      </c>
      <c r="E217" s="631" t="s">
        <v>561</v>
      </c>
      <c r="F217" s="632" t="s">
        <v>1222</v>
      </c>
      <c r="G217" s="631" t="s">
        <v>570</v>
      </c>
      <c r="H217" s="631" t="s">
        <v>1161</v>
      </c>
      <c r="I217" s="631" t="s">
        <v>238</v>
      </c>
      <c r="J217" s="631" t="s">
        <v>1162</v>
      </c>
      <c r="K217" s="631"/>
      <c r="L217" s="633">
        <v>102.64896863376394</v>
      </c>
      <c r="M217" s="633">
        <v>12</v>
      </c>
      <c r="N217" s="634">
        <v>1231.7876236051673</v>
      </c>
    </row>
    <row r="218" spans="1:14" ht="14.4" customHeight="1" x14ac:dyDescent="0.3">
      <c r="A218" s="629" t="s">
        <v>538</v>
      </c>
      <c r="B218" s="630" t="s">
        <v>1217</v>
      </c>
      <c r="C218" s="631" t="s">
        <v>555</v>
      </c>
      <c r="D218" s="632" t="s">
        <v>1220</v>
      </c>
      <c r="E218" s="631" t="s">
        <v>561</v>
      </c>
      <c r="F218" s="632" t="s">
        <v>1222</v>
      </c>
      <c r="G218" s="631" t="s">
        <v>570</v>
      </c>
      <c r="H218" s="631" t="s">
        <v>1167</v>
      </c>
      <c r="I218" s="631" t="s">
        <v>238</v>
      </c>
      <c r="J218" s="631" t="s">
        <v>1168</v>
      </c>
      <c r="K218" s="631" t="s">
        <v>899</v>
      </c>
      <c r="L218" s="633">
        <v>87.081991006185305</v>
      </c>
      <c r="M218" s="633">
        <v>69</v>
      </c>
      <c r="N218" s="634">
        <v>6008.6573794267861</v>
      </c>
    </row>
    <row r="219" spans="1:14" ht="14.4" customHeight="1" x14ac:dyDescent="0.3">
      <c r="A219" s="629" t="s">
        <v>538</v>
      </c>
      <c r="B219" s="630" t="s">
        <v>1217</v>
      </c>
      <c r="C219" s="631" t="s">
        <v>555</v>
      </c>
      <c r="D219" s="632" t="s">
        <v>1220</v>
      </c>
      <c r="E219" s="631" t="s">
        <v>561</v>
      </c>
      <c r="F219" s="632" t="s">
        <v>1222</v>
      </c>
      <c r="G219" s="631" t="s">
        <v>570</v>
      </c>
      <c r="H219" s="631" t="s">
        <v>1181</v>
      </c>
      <c r="I219" s="631" t="s">
        <v>238</v>
      </c>
      <c r="J219" s="631" t="s">
        <v>1182</v>
      </c>
      <c r="K219" s="631"/>
      <c r="L219" s="633">
        <v>263.20380272068519</v>
      </c>
      <c r="M219" s="633">
        <v>36</v>
      </c>
      <c r="N219" s="634">
        <v>9475.3368979446659</v>
      </c>
    </row>
    <row r="220" spans="1:14" ht="14.4" customHeight="1" x14ac:dyDescent="0.3">
      <c r="A220" s="629" t="s">
        <v>538</v>
      </c>
      <c r="B220" s="630" t="s">
        <v>1217</v>
      </c>
      <c r="C220" s="631" t="s">
        <v>555</v>
      </c>
      <c r="D220" s="632" t="s">
        <v>1220</v>
      </c>
      <c r="E220" s="631" t="s">
        <v>561</v>
      </c>
      <c r="F220" s="632" t="s">
        <v>1222</v>
      </c>
      <c r="G220" s="631" t="s">
        <v>570</v>
      </c>
      <c r="H220" s="631" t="s">
        <v>937</v>
      </c>
      <c r="I220" s="631" t="s">
        <v>238</v>
      </c>
      <c r="J220" s="631" t="s">
        <v>938</v>
      </c>
      <c r="K220" s="631"/>
      <c r="L220" s="633">
        <v>156.66537412625883</v>
      </c>
      <c r="M220" s="633">
        <v>4</v>
      </c>
      <c r="N220" s="634">
        <v>626.6614965050353</v>
      </c>
    </row>
    <row r="221" spans="1:14" ht="14.4" customHeight="1" x14ac:dyDescent="0.3">
      <c r="A221" s="629" t="s">
        <v>538</v>
      </c>
      <c r="B221" s="630" t="s">
        <v>1217</v>
      </c>
      <c r="C221" s="631" t="s">
        <v>555</v>
      </c>
      <c r="D221" s="632" t="s">
        <v>1220</v>
      </c>
      <c r="E221" s="631" t="s">
        <v>561</v>
      </c>
      <c r="F221" s="632" t="s">
        <v>1222</v>
      </c>
      <c r="G221" s="631" t="s">
        <v>570</v>
      </c>
      <c r="H221" s="631" t="s">
        <v>948</v>
      </c>
      <c r="I221" s="631" t="s">
        <v>948</v>
      </c>
      <c r="J221" s="631" t="s">
        <v>590</v>
      </c>
      <c r="K221" s="631" t="s">
        <v>949</v>
      </c>
      <c r="L221" s="633">
        <v>60.188000000000002</v>
      </c>
      <c r="M221" s="633">
        <v>5</v>
      </c>
      <c r="N221" s="634">
        <v>300.94</v>
      </c>
    </row>
    <row r="222" spans="1:14" ht="14.4" customHeight="1" x14ac:dyDescent="0.3">
      <c r="A222" s="629" t="s">
        <v>538</v>
      </c>
      <c r="B222" s="630" t="s">
        <v>1217</v>
      </c>
      <c r="C222" s="631" t="s">
        <v>555</v>
      </c>
      <c r="D222" s="632" t="s">
        <v>1220</v>
      </c>
      <c r="E222" s="631" t="s">
        <v>1055</v>
      </c>
      <c r="F222" s="632" t="s">
        <v>1224</v>
      </c>
      <c r="G222" s="631" t="s">
        <v>570</v>
      </c>
      <c r="H222" s="631" t="s">
        <v>1082</v>
      </c>
      <c r="I222" s="631" t="s">
        <v>1083</v>
      </c>
      <c r="J222" s="631" t="s">
        <v>1084</v>
      </c>
      <c r="K222" s="631" t="s">
        <v>1085</v>
      </c>
      <c r="L222" s="633">
        <v>86.655087128828924</v>
      </c>
      <c r="M222" s="633">
        <v>4</v>
      </c>
      <c r="N222" s="634">
        <v>346.6203485153157</v>
      </c>
    </row>
    <row r="223" spans="1:14" ht="14.4" customHeight="1" x14ac:dyDescent="0.3">
      <c r="A223" s="629" t="s">
        <v>538</v>
      </c>
      <c r="B223" s="630" t="s">
        <v>1217</v>
      </c>
      <c r="C223" s="631" t="s">
        <v>555</v>
      </c>
      <c r="D223" s="632" t="s">
        <v>1220</v>
      </c>
      <c r="E223" s="631" t="s">
        <v>1055</v>
      </c>
      <c r="F223" s="632" t="s">
        <v>1224</v>
      </c>
      <c r="G223" s="631" t="s">
        <v>960</v>
      </c>
      <c r="H223" s="631" t="s">
        <v>1096</v>
      </c>
      <c r="I223" s="631" t="s">
        <v>1097</v>
      </c>
      <c r="J223" s="631" t="s">
        <v>1098</v>
      </c>
      <c r="K223" s="631" t="s">
        <v>1099</v>
      </c>
      <c r="L223" s="633">
        <v>148.93933333333334</v>
      </c>
      <c r="M223" s="633">
        <v>15</v>
      </c>
      <c r="N223" s="634">
        <v>2234.09</v>
      </c>
    </row>
    <row r="224" spans="1:14" ht="14.4" customHeight="1" x14ac:dyDescent="0.3">
      <c r="A224" s="629" t="s">
        <v>538</v>
      </c>
      <c r="B224" s="630" t="s">
        <v>1217</v>
      </c>
      <c r="C224" s="631" t="s">
        <v>555</v>
      </c>
      <c r="D224" s="632" t="s">
        <v>1220</v>
      </c>
      <c r="E224" s="631" t="s">
        <v>1055</v>
      </c>
      <c r="F224" s="632" t="s">
        <v>1224</v>
      </c>
      <c r="G224" s="631" t="s">
        <v>960</v>
      </c>
      <c r="H224" s="631" t="s">
        <v>1177</v>
      </c>
      <c r="I224" s="631" t="s">
        <v>1178</v>
      </c>
      <c r="J224" s="631" t="s">
        <v>1179</v>
      </c>
      <c r="K224" s="631" t="s">
        <v>1180</v>
      </c>
      <c r="L224" s="633">
        <v>120.19952202364891</v>
      </c>
      <c r="M224" s="633">
        <v>2</v>
      </c>
      <c r="N224" s="634">
        <v>240.39904404729782</v>
      </c>
    </row>
    <row r="225" spans="1:14" ht="14.4" customHeight="1" x14ac:dyDescent="0.3">
      <c r="A225" s="629" t="s">
        <v>538</v>
      </c>
      <c r="B225" s="630" t="s">
        <v>1217</v>
      </c>
      <c r="C225" s="631" t="s">
        <v>555</v>
      </c>
      <c r="D225" s="632" t="s">
        <v>1220</v>
      </c>
      <c r="E225" s="631" t="s">
        <v>1055</v>
      </c>
      <c r="F225" s="632" t="s">
        <v>1224</v>
      </c>
      <c r="G225" s="631" t="s">
        <v>960</v>
      </c>
      <c r="H225" s="631" t="s">
        <v>1112</v>
      </c>
      <c r="I225" s="631" t="s">
        <v>1113</v>
      </c>
      <c r="J225" s="631" t="s">
        <v>1114</v>
      </c>
      <c r="K225" s="631" t="s">
        <v>1115</v>
      </c>
      <c r="L225" s="633">
        <v>104.41998139519129</v>
      </c>
      <c r="M225" s="633">
        <v>5</v>
      </c>
      <c r="N225" s="634">
        <v>522.0999069759564</v>
      </c>
    </row>
    <row r="226" spans="1:14" ht="14.4" customHeight="1" x14ac:dyDescent="0.3">
      <c r="A226" s="629" t="s">
        <v>538</v>
      </c>
      <c r="B226" s="630" t="s">
        <v>1217</v>
      </c>
      <c r="C226" s="631" t="s">
        <v>558</v>
      </c>
      <c r="D226" s="632" t="s">
        <v>1221</v>
      </c>
      <c r="E226" s="631" t="s">
        <v>561</v>
      </c>
      <c r="F226" s="632" t="s">
        <v>1222</v>
      </c>
      <c r="G226" s="631" t="s">
        <v>570</v>
      </c>
      <c r="H226" s="631" t="s">
        <v>574</v>
      </c>
      <c r="I226" s="631" t="s">
        <v>574</v>
      </c>
      <c r="J226" s="631" t="s">
        <v>572</v>
      </c>
      <c r="K226" s="631" t="s">
        <v>575</v>
      </c>
      <c r="L226" s="633">
        <v>97.75</v>
      </c>
      <c r="M226" s="633">
        <v>2</v>
      </c>
      <c r="N226" s="634">
        <v>195.5</v>
      </c>
    </row>
    <row r="227" spans="1:14" ht="14.4" customHeight="1" x14ac:dyDescent="0.3">
      <c r="A227" s="629" t="s">
        <v>538</v>
      </c>
      <c r="B227" s="630" t="s">
        <v>1217</v>
      </c>
      <c r="C227" s="631" t="s">
        <v>558</v>
      </c>
      <c r="D227" s="632" t="s">
        <v>1221</v>
      </c>
      <c r="E227" s="631" t="s">
        <v>561</v>
      </c>
      <c r="F227" s="632" t="s">
        <v>1222</v>
      </c>
      <c r="G227" s="631" t="s">
        <v>570</v>
      </c>
      <c r="H227" s="631" t="s">
        <v>576</v>
      </c>
      <c r="I227" s="631" t="s">
        <v>577</v>
      </c>
      <c r="J227" s="631" t="s">
        <v>578</v>
      </c>
      <c r="K227" s="631" t="s">
        <v>579</v>
      </c>
      <c r="L227" s="633">
        <v>84.57</v>
      </c>
      <c r="M227" s="633">
        <v>1</v>
      </c>
      <c r="N227" s="634">
        <v>84.57</v>
      </c>
    </row>
    <row r="228" spans="1:14" ht="14.4" customHeight="1" x14ac:dyDescent="0.3">
      <c r="A228" s="629" t="s">
        <v>538</v>
      </c>
      <c r="B228" s="630" t="s">
        <v>1217</v>
      </c>
      <c r="C228" s="631" t="s">
        <v>558</v>
      </c>
      <c r="D228" s="632" t="s">
        <v>1221</v>
      </c>
      <c r="E228" s="631" t="s">
        <v>561</v>
      </c>
      <c r="F228" s="632" t="s">
        <v>1222</v>
      </c>
      <c r="G228" s="631" t="s">
        <v>570</v>
      </c>
      <c r="H228" s="631" t="s">
        <v>596</v>
      </c>
      <c r="I228" s="631" t="s">
        <v>597</v>
      </c>
      <c r="J228" s="631" t="s">
        <v>590</v>
      </c>
      <c r="K228" s="631" t="s">
        <v>598</v>
      </c>
      <c r="L228" s="633">
        <v>64.91</v>
      </c>
      <c r="M228" s="633">
        <v>1</v>
      </c>
      <c r="N228" s="634">
        <v>64.91</v>
      </c>
    </row>
    <row r="229" spans="1:14" ht="14.4" customHeight="1" x14ac:dyDescent="0.3">
      <c r="A229" s="629" t="s">
        <v>538</v>
      </c>
      <c r="B229" s="630" t="s">
        <v>1217</v>
      </c>
      <c r="C229" s="631" t="s">
        <v>558</v>
      </c>
      <c r="D229" s="632" t="s">
        <v>1221</v>
      </c>
      <c r="E229" s="631" t="s">
        <v>561</v>
      </c>
      <c r="F229" s="632" t="s">
        <v>1222</v>
      </c>
      <c r="G229" s="631" t="s">
        <v>570</v>
      </c>
      <c r="H229" s="631" t="s">
        <v>636</v>
      </c>
      <c r="I229" s="631" t="s">
        <v>637</v>
      </c>
      <c r="J229" s="631" t="s">
        <v>638</v>
      </c>
      <c r="K229" s="631"/>
      <c r="L229" s="633">
        <v>102.20002787894431</v>
      </c>
      <c r="M229" s="633">
        <v>1</v>
      </c>
      <c r="N229" s="634">
        <v>102.20002787894431</v>
      </c>
    </row>
    <row r="230" spans="1:14" ht="14.4" customHeight="1" x14ac:dyDescent="0.3">
      <c r="A230" s="629" t="s">
        <v>538</v>
      </c>
      <c r="B230" s="630" t="s">
        <v>1217</v>
      </c>
      <c r="C230" s="631" t="s">
        <v>558</v>
      </c>
      <c r="D230" s="632" t="s">
        <v>1221</v>
      </c>
      <c r="E230" s="631" t="s">
        <v>561</v>
      </c>
      <c r="F230" s="632" t="s">
        <v>1222</v>
      </c>
      <c r="G230" s="631" t="s">
        <v>570</v>
      </c>
      <c r="H230" s="631" t="s">
        <v>655</v>
      </c>
      <c r="I230" s="631" t="s">
        <v>656</v>
      </c>
      <c r="J230" s="631" t="s">
        <v>657</v>
      </c>
      <c r="K230" s="631" t="s">
        <v>658</v>
      </c>
      <c r="L230" s="633">
        <v>122.86500000000001</v>
      </c>
      <c r="M230" s="633">
        <v>2</v>
      </c>
      <c r="N230" s="634">
        <v>245.73000000000002</v>
      </c>
    </row>
    <row r="231" spans="1:14" ht="14.4" customHeight="1" x14ac:dyDescent="0.3">
      <c r="A231" s="629" t="s">
        <v>538</v>
      </c>
      <c r="B231" s="630" t="s">
        <v>1217</v>
      </c>
      <c r="C231" s="631" t="s">
        <v>558</v>
      </c>
      <c r="D231" s="632" t="s">
        <v>1221</v>
      </c>
      <c r="E231" s="631" t="s">
        <v>561</v>
      </c>
      <c r="F231" s="632" t="s">
        <v>1222</v>
      </c>
      <c r="G231" s="631" t="s">
        <v>570</v>
      </c>
      <c r="H231" s="631" t="s">
        <v>1183</v>
      </c>
      <c r="I231" s="631" t="s">
        <v>238</v>
      </c>
      <c r="J231" s="631" t="s">
        <v>1184</v>
      </c>
      <c r="K231" s="631"/>
      <c r="L231" s="633">
        <v>48.1</v>
      </c>
      <c r="M231" s="633">
        <v>4</v>
      </c>
      <c r="N231" s="634">
        <v>192.4</v>
      </c>
    </row>
    <row r="232" spans="1:14" ht="14.4" customHeight="1" x14ac:dyDescent="0.3">
      <c r="A232" s="629" t="s">
        <v>538</v>
      </c>
      <c r="B232" s="630" t="s">
        <v>1217</v>
      </c>
      <c r="C232" s="631" t="s">
        <v>558</v>
      </c>
      <c r="D232" s="632" t="s">
        <v>1221</v>
      </c>
      <c r="E232" s="631" t="s">
        <v>561</v>
      </c>
      <c r="F232" s="632" t="s">
        <v>1222</v>
      </c>
      <c r="G232" s="631" t="s">
        <v>570</v>
      </c>
      <c r="H232" s="631" t="s">
        <v>1129</v>
      </c>
      <c r="I232" s="631" t="s">
        <v>238</v>
      </c>
      <c r="J232" s="631" t="s">
        <v>1130</v>
      </c>
      <c r="K232" s="631"/>
      <c r="L232" s="633">
        <v>42.710001748436589</v>
      </c>
      <c r="M232" s="633">
        <v>6</v>
      </c>
      <c r="N232" s="634">
        <v>256.26001049061955</v>
      </c>
    </row>
    <row r="233" spans="1:14" ht="14.4" customHeight="1" x14ac:dyDescent="0.3">
      <c r="A233" s="629" t="s">
        <v>538</v>
      </c>
      <c r="B233" s="630" t="s">
        <v>1217</v>
      </c>
      <c r="C233" s="631" t="s">
        <v>558</v>
      </c>
      <c r="D233" s="632" t="s">
        <v>1221</v>
      </c>
      <c r="E233" s="631" t="s">
        <v>561</v>
      </c>
      <c r="F233" s="632" t="s">
        <v>1222</v>
      </c>
      <c r="G233" s="631" t="s">
        <v>570</v>
      </c>
      <c r="H233" s="631" t="s">
        <v>709</v>
      </c>
      <c r="I233" s="631" t="s">
        <v>710</v>
      </c>
      <c r="J233" s="631" t="s">
        <v>703</v>
      </c>
      <c r="K233" s="631" t="s">
        <v>711</v>
      </c>
      <c r="L233" s="633">
        <v>28.070000000000007</v>
      </c>
      <c r="M233" s="633">
        <v>1</v>
      </c>
      <c r="N233" s="634">
        <v>28.070000000000007</v>
      </c>
    </row>
    <row r="234" spans="1:14" ht="14.4" customHeight="1" x14ac:dyDescent="0.3">
      <c r="A234" s="629" t="s">
        <v>538</v>
      </c>
      <c r="B234" s="630" t="s">
        <v>1217</v>
      </c>
      <c r="C234" s="631" t="s">
        <v>558</v>
      </c>
      <c r="D234" s="632" t="s">
        <v>1221</v>
      </c>
      <c r="E234" s="631" t="s">
        <v>561</v>
      </c>
      <c r="F234" s="632" t="s">
        <v>1222</v>
      </c>
      <c r="G234" s="631" t="s">
        <v>570</v>
      </c>
      <c r="H234" s="631" t="s">
        <v>1185</v>
      </c>
      <c r="I234" s="631" t="s">
        <v>1186</v>
      </c>
      <c r="J234" s="631" t="s">
        <v>1187</v>
      </c>
      <c r="K234" s="631"/>
      <c r="L234" s="633">
        <v>527.84993153907533</v>
      </c>
      <c r="M234" s="633">
        <v>1</v>
      </c>
      <c r="N234" s="634">
        <v>527.84993153907533</v>
      </c>
    </row>
    <row r="235" spans="1:14" ht="14.4" customHeight="1" x14ac:dyDescent="0.3">
      <c r="A235" s="629" t="s">
        <v>538</v>
      </c>
      <c r="B235" s="630" t="s">
        <v>1217</v>
      </c>
      <c r="C235" s="631" t="s">
        <v>558</v>
      </c>
      <c r="D235" s="632" t="s">
        <v>1221</v>
      </c>
      <c r="E235" s="631" t="s">
        <v>561</v>
      </c>
      <c r="F235" s="632" t="s">
        <v>1222</v>
      </c>
      <c r="G235" s="631" t="s">
        <v>570</v>
      </c>
      <c r="H235" s="631" t="s">
        <v>1188</v>
      </c>
      <c r="I235" s="631" t="s">
        <v>1189</v>
      </c>
      <c r="J235" s="631" t="s">
        <v>1190</v>
      </c>
      <c r="K235" s="631" t="s">
        <v>1191</v>
      </c>
      <c r="L235" s="633">
        <v>197.47</v>
      </c>
      <c r="M235" s="633">
        <v>1</v>
      </c>
      <c r="N235" s="634">
        <v>197.47</v>
      </c>
    </row>
    <row r="236" spans="1:14" ht="14.4" customHeight="1" x14ac:dyDescent="0.3">
      <c r="A236" s="629" t="s">
        <v>538</v>
      </c>
      <c r="B236" s="630" t="s">
        <v>1217</v>
      </c>
      <c r="C236" s="631" t="s">
        <v>558</v>
      </c>
      <c r="D236" s="632" t="s">
        <v>1221</v>
      </c>
      <c r="E236" s="631" t="s">
        <v>561</v>
      </c>
      <c r="F236" s="632" t="s">
        <v>1222</v>
      </c>
      <c r="G236" s="631" t="s">
        <v>570</v>
      </c>
      <c r="H236" s="631" t="s">
        <v>758</v>
      </c>
      <c r="I236" s="631" t="s">
        <v>759</v>
      </c>
      <c r="J236" s="631" t="s">
        <v>760</v>
      </c>
      <c r="K236" s="631" t="s">
        <v>761</v>
      </c>
      <c r="L236" s="633">
        <v>54.539999999999985</v>
      </c>
      <c r="M236" s="633">
        <v>1</v>
      </c>
      <c r="N236" s="634">
        <v>54.539999999999985</v>
      </c>
    </row>
    <row r="237" spans="1:14" ht="14.4" customHeight="1" x14ac:dyDescent="0.3">
      <c r="A237" s="629" t="s">
        <v>538</v>
      </c>
      <c r="B237" s="630" t="s">
        <v>1217</v>
      </c>
      <c r="C237" s="631" t="s">
        <v>558</v>
      </c>
      <c r="D237" s="632" t="s">
        <v>1221</v>
      </c>
      <c r="E237" s="631" t="s">
        <v>561</v>
      </c>
      <c r="F237" s="632" t="s">
        <v>1222</v>
      </c>
      <c r="G237" s="631" t="s">
        <v>570</v>
      </c>
      <c r="H237" s="631" t="s">
        <v>779</v>
      </c>
      <c r="I237" s="631" t="s">
        <v>780</v>
      </c>
      <c r="J237" s="631" t="s">
        <v>781</v>
      </c>
      <c r="K237" s="631" t="s">
        <v>782</v>
      </c>
      <c r="L237" s="633">
        <v>49.621125279222099</v>
      </c>
      <c r="M237" s="633">
        <v>1</v>
      </c>
      <c r="N237" s="634">
        <v>49.621125279222099</v>
      </c>
    </row>
    <row r="238" spans="1:14" ht="14.4" customHeight="1" x14ac:dyDescent="0.3">
      <c r="A238" s="629" t="s">
        <v>538</v>
      </c>
      <c r="B238" s="630" t="s">
        <v>1217</v>
      </c>
      <c r="C238" s="631" t="s">
        <v>558</v>
      </c>
      <c r="D238" s="632" t="s">
        <v>1221</v>
      </c>
      <c r="E238" s="631" t="s">
        <v>561</v>
      </c>
      <c r="F238" s="632" t="s">
        <v>1222</v>
      </c>
      <c r="G238" s="631" t="s">
        <v>570</v>
      </c>
      <c r="H238" s="631" t="s">
        <v>1131</v>
      </c>
      <c r="I238" s="631" t="s">
        <v>1132</v>
      </c>
      <c r="J238" s="631" t="s">
        <v>1133</v>
      </c>
      <c r="K238" s="631" t="s">
        <v>1134</v>
      </c>
      <c r="L238" s="633">
        <v>177.79952477974723</v>
      </c>
      <c r="M238" s="633">
        <v>2</v>
      </c>
      <c r="N238" s="634">
        <v>355.59904955949446</v>
      </c>
    </row>
    <row r="239" spans="1:14" ht="14.4" customHeight="1" x14ac:dyDescent="0.3">
      <c r="A239" s="629" t="s">
        <v>538</v>
      </c>
      <c r="B239" s="630" t="s">
        <v>1217</v>
      </c>
      <c r="C239" s="631" t="s">
        <v>558</v>
      </c>
      <c r="D239" s="632" t="s">
        <v>1221</v>
      </c>
      <c r="E239" s="631" t="s">
        <v>561</v>
      </c>
      <c r="F239" s="632" t="s">
        <v>1222</v>
      </c>
      <c r="G239" s="631" t="s">
        <v>570</v>
      </c>
      <c r="H239" s="631" t="s">
        <v>786</v>
      </c>
      <c r="I239" s="631" t="s">
        <v>787</v>
      </c>
      <c r="J239" s="631" t="s">
        <v>788</v>
      </c>
      <c r="K239" s="631" t="s">
        <v>789</v>
      </c>
      <c r="L239" s="633">
        <v>135.0365508888201</v>
      </c>
      <c r="M239" s="633">
        <v>150</v>
      </c>
      <c r="N239" s="634">
        <v>20255.482633323016</v>
      </c>
    </row>
    <row r="240" spans="1:14" ht="14.4" customHeight="1" x14ac:dyDescent="0.3">
      <c r="A240" s="629" t="s">
        <v>538</v>
      </c>
      <c r="B240" s="630" t="s">
        <v>1217</v>
      </c>
      <c r="C240" s="631" t="s">
        <v>558</v>
      </c>
      <c r="D240" s="632" t="s">
        <v>1221</v>
      </c>
      <c r="E240" s="631" t="s">
        <v>561</v>
      </c>
      <c r="F240" s="632" t="s">
        <v>1222</v>
      </c>
      <c r="G240" s="631" t="s">
        <v>570</v>
      </c>
      <c r="H240" s="631" t="s">
        <v>1192</v>
      </c>
      <c r="I240" s="631" t="s">
        <v>238</v>
      </c>
      <c r="J240" s="631" t="s">
        <v>1193</v>
      </c>
      <c r="K240" s="631"/>
      <c r="L240" s="633">
        <v>347.75485696818293</v>
      </c>
      <c r="M240" s="633">
        <v>15</v>
      </c>
      <c r="N240" s="634">
        <v>5216.3228545227439</v>
      </c>
    </row>
    <row r="241" spans="1:14" ht="14.4" customHeight="1" x14ac:dyDescent="0.3">
      <c r="A241" s="629" t="s">
        <v>538</v>
      </c>
      <c r="B241" s="630" t="s">
        <v>1217</v>
      </c>
      <c r="C241" s="631" t="s">
        <v>558</v>
      </c>
      <c r="D241" s="632" t="s">
        <v>1221</v>
      </c>
      <c r="E241" s="631" t="s">
        <v>561</v>
      </c>
      <c r="F241" s="632" t="s">
        <v>1222</v>
      </c>
      <c r="G241" s="631" t="s">
        <v>570</v>
      </c>
      <c r="H241" s="631" t="s">
        <v>792</v>
      </c>
      <c r="I241" s="631" t="s">
        <v>238</v>
      </c>
      <c r="J241" s="631" t="s">
        <v>793</v>
      </c>
      <c r="K241" s="631"/>
      <c r="L241" s="633">
        <v>440.01665828483601</v>
      </c>
      <c r="M241" s="633">
        <v>2</v>
      </c>
      <c r="N241" s="634">
        <v>880.03331656967202</v>
      </c>
    </row>
    <row r="242" spans="1:14" ht="14.4" customHeight="1" x14ac:dyDescent="0.3">
      <c r="A242" s="629" t="s">
        <v>538</v>
      </c>
      <c r="B242" s="630" t="s">
        <v>1217</v>
      </c>
      <c r="C242" s="631" t="s">
        <v>558</v>
      </c>
      <c r="D242" s="632" t="s">
        <v>1221</v>
      </c>
      <c r="E242" s="631" t="s">
        <v>561</v>
      </c>
      <c r="F242" s="632" t="s">
        <v>1222</v>
      </c>
      <c r="G242" s="631" t="s">
        <v>570</v>
      </c>
      <c r="H242" s="631" t="s">
        <v>806</v>
      </c>
      <c r="I242" s="631" t="s">
        <v>807</v>
      </c>
      <c r="J242" s="631" t="s">
        <v>808</v>
      </c>
      <c r="K242" s="631" t="s">
        <v>809</v>
      </c>
      <c r="L242" s="633">
        <v>111.19000000000003</v>
      </c>
      <c r="M242" s="633">
        <v>4</v>
      </c>
      <c r="N242" s="634">
        <v>444.7600000000001</v>
      </c>
    </row>
    <row r="243" spans="1:14" ht="14.4" customHeight="1" x14ac:dyDescent="0.3">
      <c r="A243" s="629" t="s">
        <v>538</v>
      </c>
      <c r="B243" s="630" t="s">
        <v>1217</v>
      </c>
      <c r="C243" s="631" t="s">
        <v>558</v>
      </c>
      <c r="D243" s="632" t="s">
        <v>1221</v>
      </c>
      <c r="E243" s="631" t="s">
        <v>561</v>
      </c>
      <c r="F243" s="632" t="s">
        <v>1222</v>
      </c>
      <c r="G243" s="631" t="s">
        <v>570</v>
      </c>
      <c r="H243" s="631" t="s">
        <v>810</v>
      </c>
      <c r="I243" s="631" t="s">
        <v>238</v>
      </c>
      <c r="J243" s="631" t="s">
        <v>811</v>
      </c>
      <c r="K243" s="631" t="s">
        <v>812</v>
      </c>
      <c r="L243" s="633">
        <v>23.700000000000003</v>
      </c>
      <c r="M243" s="633">
        <v>138</v>
      </c>
      <c r="N243" s="634">
        <v>3270.6000000000004</v>
      </c>
    </row>
    <row r="244" spans="1:14" ht="14.4" customHeight="1" x14ac:dyDescent="0.3">
      <c r="A244" s="629" t="s">
        <v>538</v>
      </c>
      <c r="B244" s="630" t="s">
        <v>1217</v>
      </c>
      <c r="C244" s="631" t="s">
        <v>558</v>
      </c>
      <c r="D244" s="632" t="s">
        <v>1221</v>
      </c>
      <c r="E244" s="631" t="s">
        <v>561</v>
      </c>
      <c r="F244" s="632" t="s">
        <v>1222</v>
      </c>
      <c r="G244" s="631" t="s">
        <v>570</v>
      </c>
      <c r="H244" s="631" t="s">
        <v>813</v>
      </c>
      <c r="I244" s="631" t="s">
        <v>238</v>
      </c>
      <c r="J244" s="631" t="s">
        <v>814</v>
      </c>
      <c r="K244" s="631" t="s">
        <v>812</v>
      </c>
      <c r="L244" s="633">
        <v>24.037194261613511</v>
      </c>
      <c r="M244" s="633">
        <v>36</v>
      </c>
      <c r="N244" s="634">
        <v>865.33899341808637</v>
      </c>
    </row>
    <row r="245" spans="1:14" ht="14.4" customHeight="1" x14ac:dyDescent="0.3">
      <c r="A245" s="629" t="s">
        <v>538</v>
      </c>
      <c r="B245" s="630" t="s">
        <v>1217</v>
      </c>
      <c r="C245" s="631" t="s">
        <v>558</v>
      </c>
      <c r="D245" s="632" t="s">
        <v>1221</v>
      </c>
      <c r="E245" s="631" t="s">
        <v>561</v>
      </c>
      <c r="F245" s="632" t="s">
        <v>1222</v>
      </c>
      <c r="G245" s="631" t="s">
        <v>570</v>
      </c>
      <c r="H245" s="631" t="s">
        <v>827</v>
      </c>
      <c r="I245" s="631" t="s">
        <v>238</v>
      </c>
      <c r="J245" s="631" t="s">
        <v>828</v>
      </c>
      <c r="K245" s="631" t="s">
        <v>829</v>
      </c>
      <c r="L245" s="633">
        <v>199.67000000000004</v>
      </c>
      <c r="M245" s="633">
        <v>6</v>
      </c>
      <c r="N245" s="634">
        <v>1198.0200000000002</v>
      </c>
    </row>
    <row r="246" spans="1:14" ht="14.4" customHeight="1" x14ac:dyDescent="0.3">
      <c r="A246" s="629" t="s">
        <v>538</v>
      </c>
      <c r="B246" s="630" t="s">
        <v>1217</v>
      </c>
      <c r="C246" s="631" t="s">
        <v>558</v>
      </c>
      <c r="D246" s="632" t="s">
        <v>1221</v>
      </c>
      <c r="E246" s="631" t="s">
        <v>561</v>
      </c>
      <c r="F246" s="632" t="s">
        <v>1222</v>
      </c>
      <c r="G246" s="631" t="s">
        <v>570</v>
      </c>
      <c r="H246" s="631" t="s">
        <v>1194</v>
      </c>
      <c r="I246" s="631" t="s">
        <v>238</v>
      </c>
      <c r="J246" s="631" t="s">
        <v>1195</v>
      </c>
      <c r="K246" s="631"/>
      <c r="L246" s="633">
        <v>62.390798631013539</v>
      </c>
      <c r="M246" s="633">
        <v>2</v>
      </c>
      <c r="N246" s="634">
        <v>124.78159726202708</v>
      </c>
    </row>
    <row r="247" spans="1:14" ht="14.4" customHeight="1" x14ac:dyDescent="0.3">
      <c r="A247" s="629" t="s">
        <v>538</v>
      </c>
      <c r="B247" s="630" t="s">
        <v>1217</v>
      </c>
      <c r="C247" s="631" t="s">
        <v>558</v>
      </c>
      <c r="D247" s="632" t="s">
        <v>1221</v>
      </c>
      <c r="E247" s="631" t="s">
        <v>561</v>
      </c>
      <c r="F247" s="632" t="s">
        <v>1222</v>
      </c>
      <c r="G247" s="631" t="s">
        <v>570</v>
      </c>
      <c r="H247" s="631" t="s">
        <v>1196</v>
      </c>
      <c r="I247" s="631" t="s">
        <v>238</v>
      </c>
      <c r="J247" s="631" t="s">
        <v>1197</v>
      </c>
      <c r="K247" s="631" t="s">
        <v>1198</v>
      </c>
      <c r="L247" s="633">
        <v>75.019937991689972</v>
      </c>
      <c r="M247" s="633">
        <v>1</v>
      </c>
      <c r="N247" s="634">
        <v>75.019937991689972</v>
      </c>
    </row>
    <row r="248" spans="1:14" ht="14.4" customHeight="1" x14ac:dyDescent="0.3">
      <c r="A248" s="629" t="s">
        <v>538</v>
      </c>
      <c r="B248" s="630" t="s">
        <v>1217</v>
      </c>
      <c r="C248" s="631" t="s">
        <v>558</v>
      </c>
      <c r="D248" s="632" t="s">
        <v>1221</v>
      </c>
      <c r="E248" s="631" t="s">
        <v>561</v>
      </c>
      <c r="F248" s="632" t="s">
        <v>1222</v>
      </c>
      <c r="G248" s="631" t="s">
        <v>570</v>
      </c>
      <c r="H248" s="631" t="s">
        <v>1143</v>
      </c>
      <c r="I248" s="631" t="s">
        <v>1144</v>
      </c>
      <c r="J248" s="631" t="s">
        <v>1145</v>
      </c>
      <c r="K248" s="631" t="s">
        <v>1146</v>
      </c>
      <c r="L248" s="633">
        <v>291.5</v>
      </c>
      <c r="M248" s="633">
        <v>1</v>
      </c>
      <c r="N248" s="634">
        <v>291.5</v>
      </c>
    </row>
    <row r="249" spans="1:14" ht="14.4" customHeight="1" x14ac:dyDescent="0.3">
      <c r="A249" s="629" t="s">
        <v>538</v>
      </c>
      <c r="B249" s="630" t="s">
        <v>1217</v>
      </c>
      <c r="C249" s="631" t="s">
        <v>558</v>
      </c>
      <c r="D249" s="632" t="s">
        <v>1221</v>
      </c>
      <c r="E249" s="631" t="s">
        <v>561</v>
      </c>
      <c r="F249" s="632" t="s">
        <v>1222</v>
      </c>
      <c r="G249" s="631" t="s">
        <v>570</v>
      </c>
      <c r="H249" s="631" t="s">
        <v>1199</v>
      </c>
      <c r="I249" s="631" t="s">
        <v>238</v>
      </c>
      <c r="J249" s="631" t="s">
        <v>1200</v>
      </c>
      <c r="K249" s="631"/>
      <c r="L249" s="633">
        <v>235.32075535556501</v>
      </c>
      <c r="M249" s="633">
        <v>3</v>
      </c>
      <c r="N249" s="634">
        <v>705.96226606669507</v>
      </c>
    </row>
    <row r="250" spans="1:14" ht="14.4" customHeight="1" x14ac:dyDescent="0.3">
      <c r="A250" s="629" t="s">
        <v>538</v>
      </c>
      <c r="B250" s="630" t="s">
        <v>1217</v>
      </c>
      <c r="C250" s="631" t="s">
        <v>558</v>
      </c>
      <c r="D250" s="632" t="s">
        <v>1221</v>
      </c>
      <c r="E250" s="631" t="s">
        <v>561</v>
      </c>
      <c r="F250" s="632" t="s">
        <v>1222</v>
      </c>
      <c r="G250" s="631" t="s">
        <v>570</v>
      </c>
      <c r="H250" s="631" t="s">
        <v>1201</v>
      </c>
      <c r="I250" s="631" t="s">
        <v>238</v>
      </c>
      <c r="J250" s="631" t="s">
        <v>1202</v>
      </c>
      <c r="K250" s="631"/>
      <c r="L250" s="633">
        <v>190.93033900342422</v>
      </c>
      <c r="M250" s="633">
        <v>4</v>
      </c>
      <c r="N250" s="634">
        <v>763.72135601369689</v>
      </c>
    </row>
    <row r="251" spans="1:14" ht="14.4" customHeight="1" x14ac:dyDescent="0.3">
      <c r="A251" s="629" t="s">
        <v>538</v>
      </c>
      <c r="B251" s="630" t="s">
        <v>1217</v>
      </c>
      <c r="C251" s="631" t="s">
        <v>558</v>
      </c>
      <c r="D251" s="632" t="s">
        <v>1221</v>
      </c>
      <c r="E251" s="631" t="s">
        <v>561</v>
      </c>
      <c r="F251" s="632" t="s">
        <v>1222</v>
      </c>
      <c r="G251" s="631" t="s">
        <v>570</v>
      </c>
      <c r="H251" s="631" t="s">
        <v>1203</v>
      </c>
      <c r="I251" s="631" t="s">
        <v>238</v>
      </c>
      <c r="J251" s="631" t="s">
        <v>1204</v>
      </c>
      <c r="K251" s="631"/>
      <c r="L251" s="633">
        <v>162.17791294709485</v>
      </c>
      <c r="M251" s="633">
        <v>2</v>
      </c>
      <c r="N251" s="634">
        <v>324.35582589418971</v>
      </c>
    </row>
    <row r="252" spans="1:14" ht="14.4" customHeight="1" x14ac:dyDescent="0.3">
      <c r="A252" s="629" t="s">
        <v>538</v>
      </c>
      <c r="B252" s="630" t="s">
        <v>1217</v>
      </c>
      <c r="C252" s="631" t="s">
        <v>558</v>
      </c>
      <c r="D252" s="632" t="s">
        <v>1221</v>
      </c>
      <c r="E252" s="631" t="s">
        <v>561</v>
      </c>
      <c r="F252" s="632" t="s">
        <v>1222</v>
      </c>
      <c r="G252" s="631" t="s">
        <v>570</v>
      </c>
      <c r="H252" s="631" t="s">
        <v>884</v>
      </c>
      <c r="I252" s="631" t="s">
        <v>885</v>
      </c>
      <c r="J252" s="631" t="s">
        <v>886</v>
      </c>
      <c r="K252" s="631" t="s">
        <v>887</v>
      </c>
      <c r="L252" s="633">
        <v>74.846309916508261</v>
      </c>
      <c r="M252" s="633">
        <v>8</v>
      </c>
      <c r="N252" s="634">
        <v>598.77047933206609</v>
      </c>
    </row>
    <row r="253" spans="1:14" ht="14.4" customHeight="1" x14ac:dyDescent="0.3">
      <c r="A253" s="629" t="s">
        <v>538</v>
      </c>
      <c r="B253" s="630" t="s">
        <v>1217</v>
      </c>
      <c r="C253" s="631" t="s">
        <v>558</v>
      </c>
      <c r="D253" s="632" t="s">
        <v>1221</v>
      </c>
      <c r="E253" s="631" t="s">
        <v>561</v>
      </c>
      <c r="F253" s="632" t="s">
        <v>1222</v>
      </c>
      <c r="G253" s="631" t="s">
        <v>570</v>
      </c>
      <c r="H253" s="631" t="s">
        <v>1205</v>
      </c>
      <c r="I253" s="631" t="s">
        <v>238</v>
      </c>
      <c r="J253" s="631" t="s">
        <v>1206</v>
      </c>
      <c r="K253" s="631" t="s">
        <v>1207</v>
      </c>
      <c r="L253" s="633">
        <v>80.446877184920325</v>
      </c>
      <c r="M253" s="633">
        <v>2</v>
      </c>
      <c r="N253" s="634">
        <v>160.89375436984065</v>
      </c>
    </row>
    <row r="254" spans="1:14" ht="14.4" customHeight="1" x14ac:dyDescent="0.3">
      <c r="A254" s="629" t="s">
        <v>538</v>
      </c>
      <c r="B254" s="630" t="s">
        <v>1217</v>
      </c>
      <c r="C254" s="631" t="s">
        <v>558</v>
      </c>
      <c r="D254" s="632" t="s">
        <v>1221</v>
      </c>
      <c r="E254" s="631" t="s">
        <v>561</v>
      </c>
      <c r="F254" s="632" t="s">
        <v>1222</v>
      </c>
      <c r="G254" s="631" t="s">
        <v>570</v>
      </c>
      <c r="H254" s="631" t="s">
        <v>1208</v>
      </c>
      <c r="I254" s="631" t="s">
        <v>238</v>
      </c>
      <c r="J254" s="631" t="s">
        <v>1209</v>
      </c>
      <c r="K254" s="631"/>
      <c r="L254" s="633">
        <v>114.2429922100204</v>
      </c>
      <c r="M254" s="633">
        <v>4</v>
      </c>
      <c r="N254" s="634">
        <v>456.97196884008162</v>
      </c>
    </row>
    <row r="255" spans="1:14" ht="14.4" customHeight="1" x14ac:dyDescent="0.3">
      <c r="A255" s="629" t="s">
        <v>538</v>
      </c>
      <c r="B255" s="630" t="s">
        <v>1217</v>
      </c>
      <c r="C255" s="631" t="s">
        <v>558</v>
      </c>
      <c r="D255" s="632" t="s">
        <v>1221</v>
      </c>
      <c r="E255" s="631" t="s">
        <v>561</v>
      </c>
      <c r="F255" s="632" t="s">
        <v>1222</v>
      </c>
      <c r="G255" s="631" t="s">
        <v>570</v>
      </c>
      <c r="H255" s="631" t="s">
        <v>931</v>
      </c>
      <c r="I255" s="631" t="s">
        <v>932</v>
      </c>
      <c r="J255" s="631" t="s">
        <v>933</v>
      </c>
      <c r="K255" s="631" t="s">
        <v>934</v>
      </c>
      <c r="L255" s="633">
        <v>201.28011903168752</v>
      </c>
      <c r="M255" s="633">
        <v>2</v>
      </c>
      <c r="N255" s="634">
        <v>402.56023806337504</v>
      </c>
    </row>
    <row r="256" spans="1:14" ht="14.4" customHeight="1" x14ac:dyDescent="0.3">
      <c r="A256" s="629" t="s">
        <v>538</v>
      </c>
      <c r="B256" s="630" t="s">
        <v>1217</v>
      </c>
      <c r="C256" s="631" t="s">
        <v>558</v>
      </c>
      <c r="D256" s="632" t="s">
        <v>1221</v>
      </c>
      <c r="E256" s="631" t="s">
        <v>561</v>
      </c>
      <c r="F256" s="632" t="s">
        <v>1222</v>
      </c>
      <c r="G256" s="631" t="s">
        <v>570</v>
      </c>
      <c r="H256" s="631" t="s">
        <v>1157</v>
      </c>
      <c r="I256" s="631" t="s">
        <v>238</v>
      </c>
      <c r="J256" s="631" t="s">
        <v>1158</v>
      </c>
      <c r="K256" s="631"/>
      <c r="L256" s="633">
        <v>91.373306197721206</v>
      </c>
      <c r="M256" s="633">
        <v>3</v>
      </c>
      <c r="N256" s="634">
        <v>274.11991859316362</v>
      </c>
    </row>
    <row r="257" spans="1:14" ht="14.4" customHeight="1" x14ac:dyDescent="0.3">
      <c r="A257" s="629" t="s">
        <v>538</v>
      </c>
      <c r="B257" s="630" t="s">
        <v>1217</v>
      </c>
      <c r="C257" s="631" t="s">
        <v>558</v>
      </c>
      <c r="D257" s="632" t="s">
        <v>1221</v>
      </c>
      <c r="E257" s="631" t="s">
        <v>561</v>
      </c>
      <c r="F257" s="632" t="s">
        <v>1222</v>
      </c>
      <c r="G257" s="631" t="s">
        <v>570</v>
      </c>
      <c r="H257" s="631" t="s">
        <v>1167</v>
      </c>
      <c r="I257" s="631" t="s">
        <v>238</v>
      </c>
      <c r="J257" s="631" t="s">
        <v>1168</v>
      </c>
      <c r="K257" s="631" t="s">
        <v>899</v>
      </c>
      <c r="L257" s="633">
        <v>90.858706669180151</v>
      </c>
      <c r="M257" s="633">
        <v>2</v>
      </c>
      <c r="N257" s="634">
        <v>181.7174133383603</v>
      </c>
    </row>
    <row r="258" spans="1:14" ht="14.4" customHeight="1" x14ac:dyDescent="0.3">
      <c r="A258" s="629" t="s">
        <v>538</v>
      </c>
      <c r="B258" s="630" t="s">
        <v>1217</v>
      </c>
      <c r="C258" s="631" t="s">
        <v>558</v>
      </c>
      <c r="D258" s="632" t="s">
        <v>1221</v>
      </c>
      <c r="E258" s="631" t="s">
        <v>561</v>
      </c>
      <c r="F258" s="632" t="s">
        <v>1222</v>
      </c>
      <c r="G258" s="631" t="s">
        <v>570</v>
      </c>
      <c r="H258" s="631" t="s">
        <v>1210</v>
      </c>
      <c r="I258" s="631" t="s">
        <v>238</v>
      </c>
      <c r="J258" s="631" t="s">
        <v>1211</v>
      </c>
      <c r="K258" s="631" t="s">
        <v>1212</v>
      </c>
      <c r="L258" s="633">
        <v>211.9978639136832</v>
      </c>
      <c r="M258" s="633">
        <v>2</v>
      </c>
      <c r="N258" s="634">
        <v>423.99572782736641</v>
      </c>
    </row>
    <row r="259" spans="1:14" ht="14.4" customHeight="1" x14ac:dyDescent="0.3">
      <c r="A259" s="629" t="s">
        <v>538</v>
      </c>
      <c r="B259" s="630" t="s">
        <v>1217</v>
      </c>
      <c r="C259" s="631" t="s">
        <v>558</v>
      </c>
      <c r="D259" s="632" t="s">
        <v>1221</v>
      </c>
      <c r="E259" s="631" t="s">
        <v>561</v>
      </c>
      <c r="F259" s="632" t="s">
        <v>1222</v>
      </c>
      <c r="G259" s="631" t="s">
        <v>570</v>
      </c>
      <c r="H259" s="631" t="s">
        <v>1213</v>
      </c>
      <c r="I259" s="631" t="s">
        <v>238</v>
      </c>
      <c r="J259" s="631" t="s">
        <v>1214</v>
      </c>
      <c r="K259" s="631"/>
      <c r="L259" s="633">
        <v>138.08266329400431</v>
      </c>
      <c r="M259" s="633">
        <v>3</v>
      </c>
      <c r="N259" s="634">
        <v>414.24798988201292</v>
      </c>
    </row>
    <row r="260" spans="1:14" ht="14.4" customHeight="1" x14ac:dyDescent="0.3">
      <c r="A260" s="629" t="s">
        <v>538</v>
      </c>
      <c r="B260" s="630" t="s">
        <v>1217</v>
      </c>
      <c r="C260" s="631" t="s">
        <v>558</v>
      </c>
      <c r="D260" s="632" t="s">
        <v>1221</v>
      </c>
      <c r="E260" s="631" t="s">
        <v>561</v>
      </c>
      <c r="F260" s="632" t="s">
        <v>1222</v>
      </c>
      <c r="G260" s="631" t="s">
        <v>570</v>
      </c>
      <c r="H260" s="631" t="s">
        <v>1215</v>
      </c>
      <c r="I260" s="631" t="s">
        <v>238</v>
      </c>
      <c r="J260" s="631" t="s">
        <v>1216</v>
      </c>
      <c r="K260" s="631"/>
      <c r="L260" s="633">
        <v>328.52261383302471</v>
      </c>
      <c r="M260" s="633">
        <v>6</v>
      </c>
      <c r="N260" s="634">
        <v>1971.1356829981482</v>
      </c>
    </row>
    <row r="261" spans="1:14" ht="14.4" customHeight="1" x14ac:dyDescent="0.3">
      <c r="A261" s="629" t="s">
        <v>538</v>
      </c>
      <c r="B261" s="630" t="s">
        <v>1217</v>
      </c>
      <c r="C261" s="631" t="s">
        <v>558</v>
      </c>
      <c r="D261" s="632" t="s">
        <v>1221</v>
      </c>
      <c r="E261" s="631" t="s">
        <v>561</v>
      </c>
      <c r="F261" s="632" t="s">
        <v>1222</v>
      </c>
      <c r="G261" s="631" t="s">
        <v>960</v>
      </c>
      <c r="H261" s="631" t="s">
        <v>961</v>
      </c>
      <c r="I261" s="631" t="s">
        <v>962</v>
      </c>
      <c r="J261" s="631" t="s">
        <v>963</v>
      </c>
      <c r="K261" s="631" t="s">
        <v>964</v>
      </c>
      <c r="L261" s="633">
        <v>36.329973793412982</v>
      </c>
      <c r="M261" s="633">
        <v>40</v>
      </c>
      <c r="N261" s="634">
        <v>1453.1989517365193</v>
      </c>
    </row>
    <row r="262" spans="1:14" ht="14.4" customHeight="1" x14ac:dyDescent="0.3">
      <c r="A262" s="629" t="s">
        <v>538</v>
      </c>
      <c r="B262" s="630" t="s">
        <v>1217</v>
      </c>
      <c r="C262" s="631" t="s">
        <v>558</v>
      </c>
      <c r="D262" s="632" t="s">
        <v>1221</v>
      </c>
      <c r="E262" s="631" t="s">
        <v>1055</v>
      </c>
      <c r="F262" s="632" t="s">
        <v>1224</v>
      </c>
      <c r="G262" s="631" t="s">
        <v>570</v>
      </c>
      <c r="H262" s="631" t="s">
        <v>1063</v>
      </c>
      <c r="I262" s="631" t="s">
        <v>1064</v>
      </c>
      <c r="J262" s="631" t="s">
        <v>1065</v>
      </c>
      <c r="K262" s="631" t="s">
        <v>598</v>
      </c>
      <c r="L262" s="633">
        <v>67.599912398563248</v>
      </c>
      <c r="M262" s="633">
        <v>2</v>
      </c>
      <c r="N262" s="634">
        <v>135.1998247971265</v>
      </c>
    </row>
    <row r="263" spans="1:14" ht="14.4" customHeight="1" x14ac:dyDescent="0.3">
      <c r="A263" s="629" t="s">
        <v>538</v>
      </c>
      <c r="B263" s="630" t="s">
        <v>1217</v>
      </c>
      <c r="C263" s="631" t="s">
        <v>558</v>
      </c>
      <c r="D263" s="632" t="s">
        <v>1221</v>
      </c>
      <c r="E263" s="631" t="s">
        <v>1055</v>
      </c>
      <c r="F263" s="632" t="s">
        <v>1224</v>
      </c>
      <c r="G263" s="631" t="s">
        <v>960</v>
      </c>
      <c r="H263" s="631" t="s">
        <v>1096</v>
      </c>
      <c r="I263" s="631" t="s">
        <v>1097</v>
      </c>
      <c r="J263" s="631" t="s">
        <v>1098</v>
      </c>
      <c r="K263" s="631" t="s">
        <v>1099</v>
      </c>
      <c r="L263" s="633">
        <v>169.79499999999999</v>
      </c>
      <c r="M263" s="633">
        <v>2</v>
      </c>
      <c r="N263" s="634">
        <v>339.59</v>
      </c>
    </row>
    <row r="264" spans="1:14" ht="14.4" customHeight="1" thickBot="1" x14ac:dyDescent="0.35">
      <c r="A264" s="635" t="s">
        <v>538</v>
      </c>
      <c r="B264" s="636" t="s">
        <v>1217</v>
      </c>
      <c r="C264" s="637" t="s">
        <v>558</v>
      </c>
      <c r="D264" s="638" t="s">
        <v>1221</v>
      </c>
      <c r="E264" s="637" t="s">
        <v>1055</v>
      </c>
      <c r="F264" s="638" t="s">
        <v>1224</v>
      </c>
      <c r="G264" s="637" t="s">
        <v>960</v>
      </c>
      <c r="H264" s="637" t="s">
        <v>1112</v>
      </c>
      <c r="I264" s="637" t="s">
        <v>1113</v>
      </c>
      <c r="J264" s="637" t="s">
        <v>1114</v>
      </c>
      <c r="K264" s="637" t="s">
        <v>1115</v>
      </c>
      <c r="L264" s="639">
        <v>104.42000000000002</v>
      </c>
      <c r="M264" s="639">
        <v>1</v>
      </c>
      <c r="N264" s="640">
        <v>104.42000000000002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1" t="s">
        <v>186</v>
      </c>
      <c r="B4" s="642" t="s">
        <v>14</v>
      </c>
      <c r="C4" s="643" t="s">
        <v>2</v>
      </c>
      <c r="D4" s="642" t="s">
        <v>14</v>
      </c>
      <c r="E4" s="643" t="s">
        <v>2</v>
      </c>
      <c r="F4" s="644" t="s">
        <v>14</v>
      </c>
    </row>
    <row r="5" spans="1:6" ht="14.4" customHeight="1" x14ac:dyDescent="0.3">
      <c r="A5" s="655" t="s">
        <v>1227</v>
      </c>
      <c r="B5" s="627">
        <v>272.95000000000005</v>
      </c>
      <c r="C5" s="645">
        <v>3.3540594289587049E-3</v>
      </c>
      <c r="D5" s="627">
        <v>81106.049323437634</v>
      </c>
      <c r="E5" s="645">
        <v>0.99664594057104128</v>
      </c>
      <c r="F5" s="628">
        <v>81378.999323437631</v>
      </c>
    </row>
    <row r="6" spans="1:6" ht="14.4" customHeight="1" x14ac:dyDescent="0.3">
      <c r="A6" s="656" t="s">
        <v>1228</v>
      </c>
      <c r="B6" s="633"/>
      <c r="C6" s="646">
        <v>0</v>
      </c>
      <c r="D6" s="633">
        <v>2996.5889510232541</v>
      </c>
      <c r="E6" s="646">
        <v>1</v>
      </c>
      <c r="F6" s="634">
        <v>2996.5889510232541</v>
      </c>
    </row>
    <row r="7" spans="1:6" ht="14.4" customHeight="1" x14ac:dyDescent="0.3">
      <c r="A7" s="656" t="s">
        <v>1229</v>
      </c>
      <c r="B7" s="633"/>
      <c r="C7" s="646">
        <v>0</v>
      </c>
      <c r="D7" s="633">
        <v>1897.2089517365193</v>
      </c>
      <c r="E7" s="646">
        <v>1</v>
      </c>
      <c r="F7" s="634">
        <v>1897.2089517365193</v>
      </c>
    </row>
    <row r="8" spans="1:6" ht="14.4" customHeight="1" thickBot="1" x14ac:dyDescent="0.35">
      <c r="A8" s="657" t="s">
        <v>1230</v>
      </c>
      <c r="B8" s="648"/>
      <c r="C8" s="649">
        <v>0</v>
      </c>
      <c r="D8" s="648">
        <v>1942.7896521668238</v>
      </c>
      <c r="E8" s="649">
        <v>1</v>
      </c>
      <c r="F8" s="650">
        <v>1942.7896521668238</v>
      </c>
    </row>
    <row r="9" spans="1:6" ht="14.4" customHeight="1" thickBot="1" x14ac:dyDescent="0.35">
      <c r="A9" s="651" t="s">
        <v>3</v>
      </c>
      <c r="B9" s="652">
        <v>272.95000000000005</v>
      </c>
      <c r="C9" s="653">
        <v>3.0941244020328998E-3</v>
      </c>
      <c r="D9" s="652">
        <v>87942.636878364239</v>
      </c>
      <c r="E9" s="653">
        <v>0.99690587559796717</v>
      </c>
      <c r="F9" s="654">
        <v>88215.586878364236</v>
      </c>
    </row>
    <row r="10" spans="1:6" ht="14.4" customHeight="1" thickBot="1" x14ac:dyDescent="0.35"/>
    <row r="11" spans="1:6" ht="14.4" customHeight="1" x14ac:dyDescent="0.3">
      <c r="A11" s="655" t="s">
        <v>1231</v>
      </c>
      <c r="B11" s="627">
        <v>172.07</v>
      </c>
      <c r="C11" s="645">
        <v>1</v>
      </c>
      <c r="D11" s="627"/>
      <c r="E11" s="645">
        <v>0</v>
      </c>
      <c r="F11" s="628">
        <v>172.07</v>
      </c>
    </row>
    <row r="12" spans="1:6" ht="14.4" customHeight="1" x14ac:dyDescent="0.3">
      <c r="A12" s="656" t="s">
        <v>1232</v>
      </c>
      <c r="B12" s="633">
        <v>100.88000000000002</v>
      </c>
      <c r="C12" s="646">
        <v>1</v>
      </c>
      <c r="D12" s="633"/>
      <c r="E12" s="646">
        <v>0</v>
      </c>
      <c r="F12" s="634">
        <v>100.88000000000002</v>
      </c>
    </row>
    <row r="13" spans="1:6" ht="14.4" customHeight="1" x14ac:dyDescent="0.3">
      <c r="A13" s="656" t="s">
        <v>1233</v>
      </c>
      <c r="B13" s="633"/>
      <c r="C13" s="646">
        <v>0</v>
      </c>
      <c r="D13" s="633">
        <v>174.23962756958173</v>
      </c>
      <c r="E13" s="646">
        <v>1</v>
      </c>
      <c r="F13" s="634">
        <v>174.23962756958173</v>
      </c>
    </row>
    <row r="14" spans="1:6" ht="14.4" customHeight="1" x14ac:dyDescent="0.3">
      <c r="A14" s="656" t="s">
        <v>1234</v>
      </c>
      <c r="B14" s="633"/>
      <c r="C14" s="646">
        <v>0</v>
      </c>
      <c r="D14" s="633">
        <v>5124.3999999999996</v>
      </c>
      <c r="E14" s="646">
        <v>1</v>
      </c>
      <c r="F14" s="634">
        <v>5124.3999999999996</v>
      </c>
    </row>
    <row r="15" spans="1:6" ht="14.4" customHeight="1" x14ac:dyDescent="0.3">
      <c r="A15" s="656" t="s">
        <v>1235</v>
      </c>
      <c r="B15" s="633"/>
      <c r="C15" s="646">
        <v>0</v>
      </c>
      <c r="D15" s="633">
        <v>112.75000000000006</v>
      </c>
      <c r="E15" s="646">
        <v>1</v>
      </c>
      <c r="F15" s="634">
        <v>112.75000000000006</v>
      </c>
    </row>
    <row r="16" spans="1:6" ht="14.4" customHeight="1" x14ac:dyDescent="0.3">
      <c r="A16" s="656" t="s">
        <v>1236</v>
      </c>
      <c r="B16" s="633"/>
      <c r="C16" s="646">
        <v>0</v>
      </c>
      <c r="D16" s="633">
        <v>1358.37</v>
      </c>
      <c r="E16" s="646">
        <v>1</v>
      </c>
      <c r="F16" s="634">
        <v>1358.37</v>
      </c>
    </row>
    <row r="17" spans="1:6" ht="14.4" customHeight="1" x14ac:dyDescent="0.3">
      <c r="A17" s="656" t="s">
        <v>1237</v>
      </c>
      <c r="B17" s="633"/>
      <c r="C17" s="646">
        <v>0</v>
      </c>
      <c r="D17" s="633">
        <v>99.21</v>
      </c>
      <c r="E17" s="646">
        <v>1</v>
      </c>
      <c r="F17" s="634">
        <v>99.21</v>
      </c>
    </row>
    <row r="18" spans="1:6" ht="14.4" customHeight="1" x14ac:dyDescent="0.3">
      <c r="A18" s="656" t="s">
        <v>1238</v>
      </c>
      <c r="B18" s="633"/>
      <c r="C18" s="646">
        <v>0</v>
      </c>
      <c r="D18" s="633">
        <v>144.52989959291401</v>
      </c>
      <c r="E18" s="646">
        <v>1</v>
      </c>
      <c r="F18" s="634">
        <v>144.52989959291401</v>
      </c>
    </row>
    <row r="19" spans="1:6" ht="14.4" customHeight="1" x14ac:dyDescent="0.3">
      <c r="A19" s="656" t="s">
        <v>1239</v>
      </c>
      <c r="B19" s="633"/>
      <c r="C19" s="646">
        <v>0</v>
      </c>
      <c r="D19" s="633">
        <v>135.21000000000004</v>
      </c>
      <c r="E19" s="646">
        <v>1</v>
      </c>
      <c r="F19" s="634">
        <v>135.21000000000004</v>
      </c>
    </row>
    <row r="20" spans="1:6" ht="14.4" customHeight="1" x14ac:dyDescent="0.3">
      <c r="A20" s="656" t="s">
        <v>1240</v>
      </c>
      <c r="B20" s="633"/>
      <c r="C20" s="646">
        <v>0</v>
      </c>
      <c r="D20" s="633">
        <v>103.32124817387864</v>
      </c>
      <c r="E20" s="646">
        <v>1</v>
      </c>
      <c r="F20" s="634">
        <v>103.32124817387864</v>
      </c>
    </row>
    <row r="21" spans="1:6" ht="14.4" customHeight="1" x14ac:dyDescent="0.3">
      <c r="A21" s="656" t="s">
        <v>1241</v>
      </c>
      <c r="B21" s="633"/>
      <c r="C21" s="646">
        <v>0</v>
      </c>
      <c r="D21" s="633">
        <v>46.219624648662901</v>
      </c>
      <c r="E21" s="646">
        <v>1</v>
      </c>
      <c r="F21" s="634">
        <v>46.219624648662901</v>
      </c>
    </row>
    <row r="22" spans="1:6" ht="14.4" customHeight="1" x14ac:dyDescent="0.3">
      <c r="A22" s="656" t="s">
        <v>1242</v>
      </c>
      <c r="B22" s="633"/>
      <c r="C22" s="646">
        <v>0</v>
      </c>
      <c r="D22" s="633">
        <v>13476.656000889649</v>
      </c>
      <c r="E22" s="646">
        <v>1</v>
      </c>
      <c r="F22" s="634">
        <v>13476.656000889649</v>
      </c>
    </row>
    <row r="23" spans="1:6" ht="14.4" customHeight="1" x14ac:dyDescent="0.3">
      <c r="A23" s="656" t="s">
        <v>1243</v>
      </c>
      <c r="B23" s="633"/>
      <c r="C23" s="646">
        <v>0</v>
      </c>
      <c r="D23" s="633">
        <v>151.12</v>
      </c>
      <c r="E23" s="646">
        <v>1</v>
      </c>
      <c r="F23" s="634">
        <v>151.12</v>
      </c>
    </row>
    <row r="24" spans="1:6" ht="14.4" customHeight="1" x14ac:dyDescent="0.3">
      <c r="A24" s="656" t="s">
        <v>1244</v>
      </c>
      <c r="B24" s="633"/>
      <c r="C24" s="646">
        <v>0</v>
      </c>
      <c r="D24" s="633">
        <v>1021.1192902726203</v>
      </c>
      <c r="E24" s="646">
        <v>1</v>
      </c>
      <c r="F24" s="634">
        <v>1021.1192902726203</v>
      </c>
    </row>
    <row r="25" spans="1:6" ht="14.4" customHeight="1" x14ac:dyDescent="0.3">
      <c r="A25" s="656" t="s">
        <v>1245</v>
      </c>
      <c r="B25" s="633"/>
      <c r="C25" s="646">
        <v>0</v>
      </c>
      <c r="D25" s="633">
        <v>101.27</v>
      </c>
      <c r="E25" s="646">
        <v>1</v>
      </c>
      <c r="F25" s="634">
        <v>101.27</v>
      </c>
    </row>
    <row r="26" spans="1:6" ht="14.4" customHeight="1" x14ac:dyDescent="0.3">
      <c r="A26" s="656" t="s">
        <v>1246</v>
      </c>
      <c r="B26" s="633"/>
      <c r="C26" s="646">
        <v>0</v>
      </c>
      <c r="D26" s="633">
        <v>84.180106113386984</v>
      </c>
      <c r="E26" s="646">
        <v>1</v>
      </c>
      <c r="F26" s="634">
        <v>84.180106113386984</v>
      </c>
    </row>
    <row r="27" spans="1:6" ht="14.4" customHeight="1" x14ac:dyDescent="0.3">
      <c r="A27" s="656" t="s">
        <v>1247</v>
      </c>
      <c r="B27" s="633"/>
      <c r="C27" s="646">
        <v>0</v>
      </c>
      <c r="D27" s="633">
        <v>82.09999999999998</v>
      </c>
      <c r="E27" s="646">
        <v>1</v>
      </c>
      <c r="F27" s="634">
        <v>82.09999999999998</v>
      </c>
    </row>
    <row r="28" spans="1:6" ht="14.4" customHeight="1" x14ac:dyDescent="0.3">
      <c r="A28" s="656" t="s">
        <v>1248</v>
      </c>
      <c r="B28" s="633"/>
      <c r="C28" s="646">
        <v>0</v>
      </c>
      <c r="D28" s="633">
        <v>658.28</v>
      </c>
      <c r="E28" s="646">
        <v>1</v>
      </c>
      <c r="F28" s="634">
        <v>658.28</v>
      </c>
    </row>
    <row r="29" spans="1:6" ht="14.4" customHeight="1" x14ac:dyDescent="0.3">
      <c r="A29" s="656" t="s">
        <v>1249</v>
      </c>
      <c r="B29" s="633"/>
      <c r="C29" s="646">
        <v>0</v>
      </c>
      <c r="D29" s="633">
        <v>162.35999999999999</v>
      </c>
      <c r="E29" s="646">
        <v>1</v>
      </c>
      <c r="F29" s="634">
        <v>162.35999999999999</v>
      </c>
    </row>
    <row r="30" spans="1:6" ht="14.4" customHeight="1" x14ac:dyDescent="0.3">
      <c r="A30" s="656" t="s">
        <v>1250</v>
      </c>
      <c r="B30" s="633"/>
      <c r="C30" s="646">
        <v>0</v>
      </c>
      <c r="D30" s="633">
        <v>171.96</v>
      </c>
      <c r="E30" s="646">
        <v>1</v>
      </c>
      <c r="F30" s="634">
        <v>171.96</v>
      </c>
    </row>
    <row r="31" spans="1:6" ht="14.4" customHeight="1" x14ac:dyDescent="0.3">
      <c r="A31" s="656" t="s">
        <v>1251</v>
      </c>
      <c r="B31" s="633"/>
      <c r="C31" s="646">
        <v>0</v>
      </c>
      <c r="D31" s="633">
        <v>135.68999999999994</v>
      </c>
      <c r="E31" s="646">
        <v>1</v>
      </c>
      <c r="F31" s="634">
        <v>135.68999999999994</v>
      </c>
    </row>
    <row r="32" spans="1:6" ht="14.4" customHeight="1" x14ac:dyDescent="0.3">
      <c r="A32" s="656" t="s">
        <v>1252</v>
      </c>
      <c r="B32" s="633"/>
      <c r="C32" s="646">
        <v>0</v>
      </c>
      <c r="D32" s="633">
        <v>9116.5954312285576</v>
      </c>
      <c r="E32" s="646">
        <v>1</v>
      </c>
      <c r="F32" s="634">
        <v>9116.5954312285576</v>
      </c>
    </row>
    <row r="33" spans="1:6" ht="14.4" customHeight="1" x14ac:dyDescent="0.3">
      <c r="A33" s="656" t="s">
        <v>1253</v>
      </c>
      <c r="B33" s="633"/>
      <c r="C33" s="646">
        <v>0</v>
      </c>
      <c r="D33" s="633">
        <v>27286.997836515529</v>
      </c>
      <c r="E33" s="646">
        <v>1</v>
      </c>
      <c r="F33" s="634">
        <v>27286.997836515529</v>
      </c>
    </row>
    <row r="34" spans="1:6" ht="14.4" customHeight="1" x14ac:dyDescent="0.3">
      <c r="A34" s="656" t="s">
        <v>1254</v>
      </c>
      <c r="B34" s="633"/>
      <c r="C34" s="646">
        <v>0</v>
      </c>
      <c r="D34" s="633">
        <v>27365.897940192066</v>
      </c>
      <c r="E34" s="646">
        <v>1</v>
      </c>
      <c r="F34" s="634">
        <v>27365.897940192066</v>
      </c>
    </row>
    <row r="35" spans="1:6" ht="14.4" customHeight="1" thickBot="1" x14ac:dyDescent="0.35">
      <c r="A35" s="657" t="s">
        <v>1255</v>
      </c>
      <c r="B35" s="648"/>
      <c r="C35" s="649">
        <v>0</v>
      </c>
      <c r="D35" s="648">
        <v>830.15987316737403</v>
      </c>
      <c r="E35" s="649">
        <v>1</v>
      </c>
      <c r="F35" s="650">
        <v>830.15987316737403</v>
      </c>
    </row>
    <row r="36" spans="1:6" ht="14.4" customHeight="1" thickBot="1" x14ac:dyDescent="0.35">
      <c r="A36" s="651" t="s">
        <v>3</v>
      </c>
      <c r="B36" s="652">
        <v>272.95000000000005</v>
      </c>
      <c r="C36" s="653">
        <v>3.0941244020329002E-3</v>
      </c>
      <c r="D36" s="652">
        <v>87942.636878364225</v>
      </c>
      <c r="E36" s="653">
        <v>0.99690587559796717</v>
      </c>
      <c r="F36" s="654">
        <v>88215.586878364222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2014-06-18T07:41:58Z</dcterms:modified>
</cp:coreProperties>
</file>