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Detail" sheetId="345" r:id="rId22"/>
    <sheet name="ZV Vykáz.-H" sheetId="410" r:id="rId23"/>
    <sheet name="ZV Vykáz.-H Detail" sheetId="377" r:id="rId24"/>
    <sheet name="CaseMix" sheetId="370" r:id="rId25"/>
    <sheet name="ALOS" sheetId="374" r:id="rId26"/>
    <sheet name="Total" sheetId="371" r:id="rId27"/>
    <sheet name="ZV Vyžád." sheetId="342" r:id="rId28"/>
    <sheet name="ZV Vyžád. Detail" sheetId="343" r:id="rId29"/>
    <sheet name="OD TISS" sheetId="372" r:id="rId30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9" hidden="1">'OD TISS'!$A$5:$N$5</definedName>
    <definedName name="_xlnm._FilterDatabase" localSheetId="26" hidden="1">Total!$A$4:$W$4</definedName>
    <definedName name="_xlnm._FilterDatabase" localSheetId="21" hidden="1">'ZV Vykáz.-A Detail'!$A$5:$P$5</definedName>
    <definedName name="_xlnm._FilterDatabase" localSheetId="23" hidden="1">'ZV Vykáz.-H Detail'!$A$5:$Q$5</definedName>
    <definedName name="_xlnm._FilterDatabase" localSheetId="27" hidden="1">'ZV Vyžád.'!$A$5:$M$5</definedName>
    <definedName name="_xlnm._FilterDatabase" localSheetId="28" hidden="1">'ZV Vyžád. Detail'!$A$5:$Q$5</definedName>
    <definedName name="doměsíce">'HI Graf'!$C$11</definedName>
    <definedName name="_xlnm.Print_Area" localSheetId="25">ALOS!$A$1:$M$45</definedName>
    <definedName name="_xlnm.Print_Area" localSheetId="24">CaseMix!$A$1:$M$39</definedName>
  </definedNames>
  <calcPr calcId="145621"/>
</workbook>
</file>

<file path=xl/calcChain.xml><?xml version="1.0" encoding="utf-8"?>
<calcChain xmlns="http://schemas.openxmlformats.org/spreadsheetml/2006/main">
  <c r="T78" i="371" l="1"/>
  <c r="V78" i="371" s="1"/>
  <c r="S78" i="371"/>
  <c r="R78" i="371"/>
  <c r="Q78" i="371"/>
  <c r="T77" i="371"/>
  <c r="V77" i="371" s="1"/>
  <c r="S77" i="371"/>
  <c r="R77" i="371"/>
  <c r="Q77" i="371"/>
  <c r="V76" i="371"/>
  <c r="U76" i="371"/>
  <c r="T76" i="371"/>
  <c r="S76" i="371"/>
  <c r="R76" i="371"/>
  <c r="Q76" i="371"/>
  <c r="T75" i="371"/>
  <c r="V75" i="371" s="1"/>
  <c r="S75" i="371"/>
  <c r="R75" i="371"/>
  <c r="Q75" i="371"/>
  <c r="V74" i="371"/>
  <c r="U74" i="371"/>
  <c r="T74" i="371"/>
  <c r="S74" i="371"/>
  <c r="R74" i="371"/>
  <c r="Q74" i="371"/>
  <c r="T73" i="371"/>
  <c r="V73" i="371" s="1"/>
  <c r="S73" i="371"/>
  <c r="R73" i="371"/>
  <c r="Q73" i="371"/>
  <c r="V72" i="371"/>
  <c r="U72" i="371"/>
  <c r="T72" i="371"/>
  <c r="S72" i="371"/>
  <c r="R72" i="371"/>
  <c r="Q72" i="371"/>
  <c r="T71" i="371"/>
  <c r="V71" i="371" s="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T67" i="371"/>
  <c r="V67" i="371" s="1"/>
  <c r="S67" i="371"/>
  <c r="R67" i="371"/>
  <c r="Q67" i="371"/>
  <c r="V66" i="371"/>
  <c r="U66" i="371"/>
  <c r="T66" i="371"/>
  <c r="S66" i="371"/>
  <c r="R66" i="371"/>
  <c r="Q66" i="371"/>
  <c r="T65" i="371"/>
  <c r="V65" i="371" s="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T61" i="371"/>
  <c r="V61" i="371" s="1"/>
  <c r="S61" i="371"/>
  <c r="R61" i="371"/>
  <c r="Q61" i="371"/>
  <c r="V60" i="371"/>
  <c r="U60" i="371"/>
  <c r="T60" i="371"/>
  <c r="S60" i="371"/>
  <c r="R60" i="371"/>
  <c r="Q60" i="371"/>
  <c r="T59" i="371"/>
  <c r="V59" i="371" s="1"/>
  <c r="S59" i="371"/>
  <c r="R59" i="371"/>
  <c r="Q59" i="371"/>
  <c r="V58" i="371"/>
  <c r="U58" i="371"/>
  <c r="T58" i="371"/>
  <c r="S58" i="371"/>
  <c r="R58" i="371"/>
  <c r="Q58" i="371"/>
  <c r="T57" i="371"/>
  <c r="V57" i="371" s="1"/>
  <c r="S57" i="371"/>
  <c r="R57" i="371"/>
  <c r="Q57" i="371"/>
  <c r="V56" i="371"/>
  <c r="U56" i="371"/>
  <c r="T56" i="371"/>
  <c r="S56" i="371"/>
  <c r="R56" i="371"/>
  <c r="Q56" i="371"/>
  <c r="T55" i="371"/>
  <c r="V55" i="371" s="1"/>
  <c r="S55" i="371"/>
  <c r="R55" i="371"/>
  <c r="Q55" i="371"/>
  <c r="V54" i="371"/>
  <c r="U54" i="371"/>
  <c r="T54" i="371"/>
  <c r="S54" i="371"/>
  <c r="R54" i="371"/>
  <c r="Q54" i="371"/>
  <c r="T53" i="371"/>
  <c r="V53" i="371" s="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T43" i="371"/>
  <c r="V43" i="371" s="1"/>
  <c r="S43" i="371"/>
  <c r="R43" i="371"/>
  <c r="Q43" i="371"/>
  <c r="V42" i="371"/>
  <c r="U42" i="371"/>
  <c r="T42" i="371"/>
  <c r="S42" i="37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T39" i="371"/>
  <c r="V39" i="371" s="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R35" i="371"/>
  <c r="Q35" i="371"/>
  <c r="V34" i="371"/>
  <c r="U34" i="371"/>
  <c r="T34" i="371"/>
  <c r="S34" i="371"/>
  <c r="R34" i="371"/>
  <c r="Q34" i="371"/>
  <c r="T33" i="371"/>
  <c r="V33" i="371" s="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T27" i="371"/>
  <c r="V27" i="371" s="1"/>
  <c r="S27" i="371"/>
  <c r="R27" i="371"/>
  <c r="Q27" i="371"/>
  <c r="V26" i="371"/>
  <c r="U26" i="371"/>
  <c r="T26" i="371"/>
  <c r="S26" i="371"/>
  <c r="R26" i="371"/>
  <c r="Q26" i="371"/>
  <c r="T25" i="371"/>
  <c r="V25" i="371" s="1"/>
  <c r="S25" i="371"/>
  <c r="R25" i="371"/>
  <c r="Q25" i="371"/>
  <c r="V24" i="371"/>
  <c r="U24" i="371"/>
  <c r="T24" i="371"/>
  <c r="S24" i="371"/>
  <c r="R24" i="371"/>
  <c r="Q24" i="371"/>
  <c r="V23" i="371"/>
  <c r="U23" i="371"/>
  <c r="T23" i="371"/>
  <c r="S23" i="371"/>
  <c r="R23" i="371"/>
  <c r="Q23" i="371"/>
  <c r="V22" i="371"/>
  <c r="U22" i="371"/>
  <c r="T22" i="371"/>
  <c r="S22" i="371"/>
  <c r="R22" i="371"/>
  <c r="Q22" i="371"/>
  <c r="T21" i="371"/>
  <c r="V21" i="371" s="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T17" i="371"/>
  <c r="V17" i="371" s="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T13" i="371"/>
  <c r="V13" i="371" s="1"/>
  <c r="S13" i="371"/>
  <c r="R13" i="371"/>
  <c r="Q13" i="371"/>
  <c r="V12" i="371"/>
  <c r="U12" i="371"/>
  <c r="T12" i="371"/>
  <c r="S12" i="37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U8" i="371"/>
  <c r="T8" i="371"/>
  <c r="V8" i="371" s="1"/>
  <c r="S8" i="371"/>
  <c r="R8" i="371"/>
  <c r="Q8" i="371"/>
  <c r="T7" i="371"/>
  <c r="V7" i="371" s="1"/>
  <c r="S7" i="371"/>
  <c r="R7" i="371"/>
  <c r="Q7" i="371"/>
  <c r="V6" i="371"/>
  <c r="U6" i="371"/>
  <c r="T6" i="371"/>
  <c r="S6" i="371"/>
  <c r="R6" i="371"/>
  <c r="Q6" i="371"/>
  <c r="T5" i="371"/>
  <c r="U5" i="371" s="1"/>
  <c r="S5" i="371"/>
  <c r="V5" i="371" s="1"/>
  <c r="R5" i="371"/>
  <c r="Q5" i="371"/>
  <c r="U7" i="371" l="1"/>
  <c r="U11" i="371"/>
  <c r="U13" i="371"/>
  <c r="U17" i="371"/>
  <c r="U21" i="371"/>
  <c r="U25" i="371"/>
  <c r="U27" i="371"/>
  <c r="U33" i="371"/>
  <c r="U35" i="371"/>
  <c r="U39" i="371"/>
  <c r="U41" i="371"/>
  <c r="U43" i="371"/>
  <c r="U47" i="371"/>
  <c r="U53" i="371"/>
  <c r="U55" i="371"/>
  <c r="U57" i="371"/>
  <c r="U59" i="371"/>
  <c r="U61" i="371"/>
  <c r="U65" i="371"/>
  <c r="U67" i="371"/>
  <c r="U71" i="371"/>
  <c r="U73" i="371"/>
  <c r="U75" i="371"/>
  <c r="U77" i="371"/>
  <c r="U78" i="371"/>
  <c r="A9" i="414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D19" i="414"/>
  <c r="D4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N3" i="372" l="1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7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<sst xmlns="http://schemas.openxmlformats.org/spreadsheetml/2006/main" count="15133" uniqueCount="3489">
  <si>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</si>
  <si>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</si>
  <si>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</si>
  <si>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</si>
  <si>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</si>
  <si>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</si>
  <si>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</si>
  <si>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</si>
  <si>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</si>
  <si>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</si>
  <si>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</si>
  <si>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</si>
  <si>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</si>
  <si>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</si>
  <si>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</si>
  <si>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</si>
  <si>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</si>
  <si>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</si>
  <si>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</si>
  <si>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</si>
  <si>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</si>
  <si>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</si>
  <si>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</si>
  <si>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</si>
  <si>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</si>
  <si>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</si>
  <si>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</si>
  <si>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</si>
  <si>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</si>
  <si>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</si>
  <si>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</si>
  <si>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</si>
  <si>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</si>
  <si>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</si>
  <si>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</si>
  <si>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</si>
  <si>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</si>
  <si>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</si>
  <si>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</si>
  <si>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</si>
  <si>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</si>
  <si>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</si>
  <si>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</si>
  <si>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</si>
  <si>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</si>
  <si>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</si>
  <si>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</si>
  <si>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</si>
  <si>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</si>
  <si>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</si>
  <si>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</si>
  <si>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</si>
  <si>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</si>
  <si>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</si>
  <si>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</si>
  <si>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</si>
  <si>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</si>
  <si>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</si>
  <si>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</si>
  <si>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</si>
  <si>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</si>
  <si>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</si>
  <si>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</si>
  <si>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</si>
  <si>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</si>
  <si>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</si>
  <si>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</si>
  <si>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</si>
  <si>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</si>
  <si>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</si>
  <si>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</si>
  <si>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</si>
  <si>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</si>
  <si>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</si>
  <si>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</si>
  <si>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</si>
  <si>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</si>
  <si>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</si>
  <si>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</si>
  <si>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</si>
  <si>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</si>
  <si>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</si>
  <si>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</si>
  <si>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</si>
  <si>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</si>
  <si>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</si>
  <si>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</si>
  <si>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</si>
  <si>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</si>
  <si>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</si>
  <si>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</si>
  <si>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</si>
  <si>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</si>
  <si>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</si>
  <si>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</si>
  <si>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</si>
  <si>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</si>
  <si>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</si>
  <si>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</si>
  <si>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</si>
  <si>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</si>
  <si>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</si>
  <si>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</si>
  <si>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</si>
  <si>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</si>
  <si>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</si>
  <si>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</si>
  <si>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</si>
  <si>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</si>
  <si>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</si>
  <si>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</si>
  <si>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</si>
  <si>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</si>
  <si>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</si>
  <si>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</si>
  <si>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</si>
  <si>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</si>
  <si>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</si>
  <si>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</si>
  <si>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</si>
  <si>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</si>
  <si>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</si>
  <si>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</si>
  <si>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</si>
  <si>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</si>
  <si>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</si>
  <si>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</si>
  <si>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</si>
  <si>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</si>
  <si>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</si>
  <si>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</si>
  <si>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</si>
  <si>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</si>
  <si>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</si>
  <si>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</si>
  <si>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</si>
  <si>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</si>
  <si>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</si>
  <si>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</si>
  <si>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</si>
  <si>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</si>
  <si>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</si>
  <si>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</si>
  <si>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</si>
  <si>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</si>
  <si>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</si>
  <si>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</si>
  <si>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</si>
  <si>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</si>
  <si>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</si>
  <si>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</si>
  <si>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</si>
  <si>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</si>
  <si>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</si>
  <si>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</si>
  <si>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</si>
  <si>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</si>
  <si>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</si>
  <si>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</si>
  <si>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</si>
  <si>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</si>
  <si>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</si>
  <si>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</si>
  <si>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</si>
  <si>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</si>
  <si>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</si>
  <si>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</si>
  <si>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</si>
  <si>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</si>
  <si>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</si>
  <si>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</si>
  <si>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</si>
  <si>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</si>
  <si>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</si>
  <si>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</si>
  <si>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</si>
  <si>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</si>
  <si>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</si>
  <si>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</si>
  <si>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</si>
  <si>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</si>
  <si>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</si>
  <si>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</si>
  <si>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</si>
  <si>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</si>
  <si>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</si>
  <si>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</si>
  <si>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</si>
  <si>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</si>
  <si>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</si>
  <si>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</si>
  <si>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</si>
  <si>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</si>
  <si>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</si>
  <si>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</si>
  <si>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</si>
  <si>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</si>
  <si>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</si>
  <si>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</si>
  <si>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</si>
  <si>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</si>
  <si>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</si>
  <si>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</si>
  <si>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</si>
  <si>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</si>
  <si>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</si>
  <si>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</si>
  <si>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</si>
  <si>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</si>
  <si>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</si>
  <si>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</si>
  <si>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</si>
  <si>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</si>
  <si>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</si>
  <si>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</si>
  <si>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</si>
  <si>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</si>
  <si>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</si>
  <si>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</si>
  <si>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</si>
  <si>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</si>
  <si>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</si>
  <si>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</si>
  <si>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</si>
  <si>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</si>
  <si>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</si>
  <si>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</si>
  <si>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</si>
  <si>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</si>
  <si>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</si>
  <si>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</si>
  <si>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</si>
  <si>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</si>
  <si>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</si>
  <si>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</si>
  <si>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</si>
  <si>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</si>
  <si>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</si>
  <si>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</si>
  <si>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</si>
  <si>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</si>
  <si>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</si>
  <si>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</si>
  <si>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</si>
  <si>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</si>
  <si>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</si>
  <si>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</si>
  <si>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</si>
  <si>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</si>
  <si>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</si>
  <si>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</si>
  <si>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</si>
  <si>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</si>
  <si>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</si>
  <si>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</si>
  <si>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</si>
  <si>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</si>
  <si>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</si>
  <si>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</si>
  <si>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</si>
  <si>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</si>
  <si>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</si>
  <si>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</si>
  <si>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</si>
  <si>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</si>
  <si>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</si>
  <si>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</si>
  <si>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</si>
  <si>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</si>
  <si>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</si>
  <si>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</si>
  <si>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</si>
  <si>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</si>
  <si>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</si>
  <si>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</si>
  <si>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</si>
  <si>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</si>
  <si>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</si>
  <si>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</si>
  <si>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</si>
  <si>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</si>
  <si>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</si>
  <si>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</si>
  <si>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</si>
  <si>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</si>
  <si>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</si>
  <si>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</si>
  <si>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</si>
  <si>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</si>
  <si>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</si>
  <si>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</si>
  <si>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</si>
  <si>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</si>
  <si>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</si>
  <si>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</si>
  <si>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</si>
  <si>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</si>
  <si>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</si>
  <si>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</si>
  <si>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</si>
  <si>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</si>
  <si>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</si>
  <si>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</si>
  <si>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</si>
  <si>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</si>
  <si>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</si>
  <si>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</si>
  <si>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</si>
  <si>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</si>
  <si>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</si>
  <si>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</si>
  <si>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</si>
  <si>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</si>
  <si>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</si>
  <si>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</si>
  <si>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</si>
  <si>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</si>
  <si>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</si>
  <si>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</si>
  <si>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</si>
  <si>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</si>
  <si>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</si>
  <si>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</si>
  <si>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</si>
  <si>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</si>
  <si>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</si>
  <si>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</si>
  <si>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</si>
  <si>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</si>
  <si>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</si>
  <si>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</si>
  <si>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</si>
  <si>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</si>
  <si>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</si>
  <si>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</si>
  <si>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</si>
  <si>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</si>
  <si>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</si>
  <si>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</si>
  <si>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</si>
  <si>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</si>
  <si>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</si>
  <si>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</si>
  <si>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</si>
  <si>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</si>
  <si>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</si>
  <si>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</si>
  <si>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</si>
  <si>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</si>
  <si>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</si>
  <si>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</si>
  <si>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</si>
  <si>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</si>
  <si>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</si>
  <si>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50115007     implant.dentální - samoplátci (sk.Z_525)</t>
  </si>
  <si>
    <t>50115010     RTG materiál, filmy a chemikálie (sk.Z_504)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</si>
  <si>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</si>
  <si>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</si>
  <si>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</si>
  <si>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</si>
  <si>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</si>
  <si>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</si>
  <si>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</si>
  <si>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</si>
  <si>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</si>
  <si>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</si>
  <si>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</si>
  <si>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</si>
  <si>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</si>
  <si>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</si>
  <si>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</si>
  <si>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</si>
  <si>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</si>
  <si>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</si>
  <si>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</si>
  <si>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</si>
  <si>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</si>
  <si>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</si>
  <si>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</si>
  <si>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</si>
  <si>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</si>
  <si>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</si>
  <si>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</si>
  <si>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</si>
  <si>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</si>
  <si>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</si>
  <si>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</si>
  <si>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</si>
  <si>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</si>
  <si>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</si>
  <si>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</si>
  <si>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</si>
  <si>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</si>
  <si>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</si>
  <si>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</si>
  <si>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</si>
  <si>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</si>
  <si>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</si>
  <si>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</si>
  <si>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</si>
  <si>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</si>
  <si>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</si>
  <si>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</si>
  <si>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</si>
  <si>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</si>
  <si>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</si>
  <si>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</si>
  <si>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</si>
  <si>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</si>
  <si>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</si>
  <si>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</si>
  <si>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</si>
  <si>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</si>
  <si>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</si>
  <si>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</si>
  <si>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</si>
  <si>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</si>
  <si>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</si>
  <si>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</si>
  <si>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</si>
  <si>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</si>
  <si>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</si>
  <si>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</si>
  <si>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</si>
  <si>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</si>
  <si>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</si>
  <si>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</si>
  <si>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</si>
  <si>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</si>
  <si>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</si>
  <si>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</si>
  <si>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</si>
  <si>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</si>
  <si>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</si>
  <si>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</si>
  <si>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</si>
  <si>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</si>
  <si>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</si>
  <si>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</si>
  <si>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</si>
  <si>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</si>
  <si>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</si>
  <si>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</si>
  <si>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</si>
  <si>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</si>
  <si>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</si>
  <si>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</si>
  <si>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</si>
  <si>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</si>
  <si>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</si>
  <si>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</si>
  <si>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</si>
  <si>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</si>
  <si>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</si>
  <si>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</si>
  <si>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</si>
  <si>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</si>
  <si>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</si>
  <si>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</si>
  <si>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</si>
  <si>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</si>
  <si>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</si>
  <si>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</si>
  <si>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</si>
  <si>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</si>
  <si>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</si>
  <si>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</si>
  <si>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</si>
  <si>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</si>
  <si>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</si>
  <si>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</si>
  <si>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</si>
  <si>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</si>
  <si>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</si>
  <si>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</si>
  <si>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</si>
  <si>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</si>
  <si>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</si>
  <si>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</si>
  <si>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</si>
  <si>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</si>
  <si>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</si>
  <si>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</si>
  <si>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</si>
  <si>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</si>
  <si>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</si>
  <si>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</si>
  <si>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</si>
  <si>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</si>
  <si>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</si>
  <si>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</si>
  <si>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</si>
  <si>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</si>
  <si>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</si>
  <si>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</si>
  <si>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</si>
  <si>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</si>
  <si>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</si>
  <si>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</si>
  <si>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</si>
  <si>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</si>
  <si>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</si>
  <si>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</si>
  <si>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</si>
  <si>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</si>
  <si>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</si>
  <si>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</si>
  <si>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</si>
  <si>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</si>
  <si>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</si>
  <si>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</si>
  <si>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</si>
  <si>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</si>
  <si>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</si>
  <si>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</si>
  <si>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</si>
  <si>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</si>
  <si>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</si>
  <si>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</si>
  <si>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</si>
  <si>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</si>
  <si>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</si>
  <si>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</si>
  <si>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</si>
  <si>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</si>
  <si>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</si>
  <si>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</si>
  <si>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</si>
  <si>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</si>
  <si>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</si>
  <si>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</si>
  <si>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</si>
  <si>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</si>
  <si>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</si>
  <si>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</si>
  <si>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</si>
  <si>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</si>
  <si>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</si>
  <si>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</si>
  <si>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</si>
  <si>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</si>
  <si>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</si>
  <si>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</si>
  <si>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79906001     výkony prádelny - mikrovlákno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</si>
  <si>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</si>
  <si>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</si>
  <si>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</si>
  <si>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</si>
  <si>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</si>
  <si>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</si>
  <si>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</si>
  <si>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</si>
  <si>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</si>
  <si>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</si>
  <si>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</si>
  <si>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</si>
  <si>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50113007     léky - krev.deriváty ZUL (LEK)</t>
  </si>
  <si>
    <t>Klinika ústní,čelistní a obličejové chirurgie Celkem</t>
  </si>
  <si>
    <t>SumaKL</t>
  </si>
  <si>
    <t>2501</t>
  </si>
  <si>
    <t>vedení klinického pracoviště</t>
  </si>
  <si>
    <t>vedení klinického pracoviště Celkem</t>
  </si>
  <si>
    <t>SumaNS</t>
  </si>
  <si>
    <t>mezeraNS</t>
  </si>
  <si>
    <t>2511</t>
  </si>
  <si>
    <t>lůžkové oddělení 33</t>
  </si>
  <si>
    <t>lůžkové oddělení 33 Celkem</t>
  </si>
  <si>
    <t>2521</t>
  </si>
  <si>
    <t>ambulance</t>
  </si>
  <si>
    <t>ambulance Celkem</t>
  </si>
  <si>
    <t>2522</t>
  </si>
  <si>
    <t>LSPP stomatologická</t>
  </si>
  <si>
    <t>LSPP stomatologická Celkem</t>
  </si>
  <si>
    <t>2562</t>
  </si>
  <si>
    <t xml:space="preserve">operační sál </t>
  </si>
  <si>
    <t>operační sál  Celkem</t>
  </si>
  <si>
    <t>50113001</t>
  </si>
  <si>
    <t>130805</t>
  </si>
  <si>
    <t>30805</t>
  </si>
  <si>
    <t>REMOOD 20 MG</t>
  </si>
  <si>
    <t>POR TBL FLM 30X20MG</t>
  </si>
  <si>
    <t>850010</t>
  </si>
  <si>
    <t>149543</t>
  </si>
  <si>
    <t>CLOPIDOGREL APOTEX 75 MG</t>
  </si>
  <si>
    <t>POR TBL FLM 30X75MG</t>
  </si>
  <si>
    <t>O</t>
  </si>
  <si>
    <t>51366</t>
  </si>
  <si>
    <t>CHLORID SODNÝ 0,9% BRAUN</t>
  </si>
  <si>
    <t>INF SOL 20X100MLPELAH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</si>
  <si>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</si>
  <si>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</si>
  <si>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</si>
  <si>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</si>
  <si>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</si>
  <si>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</si>
  <si>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</si>
  <si>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</si>
  <si>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</si>
  <si>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</si>
  <si>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</si>
  <si>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</si>
  <si>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</si>
  <si>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</si>
  <si>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100802</t>
  </si>
  <si>
    <t>802</t>
  </si>
  <si>
    <t>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</si>
  <si>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</si>
  <si>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</si>
  <si>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</si>
  <si>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</si>
  <si>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</si>
  <si>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</si>
  <si>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</si>
  <si>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UNG OPH 1X5GM</t>
  </si>
  <si>
    <t>101125</t>
  </si>
  <si>
    <t>1125</t>
  </si>
  <si>
    <t>MORPHIN BIOTIKA 1%</t>
  </si>
  <si>
    <t>INJ 10X1ML/10MG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</si>
  <si>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</si>
  <si>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</si>
  <si>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</si>
  <si>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</si>
  <si>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</si>
  <si>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</si>
  <si>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</si>
  <si>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</si>
  <si>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</si>
  <si>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</si>
  <si>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</si>
  <si>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102592</t>
  </si>
  <si>
    <t>2592</t>
  </si>
  <si>
    <t>MILURIT</t>
  </si>
  <si>
    <t>TBL 50X100MG</t>
  </si>
  <si>
    <t>103575</t>
  </si>
  <si>
    <t>3575</t>
  </si>
  <si>
    <t>HEPAROID LECIVA</t>
  </si>
  <si>
    <t>103645</t>
  </si>
  <si>
    <t>3645</t>
  </si>
  <si>
    <t>DIMEXOL</t>
  </si>
  <si>
    <t>TBL 30X200MG</t>
  </si>
  <si>
    <t>112894</t>
  </si>
  <si>
    <t>12894</t>
  </si>
  <si>
    <t>AULIN</t>
  </si>
  <si>
    <t>GRA 15X100MG(SACKY)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</si>
  <si>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</si>
  <si>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</si>
  <si>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</si>
  <si>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</si>
  <si>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</si>
  <si>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</si>
  <si>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</si>
  <si>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</si>
  <si>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</si>
  <si>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</si>
  <si>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</si>
  <si>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145310</t>
  </si>
  <si>
    <t>45310</t>
  </si>
  <si>
    <t>ANACID</t>
  </si>
  <si>
    <t>SUS 12X5ML(SACKY)</t>
  </si>
  <si>
    <t>148578</t>
  </si>
  <si>
    <t>48578</t>
  </si>
  <si>
    <t>TIAPRIDAL</t>
  </si>
  <si>
    <t>POR TBLNOB 50X100MG</t>
  </si>
  <si>
    <t>152266</t>
  </si>
  <si>
    <t>52266</t>
  </si>
  <si>
    <t>INFADOLAN</t>
  </si>
  <si>
    <t>DRM UNG 1X30GM</t>
  </si>
  <si>
    <t>155823</t>
  </si>
  <si>
    <t>55823</t>
  </si>
  <si>
    <t>NOVALGIN</t>
  </si>
  <si>
    <t>TBL OBD 20X500MG</t>
  </si>
  <si>
    <t>155947</t>
  </si>
  <si>
    <t>55947</t>
  </si>
  <si>
    <t>OPHTAL LIQ 2X50ML</t>
  </si>
  <si>
    <t>157525</t>
  </si>
  <si>
    <t>57525</t>
  </si>
  <si>
    <t>MYDOCALM 150MG</t>
  </si>
  <si>
    <t>TBL OBD 30X150MG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</si>
  <si>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</si>
  <si>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</si>
  <si>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</si>
  <si>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</si>
  <si>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</si>
  <si>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</si>
  <si>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</si>
  <si>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</si>
  <si>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</si>
  <si>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</si>
  <si>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</si>
  <si>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</si>
  <si>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</si>
  <si>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</si>
  <si>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</si>
  <si>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</si>
  <si>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169654</t>
  </si>
  <si>
    <t>KAPIDIN 20 MG</t>
  </si>
  <si>
    <t>176064</t>
  </si>
  <si>
    <t>76064</t>
  </si>
  <si>
    <t>ACIDUM FOLICUM LECIVA</t>
  </si>
  <si>
    <t>DRG 30X10MG</t>
  </si>
  <si>
    <t>188217</t>
  </si>
  <si>
    <t>88217</t>
  </si>
  <si>
    <t>LEXAURIN</t>
  </si>
  <si>
    <t>TBL 30X1.5MG</t>
  </si>
  <si>
    <t>191836</t>
  </si>
  <si>
    <t>91836</t>
  </si>
  <si>
    <t>TORECAN</t>
  </si>
  <si>
    <t>INJ 5X1ML/6.5MG</t>
  </si>
  <si>
    <t>194292</t>
  </si>
  <si>
    <t>94292</t>
  </si>
  <si>
    <t>ZOLPIDEM-RATIOPHARM 10 MG</t>
  </si>
  <si>
    <t>POR TBL FLM 20X10MG</t>
  </si>
  <si>
    <t>197522</t>
  </si>
  <si>
    <t>97522</t>
  </si>
  <si>
    <t>DETRALEX</t>
  </si>
  <si>
    <t>TBL OBD 30</t>
  </si>
  <si>
    <t>395294</t>
  </si>
  <si>
    <t>180306</t>
  </si>
  <si>
    <t>TANTUM VERDE</t>
  </si>
  <si>
    <t>LIQ 1X240ML-PET TR</t>
  </si>
  <si>
    <t>395997</t>
  </si>
  <si>
    <t>DZ SOFTASEPT N BEZBARVÝ 250 ml</t>
  </si>
  <si>
    <t>840143</t>
  </si>
  <si>
    <t>Heřmánek Spofa her.20x1g nálev.sáčky LEROS</t>
  </si>
  <si>
    <t>841535</t>
  </si>
  <si>
    <t>MENALIND Kožní ochranný krém 200 ml</t>
  </si>
  <si>
    <t>843905</t>
  </si>
  <si>
    <t>103391</t>
  </si>
  <si>
    <t>MUCOSOLVAN</t>
  </si>
  <si>
    <t>POR GTT SOL+INH SOL 60ML</t>
  </si>
  <si>
    <t>844960</t>
  </si>
  <si>
    <t>125114</t>
  </si>
  <si>
    <t>ANOPYRIN 100MG</t>
  </si>
  <si>
    <t>TBL 60X100 MG</t>
  </si>
  <si>
    <t>845008</t>
  </si>
  <si>
    <t>107806</t>
  </si>
  <si>
    <t>AESCIN-TEVA</t>
  </si>
  <si>
    <t>846338</t>
  </si>
  <si>
    <t>122685</t>
  </si>
  <si>
    <t>PRESTARIUM NEO COMBI 5mg/1,25mg</t>
  </si>
  <si>
    <t>POR TBL FLM 30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</si>
  <si>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</si>
  <si>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</si>
  <si>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</si>
  <si>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</si>
  <si>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</si>
  <si>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</si>
  <si>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</si>
  <si>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</si>
  <si>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848569</t>
  </si>
  <si>
    <t>163137</t>
  </si>
  <si>
    <t>VASOCARDIN 50</t>
  </si>
  <si>
    <t>POR TBL NOB 50X50MG</t>
  </si>
  <si>
    <t>848950</t>
  </si>
  <si>
    <t>155148</t>
  </si>
  <si>
    <t>PARALEN 500</t>
  </si>
  <si>
    <t>POR TBL NOB 12X500MG</t>
  </si>
  <si>
    <t>849559</t>
  </si>
  <si>
    <t>125066</t>
  </si>
  <si>
    <t>APO-AMLO 5</t>
  </si>
  <si>
    <t>POR TBL NOB 100X5MG</t>
  </si>
  <si>
    <t>849941</t>
  </si>
  <si>
    <t>162142</t>
  </si>
  <si>
    <t>POR TBL NOB 24X500MG</t>
  </si>
  <si>
    <t>905097</t>
  </si>
  <si>
    <t>23987</t>
  </si>
  <si>
    <t>DZ OCTENISEPT 250 ml</t>
  </si>
  <si>
    <t>100394</t>
  </si>
  <si>
    <t>394</t>
  </si>
  <si>
    <t>ATROPIN BIOTIKA 1MG</t>
  </si>
  <si>
    <t>INJ 10X1ML/1MG</t>
  </si>
  <si>
    <t>100536</t>
  </si>
  <si>
    <t>536</t>
  </si>
  <si>
    <t>NORADRENALIN LECIVA</t>
  </si>
  <si>
    <t>102818</t>
  </si>
  <si>
    <t>2818</t>
  </si>
  <si>
    <t>ENDIARON</t>
  </si>
  <si>
    <t>TBL OBD 20X250MG</t>
  </si>
  <si>
    <t>102961</t>
  </si>
  <si>
    <t>2961</t>
  </si>
  <si>
    <t>PRESID 2.5 MG</t>
  </si>
  <si>
    <t>TBL RET 30X2.5MG</t>
  </si>
  <si>
    <t>111063</t>
  </si>
  <si>
    <t>11063</t>
  </si>
  <si>
    <t>IBALGIN 600 (IBUPROFEN 600)</t>
  </si>
  <si>
    <t>TBL OBD 30X600MG</t>
  </si>
  <si>
    <t>111242</t>
  </si>
  <si>
    <t>11242</t>
  </si>
  <si>
    <t>GERATAM 1200</t>
  </si>
  <si>
    <t>TBL OBD 60X1200MG</t>
  </si>
  <si>
    <t>117983</t>
  </si>
  <si>
    <t>17983</t>
  </si>
  <si>
    <t>OXYPHYLLIN</t>
  </si>
  <si>
    <t>126329</t>
  </si>
  <si>
    <t>26329</t>
  </si>
  <si>
    <t>AERIUS</t>
  </si>
  <si>
    <t>POR TBL FLM 30X5MG</t>
  </si>
  <si>
    <t>146991</t>
  </si>
  <si>
    <t>46991</t>
  </si>
  <si>
    <t>IMODIUM</t>
  </si>
  <si>
    <t>CPS 20X2MG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</si>
  <si>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</si>
  <si>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</si>
  <si>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</si>
  <si>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</si>
  <si>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</si>
  <si>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</si>
  <si>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</si>
  <si>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159448</t>
  </si>
  <si>
    <t>59448</t>
  </si>
  <si>
    <t>DUROGESIC 25MCG/H</t>
  </si>
  <si>
    <t>EMP 5X2.5MG(10CM2)</t>
  </si>
  <si>
    <t>159940</t>
  </si>
  <si>
    <t>59940</t>
  </si>
  <si>
    <t>SMECTA</t>
  </si>
  <si>
    <t>PLV POR 1X10SACKU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</si>
  <si>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</si>
  <si>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</si>
  <si>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</si>
  <si>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</si>
  <si>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</si>
  <si>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</si>
  <si>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</si>
  <si>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</si>
  <si>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847635</t>
  </si>
  <si>
    <t>Biopron9    PREMIUM tob.120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</si>
  <si>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</si>
  <si>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</si>
  <si>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</si>
  <si>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</si>
  <si>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</si>
  <si>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</si>
  <si>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</si>
  <si>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849895</t>
  </si>
  <si>
    <t>162250</t>
  </si>
  <si>
    <t>ACC 200 NEO</t>
  </si>
  <si>
    <t>tbl eff 20x200ng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</si>
  <si>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</si>
  <si>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</si>
  <si>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</si>
  <si>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</si>
  <si>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</si>
  <si>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</si>
  <si>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</si>
  <si>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</si>
  <si>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100874</t>
  </si>
  <si>
    <t>874</t>
  </si>
  <si>
    <t>OPHTHALMO-AZULEN</t>
  </si>
  <si>
    <t>193109</t>
  </si>
  <si>
    <t>93109</t>
  </si>
  <si>
    <t>SUPRACAIN 4%</t>
  </si>
  <si>
    <t>INJ 10X2ML</t>
  </si>
  <si>
    <t>803169</t>
  </si>
  <si>
    <t>KL BENZINUM 300g</t>
  </si>
  <si>
    <t>900321</t>
  </si>
  <si>
    <t>KL PRIPRAVEK</t>
  </si>
  <si>
    <t>102123</t>
  </si>
  <si>
    <t>2123</t>
  </si>
  <si>
    <t>PAMBA</t>
  </si>
  <si>
    <t>TBL 10X250MG</t>
  </si>
  <si>
    <t>103417</t>
  </si>
  <si>
    <t>3417</t>
  </si>
  <si>
    <t>BISTON</t>
  </si>
  <si>
    <t>TBL 50X200MG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</si>
  <si>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</si>
  <si>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</si>
  <si>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</si>
  <si>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</si>
  <si>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</si>
  <si>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</si>
  <si>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</si>
  <si>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</si>
  <si>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</si>
  <si>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</si>
  <si>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</si>
  <si>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</si>
  <si>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</si>
  <si>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</si>
  <si>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</si>
  <si>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500701</t>
  </si>
  <si>
    <t>IR  AQUA STERILE OPLACH 1000 ml Pour Bottle Prom.</t>
  </si>
  <si>
    <t>845265</t>
  </si>
  <si>
    <t>107935</t>
  </si>
  <si>
    <t>GLYVENOL 400</t>
  </si>
  <si>
    <t>POR CPS MOL 60X400MG</t>
  </si>
  <si>
    <t>108499</t>
  </si>
  <si>
    <t>8499</t>
  </si>
  <si>
    <t>DIPIDOLOR</t>
  </si>
  <si>
    <t>INJ 5X2ML 7.5MG/ML</t>
  </si>
  <si>
    <t>146692</t>
  </si>
  <si>
    <t>46692</t>
  </si>
  <si>
    <t>EUTHYROX 75</t>
  </si>
  <si>
    <t>TBL 100X75RG</t>
  </si>
  <si>
    <t>169755</t>
  </si>
  <si>
    <t>69755</t>
  </si>
  <si>
    <t>ARDEANUTRISOL G 40</t>
  </si>
  <si>
    <t>INF 1X80ML</t>
  </si>
  <si>
    <t>840987</t>
  </si>
  <si>
    <t>IR  AQUA STERILE OPLACH.6x1000 ml</t>
  </si>
  <si>
    <t>IR OPLACH-FR</t>
  </si>
  <si>
    <t>849045</t>
  </si>
  <si>
    <t>155938</t>
  </si>
  <si>
    <t>HERPESIN 200</t>
  </si>
  <si>
    <t>POR TBL NOB 25X200MG</t>
  </si>
  <si>
    <t>131385</t>
  </si>
  <si>
    <t>31385</t>
  </si>
  <si>
    <t>TENSIOMIN</t>
  </si>
  <si>
    <t>TBL 30X12.5MG</t>
  </si>
  <si>
    <t>501065</t>
  </si>
  <si>
    <t>KL SIGNATURY</t>
  </si>
  <si>
    <t>58880</t>
  </si>
  <si>
    <t>DOLMINA 100 SR</t>
  </si>
  <si>
    <t>POR TBL PRO 20X100MG</t>
  </si>
  <si>
    <t>111062</t>
  </si>
  <si>
    <t>11062</t>
  </si>
  <si>
    <t>OXYCONTIN 20 MG</t>
  </si>
  <si>
    <t>POR TBL PRO 30X20MG</t>
  </si>
  <si>
    <t>100810</t>
  </si>
  <si>
    <t>810</t>
  </si>
  <si>
    <t>SANORIN EMULSIO</t>
  </si>
  <si>
    <t>GTT NAS 10ML 0.1%</t>
  </si>
  <si>
    <t>128791</t>
  </si>
  <si>
    <t>28791</t>
  </si>
  <si>
    <t>TOVIAZ 8 MG</t>
  </si>
  <si>
    <t>POR TBL PRO 28X8MG</t>
  </si>
  <si>
    <t>151581</t>
  </si>
  <si>
    <t>DONEPEZIL ACTAVIS 5 MG</t>
  </si>
  <si>
    <t>POR TBL FLM 28X5MG</t>
  </si>
  <si>
    <t>847727</t>
  </si>
  <si>
    <t>500717</t>
  </si>
  <si>
    <t>XARELTO 10 MG</t>
  </si>
  <si>
    <t>POR TBL FLM 10X10MG</t>
  </si>
  <si>
    <t>847962</t>
  </si>
  <si>
    <t>AESCIN 30mg tbl.60 VULM</t>
  </si>
  <si>
    <t>133152</t>
  </si>
  <si>
    <t>33152</t>
  </si>
  <si>
    <t>FANTOMALT</t>
  </si>
  <si>
    <t>POR PLV SOL 1X400GMenterar.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</si>
  <si>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</si>
  <si>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</si>
  <si>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</si>
  <si>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</si>
  <si>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</si>
  <si>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</si>
  <si>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</si>
  <si>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</si>
  <si>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</si>
  <si>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</si>
  <si>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</si>
  <si>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154815</t>
  </si>
  <si>
    <t>TETANOL PUR</t>
  </si>
  <si>
    <t>INJ SUS 1X0.5ML</t>
  </si>
  <si>
    <t>920378</t>
  </si>
  <si>
    <t>KL SOL.HYD.PEROX.3% 250G v sirokohrdle lahvi</t>
  </si>
  <si>
    <t>121698</t>
  </si>
  <si>
    <t>21698</t>
  </si>
  <si>
    <t>DEXAMETHASONE WZF POLFA</t>
  </si>
  <si>
    <t>OPHGTTSUS1X5ML0.1%</t>
  </si>
  <si>
    <t>175280</t>
  </si>
  <si>
    <t>CANOCORD 16 MG</t>
  </si>
  <si>
    <t>POR TBL NOB 28X16MG</t>
  </si>
  <si>
    <t>166503</t>
  </si>
  <si>
    <t>66503</t>
  </si>
  <si>
    <t>SEPTONEX</t>
  </si>
  <si>
    <t>DRM SPR SOL 1X30ML</t>
  </si>
  <si>
    <t>196484</t>
  </si>
  <si>
    <t>96484</t>
  </si>
  <si>
    <t>SURGAM</t>
  </si>
  <si>
    <t>TBL 20X300MG</t>
  </si>
  <si>
    <t>196887</t>
  </si>
  <si>
    <t>96887</t>
  </si>
  <si>
    <t>0.9% W/V SODIUM CHLORIDE I.V.</t>
  </si>
  <si>
    <t>INJ 20X20ML</t>
  </si>
  <si>
    <t>844257</t>
  </si>
  <si>
    <t>29816</t>
  </si>
  <si>
    <t>AVAMYS NAS.SPR.SUS 120X27,5RG</t>
  </si>
  <si>
    <t>500412</t>
  </si>
  <si>
    <t>KL SOL.PHENOLI CAMPHOR. 50 g RD</t>
  </si>
  <si>
    <t>930095</t>
  </si>
  <si>
    <t>KL VASELINUM ALBUM, 30G</t>
  </si>
  <si>
    <t>911928</t>
  </si>
  <si>
    <t>KL ETHANOL.C.BENZINO 250G</t>
  </si>
  <si>
    <t>930671</t>
  </si>
  <si>
    <t>KL CHLORHEXIDINI SOL. 0,1% 300 g</t>
  </si>
  <si>
    <t>v sirokohrdle lahvi</t>
  </si>
  <si>
    <t>112895</t>
  </si>
  <si>
    <t>12895</t>
  </si>
  <si>
    <t>POR GRA SOL30SÁČKŮ</t>
  </si>
  <si>
    <t>846024</t>
  </si>
  <si>
    <t>100097</t>
  </si>
  <si>
    <t>VOLTAREN EMULGEL</t>
  </si>
  <si>
    <t>DRM GEL 1X100GM LAM</t>
  </si>
  <si>
    <t>850403</t>
  </si>
  <si>
    <t>163305</t>
  </si>
  <si>
    <t>TIMOLOL-POS 0,5%</t>
  </si>
  <si>
    <t>OPH GTT SOL 3X5ML</t>
  </si>
  <si>
    <t>169695</t>
  </si>
  <si>
    <t>69695</t>
  </si>
  <si>
    <t>ARDEAELYTOSOL RL 1/1</t>
  </si>
  <si>
    <t>INF 1X500ML</t>
  </si>
  <si>
    <t>134467</t>
  </si>
  <si>
    <t>OFTIDOR 2% OČNÍ KAPKY, ROZTOK</t>
  </si>
  <si>
    <t>OPH GTT SOL 1X5MLX100MG</t>
  </si>
  <si>
    <t>845180</t>
  </si>
  <si>
    <t>100301</t>
  </si>
  <si>
    <t>DUSPATALIN RETARD</t>
  </si>
  <si>
    <t>POR CPS RDR 30X200MG</t>
  </si>
  <si>
    <t>156719</t>
  </si>
  <si>
    <t>56719</t>
  </si>
  <si>
    <t>OILATUM PLUS</t>
  </si>
  <si>
    <t>SOL 1X500ML</t>
  </si>
  <si>
    <t>198034</t>
  </si>
  <si>
    <t>98034</t>
  </si>
  <si>
    <t>DIPROSONE</t>
  </si>
  <si>
    <t>CRM 1X30GM</t>
  </si>
  <si>
    <t>159746</t>
  </si>
  <si>
    <t>59746</t>
  </si>
  <si>
    <t>HEŘMÁNKOVÝ ČAJ</t>
  </si>
  <si>
    <t>SPC 20X1.5GM(SCCKY)</t>
  </si>
  <si>
    <t>155671</t>
  </si>
  <si>
    <t>KYLOTAN PLUS H 80/12,5 MG</t>
  </si>
  <si>
    <t>POR TBL FLM 28</t>
  </si>
  <si>
    <t>921551</t>
  </si>
  <si>
    <t>KL BALS.PERUVIANUM, 50g</t>
  </si>
  <si>
    <t>185793</t>
  </si>
  <si>
    <t>136395</t>
  </si>
  <si>
    <t>SOLCOSERYL DENTAL ADHESIVE</t>
  </si>
  <si>
    <t>STM PST 1X5GM</t>
  </si>
  <si>
    <t>920377</t>
  </si>
  <si>
    <t>KL SOL.HYD.PEROX.3% 300G v sirokohrdle lahvi</t>
  </si>
  <si>
    <t>921277</t>
  </si>
  <si>
    <t>KL JODOVÝ OLEJ 30G</t>
  </si>
  <si>
    <t>120461</t>
  </si>
  <si>
    <t>20461</t>
  </si>
  <si>
    <t>AMBROSAN KAPKY</t>
  </si>
  <si>
    <t>POR GTT SOL 1X100ML</t>
  </si>
  <si>
    <t>988088</t>
  </si>
  <si>
    <t>Walmark Laktobacily FORTE s fruktooligosach.60+60</t>
  </si>
  <si>
    <t>176954</t>
  </si>
  <si>
    <t>ALGIFEN NEO</t>
  </si>
  <si>
    <t>POR GTT SOL 1X50ML</t>
  </si>
  <si>
    <t>200863</t>
  </si>
  <si>
    <t>OPH GTT SOL 1X10ML PLAST</t>
  </si>
  <si>
    <t>841023</t>
  </si>
  <si>
    <t>Apotheke Heřmánek pravý čaj 20x2g n.s.</t>
  </si>
  <si>
    <t>159840</t>
  </si>
  <si>
    <t>59840</t>
  </si>
  <si>
    <t>HYALGAN 20MG/2ML</t>
  </si>
  <si>
    <t>INJ 1X2ML/20MG-STR.</t>
  </si>
  <si>
    <t>846932</t>
  </si>
  <si>
    <t>137279</t>
  </si>
  <si>
    <t>ALVESCO 160 INHALER</t>
  </si>
  <si>
    <t>INH SOL PSS 60X160RG</t>
  </si>
  <si>
    <t>198054</t>
  </si>
  <si>
    <t>SANVAL 10 MG</t>
  </si>
  <si>
    <t>P</t>
  </si>
  <si>
    <t>109709</t>
  </si>
  <si>
    <t>9709</t>
  </si>
  <si>
    <t>SOLU-MEDROL</t>
  </si>
  <si>
    <t>INJ SIC 1X40MG+1ML</t>
  </si>
  <si>
    <t>112892</t>
  </si>
  <si>
    <t>12892</t>
  </si>
  <si>
    <t>TBL 30X100MG</t>
  </si>
  <si>
    <t>115864</t>
  </si>
  <si>
    <t>15864</t>
  </si>
  <si>
    <t>TRITACE 10</t>
  </si>
  <si>
    <t>POR TBL NOB 30X10MG</t>
  </si>
  <si>
    <t>125034</t>
  </si>
  <si>
    <t>25034</t>
  </si>
  <si>
    <t>DORMICUM</t>
  </si>
  <si>
    <t>INJ SOL 10X1ML/5MG</t>
  </si>
  <si>
    <t>132061</t>
  </si>
  <si>
    <t>32061</t>
  </si>
  <si>
    <t>FRAXIPARINE</t>
  </si>
  <si>
    <t>INJ SOL 10X0.6ML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</si>
  <si>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</si>
  <si>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</si>
  <si>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</si>
  <si>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</si>
  <si>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</si>
  <si>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</si>
  <si>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</si>
  <si>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</si>
  <si>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</si>
  <si>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</si>
  <si>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</si>
  <si>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158271</t>
  </si>
  <si>
    <t>58271</t>
  </si>
  <si>
    <t>LIPANTHYL 267 M</t>
  </si>
  <si>
    <t>CPS 30X267MG</t>
  </si>
  <si>
    <t>159672</t>
  </si>
  <si>
    <t>59672</t>
  </si>
  <si>
    <t>TRALGIT SR 100</t>
  </si>
  <si>
    <t>POR TBL RET30X100MG</t>
  </si>
  <si>
    <t>166030</t>
  </si>
  <si>
    <t>66030</t>
  </si>
  <si>
    <t>ZODAC</t>
  </si>
  <si>
    <t>TBL OBD 30X10MG</t>
  </si>
  <si>
    <t>848545</t>
  </si>
  <si>
    <t>127546</t>
  </si>
  <si>
    <t>AMESOS 10 MG/5 MG TABLETY</t>
  </si>
  <si>
    <t>POR TBL NOB 30</t>
  </si>
  <si>
    <t>848765</t>
  </si>
  <si>
    <t>107938</t>
  </si>
  <si>
    <t>CORDARONE</t>
  </si>
  <si>
    <t>INJ SOL 6X3ML/150MG</t>
  </si>
  <si>
    <t>849444</t>
  </si>
  <si>
    <t>163085</t>
  </si>
  <si>
    <t>AMARYL 3 MG</t>
  </si>
  <si>
    <t>POR TBL NOB 30X3MG</t>
  </si>
  <si>
    <t>850078</t>
  </si>
  <si>
    <t>102608</t>
  </si>
  <si>
    <t>CARVESAN 25</t>
  </si>
  <si>
    <t>POR TBL NOB 30X25MG</t>
  </si>
  <si>
    <t>117425</t>
  </si>
  <si>
    <t>17425</t>
  </si>
  <si>
    <t>CITALEC 10 ZENTIVA</t>
  </si>
  <si>
    <t>POR TBL FLM30X10MG</t>
  </si>
  <si>
    <t>149531</t>
  </si>
  <si>
    <t>49531</t>
  </si>
  <si>
    <t>CONTROLOC I.V.</t>
  </si>
  <si>
    <t>INJ PLV SOL 1X40MG</t>
  </si>
  <si>
    <t>848947</t>
  </si>
  <si>
    <t>135928</t>
  </si>
  <si>
    <t>ESOPREX 10 MG</t>
  </si>
  <si>
    <t>POR TBL FLM 30X10MG</t>
  </si>
  <si>
    <t>126486</t>
  </si>
  <si>
    <t>26486</t>
  </si>
  <si>
    <t>ACTRAPID PENFILL 100IU/ML</t>
  </si>
  <si>
    <t>INJ SOL 5X3ML</t>
  </si>
  <si>
    <t>132059</t>
  </si>
  <si>
    <t>32059</t>
  </si>
  <si>
    <t>INJ SOL 10X0.4ML</t>
  </si>
  <si>
    <t>117431</t>
  </si>
  <si>
    <t>17431</t>
  </si>
  <si>
    <t>CITALEC 20 ZENTIVA</t>
  </si>
  <si>
    <t>POR TBL FLM30X20MG</t>
  </si>
  <si>
    <t>184396</t>
  </si>
  <si>
    <t>84396</t>
  </si>
  <si>
    <t>NEURONTIN 100MG</t>
  </si>
  <si>
    <t>CPS 20X100MG</t>
  </si>
  <si>
    <t>117685</t>
  </si>
  <si>
    <t>17685</t>
  </si>
  <si>
    <t>MIRZATEN 30</t>
  </si>
  <si>
    <t>POR TBL FLM 30X30MG</t>
  </si>
  <si>
    <t>125273</t>
  </si>
  <si>
    <t>25273</t>
  </si>
  <si>
    <t>DOSTINEX 0.5 MG</t>
  </si>
  <si>
    <t>POR TBL NOB8X0.5MG</t>
  </si>
  <si>
    <t>125274</t>
  </si>
  <si>
    <t>25274</t>
  </si>
  <si>
    <t>POR TBL NOB2X0.5MG</t>
  </si>
  <si>
    <t>50113006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</si>
  <si>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</si>
  <si>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</si>
  <si>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</si>
  <si>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</si>
  <si>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</si>
  <si>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</si>
  <si>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</si>
  <si>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988740</t>
  </si>
  <si>
    <t>Nutrison Advanced Diason 1000ml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</si>
  <si>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</si>
  <si>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</si>
  <si>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</si>
  <si>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</si>
  <si>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</si>
  <si>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</si>
  <si>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</si>
  <si>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133220</t>
  </si>
  <si>
    <t>33220</t>
  </si>
  <si>
    <t>PROTIFAR</t>
  </si>
  <si>
    <t>POR PLV SOL 1X225GM</t>
  </si>
  <si>
    <t>33526</t>
  </si>
  <si>
    <t>NUTRISON</t>
  </si>
  <si>
    <t>33677</t>
  </si>
  <si>
    <t>POR SOL 1X1500ML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</si>
  <si>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</si>
  <si>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</si>
  <si>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</si>
  <si>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</si>
  <si>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</si>
  <si>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</si>
  <si>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</si>
  <si>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</si>
  <si>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</si>
  <si>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</si>
  <si>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</si>
  <si>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</si>
  <si>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</si>
  <si>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</si>
  <si>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</si>
  <si>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105951</t>
  </si>
  <si>
    <t>5951</t>
  </si>
  <si>
    <t>AMOKSIKLAV 1G</t>
  </si>
  <si>
    <t>TBL OBD 14X1GM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</si>
  <si>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</si>
  <si>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</si>
  <si>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</si>
  <si>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</si>
  <si>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</si>
  <si>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</si>
  <si>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</si>
  <si>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</si>
  <si>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</si>
  <si>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</si>
  <si>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</si>
  <si>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</si>
  <si>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172972</t>
  </si>
  <si>
    <t>72972</t>
  </si>
  <si>
    <t>AMOKSIKLAV 1.2GM</t>
  </si>
  <si>
    <t>INJ SIC 5X1.2GM</t>
  </si>
  <si>
    <t>190778</t>
  </si>
  <si>
    <t>90778</t>
  </si>
  <si>
    <t>BACTROBAN</t>
  </si>
  <si>
    <t>DRM UNG 1X15GM</t>
  </si>
  <si>
    <t>131656</t>
  </si>
  <si>
    <t>CEFTAZIDIM KABI 2 GM</t>
  </si>
  <si>
    <t>INJ+INF PLV SOL 10X2GM</t>
  </si>
  <si>
    <t>500697</t>
  </si>
  <si>
    <t>141838</t>
  </si>
  <si>
    <t>Amikacin B.Braun 10mg/ml EP 100ml</t>
  </si>
  <si>
    <t>10X100ml</t>
  </si>
  <si>
    <t>148261</t>
  </si>
  <si>
    <t>48261</t>
  </si>
  <si>
    <t>PLV ADS 1X20GM</t>
  </si>
  <si>
    <t>103952</t>
  </si>
  <si>
    <t>3952</t>
  </si>
  <si>
    <t>AMIKIN</t>
  </si>
  <si>
    <t>INJ 1X2ML/500MG</t>
  </si>
  <si>
    <t>113453</t>
  </si>
  <si>
    <t>PIPERACILLIN/TAZOBACTAM KABI 4 G/0,5 G</t>
  </si>
  <si>
    <t>INF PLV SOL 10X4.5GM</t>
  </si>
  <si>
    <t>108807</t>
  </si>
  <si>
    <t>8807</t>
  </si>
  <si>
    <t>DALACIN C PHOSPHATE</t>
  </si>
  <si>
    <t>INJ 1X4ML 600MG</t>
  </si>
  <si>
    <t>147727</t>
  </si>
  <si>
    <t>47727</t>
  </si>
  <si>
    <t>ZINNAT 500 MG</t>
  </si>
  <si>
    <t>TBL OBD 10X500MG</t>
  </si>
  <si>
    <t>844576</t>
  </si>
  <si>
    <t>100339</t>
  </si>
  <si>
    <t>DALACIN C 300 MG</t>
  </si>
  <si>
    <t>POR CPS DUR 16X300MG</t>
  </si>
  <si>
    <t>50113014</t>
  </si>
  <si>
    <t>117170</t>
  </si>
  <si>
    <t>17170</t>
  </si>
  <si>
    <t>BELOGENT KRÉM</t>
  </si>
  <si>
    <t>165989</t>
  </si>
  <si>
    <t>65989</t>
  </si>
  <si>
    <t>MYCOMAX « INF. INFUZ</t>
  </si>
  <si>
    <t>166037</t>
  </si>
  <si>
    <t>66037</t>
  </si>
  <si>
    <t>MYCOMAX 100</t>
  </si>
  <si>
    <t>CPS 7X100MG</t>
  </si>
  <si>
    <t>50113011</t>
  </si>
  <si>
    <t>87239</t>
  </si>
  <si>
    <t>Fanhdi 50 I.U./ml(500 I.U) GRIFOLS</t>
  </si>
  <si>
    <t>199295</t>
  </si>
  <si>
    <t>99295</t>
  </si>
  <si>
    <t>TBL 20X100MG</t>
  </si>
  <si>
    <t>840169</t>
  </si>
  <si>
    <t>Indulona  Nechtíková 100g</t>
  </si>
  <si>
    <t>841059</t>
  </si>
  <si>
    <t>Indulona olivová ung.100g</t>
  </si>
  <si>
    <t>146125</t>
  </si>
  <si>
    <t>46125</t>
  </si>
  <si>
    <t>LIDOCAIN 10%</t>
  </si>
  <si>
    <t>SPR 1X38GM</t>
  </si>
  <si>
    <t>705608</t>
  </si>
  <si>
    <t>Indulona A/64 ung.100ml modrá</t>
  </si>
  <si>
    <t>100407</t>
  </si>
  <si>
    <t>407</t>
  </si>
  <si>
    <t>CALCIUM BIOTIKA</t>
  </si>
  <si>
    <t>INJ 10X10ML/1GM</t>
  </si>
  <si>
    <t>921230</t>
  </si>
  <si>
    <t>KL VASELINUM ALBUM, 20G</t>
  </si>
  <si>
    <t>102439</t>
  </si>
  <si>
    <t>2439</t>
  </si>
  <si>
    <t>MARCAINE 0.5%</t>
  </si>
  <si>
    <t>INJ SOL5X20ML/100MG</t>
  </si>
  <si>
    <t>920064</t>
  </si>
  <si>
    <t>KL SOL.METHYLROS.CHL.1% 10G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</si>
  <si>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</si>
  <si>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</si>
  <si>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</si>
  <si>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</si>
  <si>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</si>
  <si>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</si>
  <si>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</si>
  <si>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</si>
  <si>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</si>
  <si>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</si>
  <si>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920376</t>
  </si>
  <si>
    <t>KL SOL.HYD.PEROX.3% 200G v sirokohrdle lahvi</t>
  </si>
  <si>
    <t>921216</t>
  </si>
  <si>
    <t>KL SOL.IODI PREGL 200g v sirokohrdle lahvi</t>
  </si>
  <si>
    <t>921241</t>
  </si>
  <si>
    <t>KL SOL.ARG.NITR.10% 10G</t>
  </si>
  <si>
    <t>921272</t>
  </si>
  <si>
    <t>KL JODOVY OLEJ 10G</t>
  </si>
  <si>
    <t>921453</t>
  </si>
  <si>
    <t>KL SOL.PHENOLI CAMPHOR. 10g</t>
  </si>
  <si>
    <t>930673</t>
  </si>
  <si>
    <t>KL CHLORHEXIDINI SOL. 0,1% 200g</t>
  </si>
  <si>
    <t>921245</t>
  </si>
  <si>
    <t>KL BENZINUM 150g v sirokohrdle lahvi</t>
  </si>
  <si>
    <t>921244</t>
  </si>
  <si>
    <t>KL ETHANOL.C.BENZINO 150G v sirokohrdle lahvi</t>
  </si>
  <si>
    <t>190044</t>
  </si>
  <si>
    <t>90044</t>
  </si>
  <si>
    <t>DEPO-MEDROL</t>
  </si>
  <si>
    <t>INJ 1X1ML/40MG</t>
  </si>
  <si>
    <t>185525</t>
  </si>
  <si>
    <t>85525</t>
  </si>
  <si>
    <t>AMOKSIKLAV</t>
  </si>
  <si>
    <t>TBL OBD 21X625MG</t>
  </si>
  <si>
    <t>930674</t>
  </si>
  <si>
    <t>KL CHLORNAN SODNÝ 1% 300g v sirokohrdle lahvi</t>
  </si>
  <si>
    <t>773465</t>
  </si>
  <si>
    <t>Indulona Rakytníková</t>
  </si>
  <si>
    <t>905098</t>
  </si>
  <si>
    <t>23989</t>
  </si>
  <si>
    <t>DZ OCTENISEPT 1 l</t>
  </si>
  <si>
    <t>900814</t>
  </si>
  <si>
    <t>KL SOL.FORMAL.K FIXACI TKANI,1000G</t>
  </si>
  <si>
    <t>900406</t>
  </si>
  <si>
    <t>KL SOL.NOVIKOV 10G</t>
  </si>
  <si>
    <t>930589</t>
  </si>
  <si>
    <t>KL ETHANOLUM BENZ.DENAT. 900 ml / 720g/</t>
  </si>
  <si>
    <t>UN 1170</t>
  </si>
  <si>
    <t>921564</t>
  </si>
  <si>
    <t>KL VASELINUM ALBUM STERILNI,  10G</t>
  </si>
  <si>
    <t>500988</t>
  </si>
  <si>
    <t>KL VASELINUM ALBUM STERILNI, 20G</t>
  </si>
  <si>
    <t>844940</t>
  </si>
  <si>
    <t>KL ELIXÍR NA OPTIKU</t>
  </si>
  <si>
    <t>930224</t>
  </si>
  <si>
    <t>KL BENZINUM 900 ml</t>
  </si>
  <si>
    <t>UN 3295</t>
  </si>
  <si>
    <t>930316</t>
  </si>
  <si>
    <t>KL CHLORHEXIDIN SOL.  0,1% 100 g</t>
  </si>
  <si>
    <t>900897</t>
  </si>
  <si>
    <t>KL GELATUM FORMALDEHYDI, 100G</t>
  </si>
  <si>
    <t>formaldehydový gel</t>
  </si>
  <si>
    <t>920312</t>
  </si>
  <si>
    <t>KL SOL.TETRACAINI 2% 10G</t>
  </si>
  <si>
    <t>921054</t>
  </si>
  <si>
    <t>KL PERSTERIL 10% 300G</t>
  </si>
  <si>
    <t>Klinika ústní,čelistní a obl. chir.</t>
  </si>
  <si>
    <t>Klinika ústní,čelistní a obl. chir., lůžk. odd. 33</t>
  </si>
  <si>
    <t>Klinika ústní,čelistní a obl. chir., ambulance</t>
  </si>
  <si>
    <t>Klinika ústní,čelistní a obl. chir., LSPP stomat.</t>
  </si>
  <si>
    <t>Klinika ústní,čelistní a obl. chir., operační sál</t>
  </si>
  <si>
    <t>Lékárna - léčiva</t>
  </si>
  <si>
    <t>Lékárna - enterární výživa</t>
  </si>
  <si>
    <t>Lékárna - antibiotika</t>
  </si>
  <si>
    <t>Lékárna - antimykotika</t>
  </si>
  <si>
    <t>394 TO krevní deriváty hemofilici (112 01 003)</t>
  </si>
  <si>
    <t>2511 - Klinika ústní,čelistní a obl. chir., lůžk. odd. 33</t>
  </si>
  <si>
    <t>2522 - Klinika ústní,čelistní a obl. chir., LSPP stomat.</t>
  </si>
  <si>
    <t>2562 - Klinika ústní,čelistní a obl. chir., operační sál</t>
  </si>
  <si>
    <t>2521 - Klinika ústní,čelistní a obl. chir., ambulance</t>
  </si>
  <si>
    <t>N06AB05 - Paroxetin</t>
  </si>
  <si>
    <t>B01AC04 - Klopidogrel</t>
  </si>
  <si>
    <t>J02AC01 - Flukonazol</t>
  </si>
  <si>
    <t>A02BC02 - Pantoprazol</t>
  </si>
  <si>
    <t>A10AB01 - Inzulin lidský</t>
  </si>
  <si>
    <t>A10BB12 - Glimepirid</t>
  </si>
  <si>
    <t>J01DC02 - Cefuroxim</t>
  </si>
  <si>
    <t>B01AB06 - Nadroparin</t>
  </si>
  <si>
    <t>N02AX02 - Tramadol</t>
  </si>
  <si>
    <t>N05CD08 - Midazolam</t>
  </si>
  <si>
    <t>N06AB10 - Escitalopram</t>
  </si>
  <si>
    <t>R06AE07 - Cetirizin</t>
  </si>
  <si>
    <t>C01BD01 - Amiodaron</t>
  </si>
  <si>
    <t>J01CR02 - Amoxicilin a enzymový inhibitor</t>
  </si>
  <si>
    <t>C07AB07 - Bisoprolol</t>
  </si>
  <si>
    <t>J01FF01 - Klindamycin</t>
  </si>
  <si>
    <t>C07AG02 - Karvedilol</t>
  </si>
  <si>
    <t>M01AX17 - Nimesulid</t>
  </si>
  <si>
    <t>C08CA01 - Amlodipin</t>
  </si>
  <si>
    <t>N03AX12 - Gabapentin</t>
  </si>
  <si>
    <t>C09AA05 - Ramipril</t>
  </si>
  <si>
    <t>A06AD11 - Laktulóza</t>
  </si>
  <si>
    <t>N06AB04 - Citalopram</t>
  </si>
  <si>
    <t>C09BB03 - Lisinopril a amlodipin</t>
  </si>
  <si>
    <t>N06AX11 - Mirtazapin</t>
  </si>
  <si>
    <t>C10AB05 - Fenofibrát</t>
  </si>
  <si>
    <t>V06XX - Potraviny pro zvláštní lékařské účely (PZLÚ)</t>
  </si>
  <si>
    <t>G02CB03 - Kabergolin</t>
  </si>
  <si>
    <t>H02AB04 - Methylprednisolon</t>
  </si>
  <si>
    <t>A02BC02</t>
  </si>
  <si>
    <t>A06AD11</t>
  </si>
  <si>
    <t>A10AB01</t>
  </si>
  <si>
    <t>ACTRAPID PENFILL 100 IU/ML</t>
  </si>
  <si>
    <t>A10BB12</t>
  </si>
  <si>
    <t>B01AB06</t>
  </si>
  <si>
    <t>B01AC04</t>
  </si>
  <si>
    <t>C01BD01</t>
  </si>
  <si>
    <t>C07AB07</t>
  </si>
  <si>
    <t>C07AG02</t>
  </si>
  <si>
    <t>C08CA01</t>
  </si>
  <si>
    <t>C09AA05</t>
  </si>
  <si>
    <t>TRITACE 10 MG</t>
  </si>
  <si>
    <t>C09BB03</t>
  </si>
  <si>
    <t>C10AB05</t>
  </si>
  <si>
    <t>POR CPS DUR 30X267MG</t>
  </si>
  <si>
    <t>G02CB03</t>
  </si>
  <si>
    <t>DOSTINEX 0,5 MG</t>
  </si>
  <si>
    <t>POR TBL NOB 8X0.5MG</t>
  </si>
  <si>
    <t>POR TBL NOB 2X0.5MG</t>
  </si>
  <si>
    <t>H02AB04</t>
  </si>
  <si>
    <t>POR TBL NOB 50X16MG</t>
  </si>
  <si>
    <t>SOLU-MEDROL 40 MG/ML</t>
  </si>
  <si>
    <t>INJ PSO LQF 40MG+1ML</t>
  </si>
  <si>
    <t>J01CR02</t>
  </si>
  <si>
    <t>AMOKSIKLAV 1 G</t>
  </si>
  <si>
    <t>POR TBL FLM 14X1GM</t>
  </si>
  <si>
    <t>AMOKSIKLAV 1,2 G</t>
  </si>
  <si>
    <t>INJ PLV SOL 5X1.2GM</t>
  </si>
  <si>
    <t>J01DC02</t>
  </si>
  <si>
    <t>POR TBL FLM 10X500MG</t>
  </si>
  <si>
    <t>J01FF01</t>
  </si>
  <si>
    <t>DALACIN C</t>
  </si>
  <si>
    <t>INJ SOL 1X4ML/600MG</t>
  </si>
  <si>
    <t>J02AC01</t>
  </si>
  <si>
    <t>MYCOMAX INF</t>
  </si>
  <si>
    <t>INF SOL 100ML/200MG</t>
  </si>
  <si>
    <t>POR CPS DUR 7X100MG</t>
  </si>
  <si>
    <t>M01AX17</t>
  </si>
  <si>
    <t>POR TBL NOB 30X100MG</t>
  </si>
  <si>
    <t>N02AX02</t>
  </si>
  <si>
    <t>POR TBL PRO 30X100MG</t>
  </si>
  <si>
    <t>N03AX12</t>
  </si>
  <si>
    <t>NEURONTIN 100 MG</t>
  </si>
  <si>
    <t>POR CPS DUR 20X100MG</t>
  </si>
  <si>
    <t>N05CD08</t>
  </si>
  <si>
    <t>N06AB04</t>
  </si>
  <si>
    <t>POR TBL FLM 30X10 MG</t>
  </si>
  <si>
    <t>POR TBL FLM 30X20 MG</t>
  </si>
  <si>
    <t>N06AB05</t>
  </si>
  <si>
    <t>N06AB10</t>
  </si>
  <si>
    <t>N06AX11</t>
  </si>
  <si>
    <t>MIRZATEN 30 MG</t>
  </si>
  <si>
    <t>R06AE07</t>
  </si>
  <si>
    <t>V06XX</t>
  </si>
  <si>
    <t>DEPO-MEDROL 40 MG/ML</t>
  </si>
  <si>
    <t>INJ SUS 1X1ML/40MG</t>
  </si>
  <si>
    <t>AMOKSIKLAV 625 MG</t>
  </si>
  <si>
    <t>POR TBL FLM 21X625MG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</si>
  <si>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</si>
  <si>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</si>
  <si>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</si>
  <si>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</si>
  <si>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LSPP stomatologická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</si>
  <si>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</si>
  <si>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</si>
  <si>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</si>
  <si>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</si>
  <si>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</si>
  <si>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</si>
  <si>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</si>
  <si>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</si>
  <si>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</si>
  <si>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</si>
  <si>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</si>
  <si>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</si>
  <si>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Číhalová Lucie</t>
  </si>
  <si>
    <t>Dubovská Ivana</t>
  </si>
  <si>
    <t>Foltasová Lenka</t>
  </si>
  <si>
    <t>Hanáková Dagmar</t>
  </si>
  <si>
    <t>Hanuliak Jan</t>
  </si>
  <si>
    <t>Harvan Luboš</t>
  </si>
  <si>
    <t>Havlík Miroslav</t>
  </si>
  <si>
    <t>Heinz Petr</t>
  </si>
  <si>
    <t>Chytilová Karin</t>
  </si>
  <si>
    <t>Jirava Emil</t>
  </si>
  <si>
    <t>Juřička Stanislav</t>
  </si>
  <si>
    <t>Kadlec Zdeněk</t>
  </si>
  <si>
    <t>Klimeš Vladimír</t>
  </si>
  <si>
    <t>Král David</t>
  </si>
  <si>
    <t>Krejčí Přemysl</t>
  </si>
  <si>
    <t>Michl Petr</t>
  </si>
  <si>
    <t>Moťka Vladislav</t>
  </si>
  <si>
    <t>Němcová Nikola</t>
  </si>
  <si>
    <t>Pazdera Jindřich</t>
  </si>
  <si>
    <t>Pink Richard</t>
  </si>
  <si>
    <t>Schneiderová Michaela</t>
  </si>
  <si>
    <t>Stupková Veronika</t>
  </si>
  <si>
    <t>Tvrdý Peter</t>
  </si>
  <si>
    <t>Voborná Iva</t>
  </si>
  <si>
    <t>Zbořil Vítězslav</t>
  </si>
  <si>
    <t>Žižka Radovan</t>
  </si>
  <si>
    <t>Strouhalová Jana</t>
  </si>
  <si>
    <t>Kozák Rostislav</t>
  </si>
  <si>
    <t>Alprazolam</t>
  </si>
  <si>
    <t>6618</t>
  </si>
  <si>
    <t>NEUROL 0,5</t>
  </si>
  <si>
    <t>POR TBL NOB 30X0.5MG</t>
  </si>
  <si>
    <t>Amoxicilin a enzymový inhibitor</t>
  </si>
  <si>
    <t>5950</t>
  </si>
  <si>
    <t>POR TBL FLM 10X1GM</t>
  </si>
  <si>
    <t>Klindamycin</t>
  </si>
  <si>
    <t>Nimesulid</t>
  </si>
  <si>
    <t>12891</t>
  </si>
  <si>
    <t>POR TBL NOB 15X100MG</t>
  </si>
  <si>
    <t>Flutikason-furoát</t>
  </si>
  <si>
    <t>29814</t>
  </si>
  <si>
    <t>AVAMYS</t>
  </si>
  <si>
    <t>NAS SPR SUS 30X27.5RG</t>
  </si>
  <si>
    <t>Metronidazol</t>
  </si>
  <si>
    <t>POR TBL NOB 20X250MG</t>
  </si>
  <si>
    <t>Cefuroxim</t>
  </si>
  <si>
    <t>Jiná antiinfektiva</t>
  </si>
  <si>
    <t>OPH GTT SOL 1X10ML SKLO</t>
  </si>
  <si>
    <t>OPH UNG 1X5GM/5MG</t>
  </si>
  <si>
    <t>Omeprazol</t>
  </si>
  <si>
    <t>25364</t>
  </si>
  <si>
    <t>POR CPS ETD 14X20MG SKLO</t>
  </si>
  <si>
    <t>Pitofenon a analgetika</t>
  </si>
  <si>
    <t>57860</t>
  </si>
  <si>
    <t>POR GTT SOL 1X10ML</t>
  </si>
  <si>
    <t>Betamethason a antibiotika</t>
  </si>
  <si>
    <t>DRM CRM 1X30GM</t>
  </si>
  <si>
    <t>107135</t>
  </si>
  <si>
    <t>DALACIN C 150 MG</t>
  </si>
  <si>
    <t>POR CPS DUR 16X150MG</t>
  </si>
  <si>
    <t>Theofylin</t>
  </si>
  <si>
    <t>86719</t>
  </si>
  <si>
    <t>AFONILUM SR 375 MG</t>
  </si>
  <si>
    <t>POR CPS PRO 20X375MG</t>
  </si>
  <si>
    <t>Ciprofloxacin</t>
  </si>
  <si>
    <t>53202</t>
  </si>
  <si>
    <t>CIPHIN 500</t>
  </si>
  <si>
    <t>Jiná kapiláry stabilizující látky</t>
  </si>
  <si>
    <t>POR TBL ENT 30X20MG</t>
  </si>
  <si>
    <t>Kombinace různých antibiotik</t>
  </si>
  <si>
    <t>OPH UNG 1X5GM</t>
  </si>
  <si>
    <t>Kyselina aminomethylbenzoová</t>
  </si>
  <si>
    <t>98168</t>
  </si>
  <si>
    <t>2430</t>
  </si>
  <si>
    <t>VAG TBL 10X500MG</t>
  </si>
  <si>
    <t>94357</t>
  </si>
  <si>
    <t>VAG TBL 50X500MG</t>
  </si>
  <si>
    <t>POR GRA SUS 30SÁČ I</t>
  </si>
  <si>
    <t>Chondroitin-sulfát</t>
  </si>
  <si>
    <t>14817</t>
  </si>
  <si>
    <t>CONDROSULF 400</t>
  </si>
  <si>
    <t>POR CPS DUR 60X400MG</t>
  </si>
  <si>
    <t>Amoxicilin</t>
  </si>
  <si>
    <t>62050</t>
  </si>
  <si>
    <t>DUOMOX 500</t>
  </si>
  <si>
    <t>POR TBL SUS 20X500MG</t>
  </si>
  <si>
    <t>Atorvastatin</t>
  </si>
  <si>
    <t>93013</t>
  </si>
  <si>
    <t>SORTIS 10 MG</t>
  </si>
  <si>
    <t>47725</t>
  </si>
  <si>
    <t>ZINNAT 250 MG</t>
  </si>
  <si>
    <t>POR TBL FLM 10X250MG</t>
  </si>
  <si>
    <t>Drospirenon a ethinylestradiol</t>
  </si>
  <si>
    <t>175973</t>
  </si>
  <si>
    <t>SYLVIANE 0,03 MG/3 MG POTAHOVANÉ TABLETY</t>
  </si>
  <si>
    <t>POR TBL FLM 63</t>
  </si>
  <si>
    <t>Hydrokortison a antibiotika</t>
  </si>
  <si>
    <t>41515</t>
  </si>
  <si>
    <t>PIMAFUCORT</t>
  </si>
  <si>
    <t>DRM CRM 1X15GM</t>
  </si>
  <si>
    <t>Karbamazepin</t>
  </si>
  <si>
    <t>POR TBL NOB 50X200MG</t>
  </si>
  <si>
    <t>Ketoprofen</t>
  </si>
  <si>
    <t>76655</t>
  </si>
  <si>
    <t>KETONAL</t>
  </si>
  <si>
    <t>POR CPS DUR 25X50MG</t>
  </si>
  <si>
    <t>76656</t>
  </si>
  <si>
    <t>KETONAL 5% KRÉM</t>
  </si>
  <si>
    <t>Klarithromycin</t>
  </si>
  <si>
    <t>53800</t>
  </si>
  <si>
    <t>KLACID 250 MG/5 ML</t>
  </si>
  <si>
    <t>POR GRA SUS 1X100ML</t>
  </si>
  <si>
    <t>Klomipramin</t>
  </si>
  <si>
    <t>16028</t>
  </si>
  <si>
    <t>ANAFRANIL SR 75</t>
  </si>
  <si>
    <t>POR TBL RET 20X75MG</t>
  </si>
  <si>
    <t>Metoklopramid</t>
  </si>
  <si>
    <t>93104</t>
  </si>
  <si>
    <t>DEGAN 10 MG TABLETY</t>
  </si>
  <si>
    <t>POR TBL NOB 40X10MG</t>
  </si>
  <si>
    <t>132665</t>
  </si>
  <si>
    <t>Sertralin</t>
  </si>
  <si>
    <t>53951</t>
  </si>
  <si>
    <t>ZOLOFT 100 MG</t>
  </si>
  <si>
    <t>POR TBL FLM 28X100MG</t>
  </si>
  <si>
    <t>Tizanidin</t>
  </si>
  <si>
    <t>16050</t>
  </si>
  <si>
    <t>SIRDALUD 2 MG</t>
  </si>
  <si>
    <t>POR TBL NOB 20X2MG</t>
  </si>
  <si>
    <t>Tolperison</t>
  </si>
  <si>
    <t>MYDOCALM 150 MG</t>
  </si>
  <si>
    <t>POR TBL FLM 30X150MG</t>
  </si>
  <si>
    <t>Vitamin B1 v kombinaci s vitaminem B6 a/nebo B12</t>
  </si>
  <si>
    <t>11485</t>
  </si>
  <si>
    <t>MILGAMMA N</t>
  </si>
  <si>
    <t>INJ SOL 5X2ML</t>
  </si>
  <si>
    <t>42477</t>
  </si>
  <si>
    <t>MILGAMMA</t>
  </si>
  <si>
    <t>POR TBL OBD 100</t>
  </si>
  <si>
    <t>Zolpidem</t>
  </si>
  <si>
    <t>132603</t>
  </si>
  <si>
    <t>STILNOX</t>
  </si>
  <si>
    <t>Jiná</t>
  </si>
  <si>
    <t>*4036</t>
  </si>
  <si>
    <t>Jiný</t>
  </si>
  <si>
    <t>*4035</t>
  </si>
  <si>
    <t>99366</t>
  </si>
  <si>
    <t>AMOKSIKLAV 457 MG/5 ML</t>
  </si>
  <si>
    <t>POR PLV SUS 70ML</t>
  </si>
  <si>
    <t>Diklofenak</t>
  </si>
  <si>
    <t>Erdostein</t>
  </si>
  <si>
    <t>47033</t>
  </si>
  <si>
    <t>ERDOMED</t>
  </si>
  <si>
    <t>POR PLV SUS 1X100ML</t>
  </si>
  <si>
    <t>Hořčík (různé sole v kombinaci)</t>
  </si>
  <si>
    <t>POR GRA SOL 30</t>
  </si>
  <si>
    <t>Kyselina hyaluronová</t>
  </si>
  <si>
    <t>HYALGAN 20 MG/2 ML</t>
  </si>
  <si>
    <t>INJ SOL 1X2ML/20MG</t>
  </si>
  <si>
    <t>Levocetirizin</t>
  </si>
  <si>
    <t>32719</t>
  </si>
  <si>
    <t>XYZAL</t>
  </si>
  <si>
    <t>Mefenoxalon</t>
  </si>
  <si>
    <t>85656</t>
  </si>
  <si>
    <t>DORSIFLEX 200 MG</t>
  </si>
  <si>
    <t>POR TBL NOB 30X200MG</t>
  </si>
  <si>
    <t>Mometason</t>
  </si>
  <si>
    <t>16456</t>
  </si>
  <si>
    <t>NASONEX</t>
  </si>
  <si>
    <t>NAS SPR SUS 60X50RG</t>
  </si>
  <si>
    <t>16457</t>
  </si>
  <si>
    <t>NAS SPR SUS 140X50RG</t>
  </si>
  <si>
    <t>50335</t>
  </si>
  <si>
    <t>POR GTT SOL 1X25ML</t>
  </si>
  <si>
    <t>Tramadol, kombinace</t>
  </si>
  <si>
    <t>17925</t>
  </si>
  <si>
    <t>ZALDIAR</t>
  </si>
  <si>
    <t>POR TBL FLM 20</t>
  </si>
  <si>
    <t>132654</t>
  </si>
  <si>
    <t>Benzathin-fenoxymethylpenicilin</t>
  </si>
  <si>
    <t>49549</t>
  </si>
  <si>
    <t>OSPEN 400</t>
  </si>
  <si>
    <t>POR SIR 1X150ML</t>
  </si>
  <si>
    <t>Diazepam</t>
  </si>
  <si>
    <t>DIAZEPAM SLOVAKOFARMA 10 MG</t>
  </si>
  <si>
    <t>POR TBL NOB 20X10MG</t>
  </si>
  <si>
    <t>Fenoxymethylpenicilin</t>
  </si>
  <si>
    <t>45998</t>
  </si>
  <si>
    <t>OSPEN 1500</t>
  </si>
  <si>
    <t>POR TBL FLM 30X1500KU</t>
  </si>
  <si>
    <t>Fytomenadion</t>
  </si>
  <si>
    <t>720</t>
  </si>
  <si>
    <t>KANAVIT</t>
  </si>
  <si>
    <t>POR GTT EML 1X5ML/100MG</t>
  </si>
  <si>
    <t>Ibuprofen</t>
  </si>
  <si>
    <t>11064</t>
  </si>
  <si>
    <t>IBALGIN 600</t>
  </si>
  <si>
    <t>POR TBL FLM 100X600MG</t>
  </si>
  <si>
    <t>Jiná antibiotika pro lokální aplikaci</t>
  </si>
  <si>
    <t>55760</t>
  </si>
  <si>
    <t>PAMYCON NA PŘÍPRAVU KAPEK</t>
  </si>
  <si>
    <t>DRM PLV SOL 1X10LAH</t>
  </si>
  <si>
    <t>201970</t>
  </si>
  <si>
    <t>DRM PLV SOL 1X1LAH</t>
  </si>
  <si>
    <t>Nifuroxazid</t>
  </si>
  <si>
    <t>46405</t>
  </si>
  <si>
    <t>ERCEFURYL 200 MG CPS.</t>
  </si>
  <si>
    <t>POR CPS DUR 14X200MG</t>
  </si>
  <si>
    <t>POR GRA SUS 15SÁČ I</t>
  </si>
  <si>
    <t>Thiethylperazin</t>
  </si>
  <si>
    <t>9844</t>
  </si>
  <si>
    <t>POR TBL OBD 50X6.5MG</t>
  </si>
  <si>
    <t>138840</t>
  </si>
  <si>
    <t>16286</t>
  </si>
  <si>
    <t>200529</t>
  </si>
  <si>
    <t>AUGMENTIN 1 G</t>
  </si>
  <si>
    <t>POR TBL FLM 20X1GM</t>
  </si>
  <si>
    <t>55759</t>
  </si>
  <si>
    <t>132671</t>
  </si>
  <si>
    <t>Kyselina acetylsalicylová</t>
  </si>
  <si>
    <t>ANOPYRIN 100 MG</t>
  </si>
  <si>
    <t>POR TBL NOB 2X10X100MG</t>
  </si>
  <si>
    <t>Thiamin (vitamin B1)</t>
  </si>
  <si>
    <t>616</t>
  </si>
  <si>
    <t>THIAMIN LÉČIVA</t>
  </si>
  <si>
    <t>INJ SOL 10X2ML/100MG</t>
  </si>
  <si>
    <t>Bromazepam</t>
  </si>
  <si>
    <t>LEXAURIN 1,5</t>
  </si>
  <si>
    <t>POR TBL NOB 30X1.5MG</t>
  </si>
  <si>
    <t>Ciklopirox</t>
  </si>
  <si>
    <t>76152</t>
  </si>
  <si>
    <t>BATRAFEN ROZTOK</t>
  </si>
  <si>
    <t>DRM SOL 1X20ML</t>
  </si>
  <si>
    <t>Dexamethason a antiinfektiva</t>
  </si>
  <si>
    <t>57866</t>
  </si>
  <si>
    <t>TOBRADEX</t>
  </si>
  <si>
    <t>OPH GTT SUS 1X5ML</t>
  </si>
  <si>
    <t>200214</t>
  </si>
  <si>
    <t>POR TBL NOB 56X100MG</t>
  </si>
  <si>
    <t>Levothyroxin, sodná sůl</t>
  </si>
  <si>
    <t>EUTHYROX 75 MIKROGRAMŮ</t>
  </si>
  <si>
    <t>POR TBL NOB 100X75RG</t>
  </si>
  <si>
    <t>Mupirocin</t>
  </si>
  <si>
    <t>Kalcipotriol, kombinace</t>
  </si>
  <si>
    <t>47563</t>
  </si>
  <si>
    <t>DAIVOBET MAST</t>
  </si>
  <si>
    <t>Telmisartan a diuretika</t>
  </si>
  <si>
    <t>26573</t>
  </si>
  <si>
    <t>MICARDISPLUS 40/12,5 MG</t>
  </si>
  <si>
    <t>POR TBL NOB 56</t>
  </si>
  <si>
    <t>2547</t>
  </si>
  <si>
    <t>MAXITROL</t>
  </si>
  <si>
    <t>OPH UNG 1X3.5GM</t>
  </si>
  <si>
    <t>75605</t>
  </si>
  <si>
    <t>DICLOFENAC AL 25</t>
  </si>
  <si>
    <t>POR TBL FLM 100X25MG</t>
  </si>
  <si>
    <t>84114</t>
  </si>
  <si>
    <t>FASTUM GEL</t>
  </si>
  <si>
    <t>DRM GEL 1X50GM</t>
  </si>
  <si>
    <t>Paracetamol, kombinace kromě psycholeptik</t>
  </si>
  <si>
    <t>48886</t>
  </si>
  <si>
    <t>ATARALGIN</t>
  </si>
  <si>
    <t>POR TBL NOB 10</t>
  </si>
  <si>
    <t>Prednison</t>
  </si>
  <si>
    <t>269</t>
  </si>
  <si>
    <t>PREDNISON 5 LÉČIVA</t>
  </si>
  <si>
    <t>POR TBL NOB 20X5MG</t>
  </si>
  <si>
    <t>Telmisartan</t>
  </si>
  <si>
    <t>500129</t>
  </si>
  <si>
    <t>MICARDIS 80 MG</t>
  </si>
  <si>
    <t>POR TBL NOB 30X80MG</t>
  </si>
  <si>
    <t>26577</t>
  </si>
  <si>
    <t>MICARDISPLUS 80/12,5 MG</t>
  </si>
  <si>
    <t>POR TBL NOB 28X1</t>
  </si>
  <si>
    <t>4234</t>
  </si>
  <si>
    <t>INJ SOL 1X2ML/300MG</t>
  </si>
  <si>
    <t>150035</t>
  </si>
  <si>
    <t>Sodná sůl metamizolu</t>
  </si>
  <si>
    <t>NOVALGIN TABLETY</t>
  </si>
  <si>
    <t>POR TBL FLM 20X500MG</t>
  </si>
  <si>
    <t>74991</t>
  </si>
  <si>
    <t>AMOKSIKLAV 156,25 MG/5 ML SUSPENZE</t>
  </si>
  <si>
    <t>POR PLV SUS 100 ML</t>
  </si>
  <si>
    <t>Cefadroxil</t>
  </si>
  <si>
    <t>44803</t>
  </si>
  <si>
    <t>BIODROXIL</t>
  </si>
  <si>
    <t>POR TBL FLM 20X1000MG</t>
  </si>
  <si>
    <t>Cetirizin</t>
  </si>
  <si>
    <t>66029</t>
  </si>
  <si>
    <t>Desloratadin</t>
  </si>
  <si>
    <t>28836</t>
  </si>
  <si>
    <t>AERIUS 0,5 MG/ML</t>
  </si>
  <si>
    <t>POR SOL 1X50ML LŽIČKA</t>
  </si>
  <si>
    <t>DIAZEPAM SLOVAKOFARMA 5 MG</t>
  </si>
  <si>
    <t>89024</t>
  </si>
  <si>
    <t>DICLOFENAC AL 50</t>
  </si>
  <si>
    <t>POR TBL FLM 20X50MG</t>
  </si>
  <si>
    <t>Flukonazol</t>
  </si>
  <si>
    <t>66036</t>
  </si>
  <si>
    <t>POR CPS DUR 28X100MG</t>
  </si>
  <si>
    <t>Imichimod</t>
  </si>
  <si>
    <t>193437</t>
  </si>
  <si>
    <t>ALDARA 5% CREAM</t>
  </si>
  <si>
    <t>CRM 24X250MG/12.5MG</t>
  </si>
  <si>
    <t>Metoprolol</t>
  </si>
  <si>
    <t>46980</t>
  </si>
  <si>
    <t>BETALOC SR 200 MG</t>
  </si>
  <si>
    <t>POR TBL PRO 100X200MG</t>
  </si>
  <si>
    <t>179326</t>
  </si>
  <si>
    <t>DORETA 75 MG/650 MG</t>
  </si>
  <si>
    <t>18549</t>
  </si>
  <si>
    <t>XORIMAX 500 MG POTAHOVANÉ TABLETY</t>
  </si>
  <si>
    <t>POR TBL FLM 24X500MG</t>
  </si>
  <si>
    <t>47132</t>
  </si>
  <si>
    <t>LETROX 150</t>
  </si>
  <si>
    <t>POR TBL NOB 50X150RG</t>
  </si>
  <si>
    <t>Sildenafil</t>
  </si>
  <si>
    <t>26913</t>
  </si>
  <si>
    <t>VIAGRA 100 MG</t>
  </si>
  <si>
    <t>POR TBL FLM 8X100MG</t>
  </si>
  <si>
    <t>Diosmin, kombinace</t>
  </si>
  <si>
    <t>14075</t>
  </si>
  <si>
    <t>POR TBL FLM 60X500MG</t>
  </si>
  <si>
    <t>Doxycyklin</t>
  </si>
  <si>
    <t>47718</t>
  </si>
  <si>
    <t>DOXYCYCLIN AL 100</t>
  </si>
  <si>
    <t>POR TBL NOB 10X100MG</t>
  </si>
  <si>
    <t>16287</t>
  </si>
  <si>
    <t>DRM GEL 1X100GM</t>
  </si>
  <si>
    <t>25363</t>
  </si>
  <si>
    <t>HELICID 10 ZENTIVA</t>
  </si>
  <si>
    <t>POR CPS ETD 90X10MG SKLO</t>
  </si>
  <si>
    <t>16051</t>
  </si>
  <si>
    <t>POR TBL NOB 30X2MG</t>
  </si>
  <si>
    <t>88219</t>
  </si>
  <si>
    <t>LEXAURIN 3</t>
  </si>
  <si>
    <t>47728</t>
  </si>
  <si>
    <t>POR TBL FLM 14X500MG</t>
  </si>
  <si>
    <t>18543</t>
  </si>
  <si>
    <t>66039</t>
  </si>
  <si>
    <t>MYCOMAX 150</t>
  </si>
  <si>
    <t>POR CPS DUR 1X150MG</t>
  </si>
  <si>
    <t>DRM UNG 1X10GM</t>
  </si>
  <si>
    <t>132531</t>
  </si>
  <si>
    <t>HELICID 20</t>
  </si>
  <si>
    <t>Pseudoefedrin, kombinace</t>
  </si>
  <si>
    <t>83059</t>
  </si>
  <si>
    <t>POR TBL RET 14</t>
  </si>
  <si>
    <t>42476</t>
  </si>
  <si>
    <t>POR TBL OBD 50</t>
  </si>
  <si>
    <t>Budesonid</t>
  </si>
  <si>
    <t>54267</t>
  </si>
  <si>
    <t>RHINOCORT AQUA 64 MCG</t>
  </si>
  <si>
    <t>NAS SPR SUS 120X64RG</t>
  </si>
  <si>
    <t>99600</t>
  </si>
  <si>
    <t>POR TBL FLM 90X10MG</t>
  </si>
  <si>
    <t>87076</t>
  </si>
  <si>
    <t>POR CPS DUR 20X300MG</t>
  </si>
  <si>
    <t>17186</t>
  </si>
  <si>
    <t>NIMESIL</t>
  </si>
  <si>
    <t>POR GRA SUS 15X100MG</t>
  </si>
  <si>
    <t>Piracetam</t>
  </si>
  <si>
    <t>64864</t>
  </si>
  <si>
    <t>PIRACETAM AL 1200</t>
  </si>
  <si>
    <t>POR TBL FLM 30X1200MG</t>
  </si>
  <si>
    <t>Amisulprid</t>
  </si>
  <si>
    <t>134654</t>
  </si>
  <si>
    <t>AMILIA 200 MG TABLETY</t>
  </si>
  <si>
    <t>POR TBL NOB 20X200MG</t>
  </si>
  <si>
    <t>58142</t>
  </si>
  <si>
    <t>POR TBL FLM 30X50MG</t>
  </si>
  <si>
    <t>129845</t>
  </si>
  <si>
    <t>ELOINE 0,02 MG/3 MG POTAHOVANÉ TABLETY</t>
  </si>
  <si>
    <t>POR TBL FLM 3X28</t>
  </si>
  <si>
    <t>44355</t>
  </si>
  <si>
    <t>POR TBL NOB 20X100MG</t>
  </si>
  <si>
    <t>44354</t>
  </si>
  <si>
    <t>163149</t>
  </si>
  <si>
    <t>HYPNOGEN</t>
  </si>
  <si>
    <t>POR TBL FLM 100X10MG</t>
  </si>
  <si>
    <t>Citalopram</t>
  </si>
  <si>
    <t>58261</t>
  </si>
  <si>
    <t>POR TBL FLM 30X25MG</t>
  </si>
  <si>
    <t>Alprostadil</t>
  </si>
  <si>
    <t>70426</t>
  </si>
  <si>
    <t>KARON</t>
  </si>
  <si>
    <t>INJ SOL 0.2ML/100RG+SOL</t>
  </si>
  <si>
    <t>Amlodipin</t>
  </si>
  <si>
    <t>163114</t>
  </si>
  <si>
    <t>ZOREM 5 MG</t>
  </si>
  <si>
    <t>199680</t>
  </si>
  <si>
    <t>POR CPS DUR 60X300MG</t>
  </si>
  <si>
    <t>Nadroparin</t>
  </si>
  <si>
    <t>Pantoprazol</t>
  </si>
  <si>
    <t>180647</t>
  </si>
  <si>
    <t>CONTROLOC 40 MG</t>
  </si>
  <si>
    <t>POR TBL ENT 98X40MG II</t>
  </si>
  <si>
    <t>Tetrazepam</t>
  </si>
  <si>
    <t>57781</t>
  </si>
  <si>
    <t>MYOLASTAN</t>
  </si>
  <si>
    <t>POR TBL FLM 10X50MG</t>
  </si>
  <si>
    <t>16285</t>
  </si>
  <si>
    <t>99367</t>
  </si>
  <si>
    <t>POR PLV SUS 140ML</t>
  </si>
  <si>
    <t>Gestoden a ethinylestradiol</t>
  </si>
  <si>
    <t>97557</t>
  </si>
  <si>
    <t>LINDYNETTE 20</t>
  </si>
  <si>
    <t>POR TBL OBD 3X21</t>
  </si>
  <si>
    <t>Kyselina fusidová</t>
  </si>
  <si>
    <t>88746</t>
  </si>
  <si>
    <t>FUCIDIN</t>
  </si>
  <si>
    <t>DRM UNG 1X15GM 2%</t>
  </si>
  <si>
    <t>96974</t>
  </si>
  <si>
    <t>CERUCAL</t>
  </si>
  <si>
    <t>POR TBL NOB 50X10MG</t>
  </si>
  <si>
    <t>124339</t>
  </si>
  <si>
    <t>CEZERA 5 MG</t>
  </si>
  <si>
    <t>POR TBL FLM 10X5MG</t>
  </si>
  <si>
    <t>85524</t>
  </si>
  <si>
    <t>AMOKSIKLAV 375 MG</t>
  </si>
  <si>
    <t>POR TBL FLM 21X375MG</t>
  </si>
  <si>
    <t>Jiná antihistaminika pro systémovou aplikaci</t>
  </si>
  <si>
    <t>Indometacin</t>
  </si>
  <si>
    <t>93724</t>
  </si>
  <si>
    <t>INDOMETACIN 100 BERLIN-CHEMIE</t>
  </si>
  <si>
    <t>RCT SUP 10X100MG</t>
  </si>
  <si>
    <t>83459</t>
  </si>
  <si>
    <t>POR CPS DUR 100X300MG</t>
  </si>
  <si>
    <t>62049</t>
  </si>
  <si>
    <t>DUOMOX 250</t>
  </si>
  <si>
    <t>POR TBL SUS 20X250MG</t>
  </si>
  <si>
    <t>66363</t>
  </si>
  <si>
    <t>POR SIR 1X60ML</t>
  </si>
  <si>
    <t>4013</t>
  </si>
  <si>
    <t>DOXYBENE 200 MG TABLETY</t>
  </si>
  <si>
    <t>POR TBL NOB 10X200MG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</si>
  <si>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</si>
  <si>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</si>
  <si>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</si>
  <si>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</si>
  <si>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</si>
  <si>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</si>
  <si>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C07AB02 - Metoprolol</t>
  </si>
  <si>
    <t>N05BA12 - Alprazolam</t>
  </si>
  <si>
    <t>C09CA07 - Telmisartan</t>
  </si>
  <si>
    <t>H03AA01 - Levothyroxin, sodná sůl</t>
  </si>
  <si>
    <t>J01AA02 - Doxycyklin</t>
  </si>
  <si>
    <t>J01MA02 - Ciprofloxacin</t>
  </si>
  <si>
    <t>N05AL05 - Amisulprid</t>
  </si>
  <si>
    <t>C10AA05 - Atorvastatin</t>
  </si>
  <si>
    <t>R06AE09 - Levocetirizin</t>
  </si>
  <si>
    <t>N06AB06 - Sertralin</t>
  </si>
  <si>
    <t>J01FA09 - Klarithromycin</t>
  </si>
  <si>
    <t>C10AA05</t>
  </si>
  <si>
    <t>J01FA09</t>
  </si>
  <si>
    <t>N06AB06</t>
  </si>
  <si>
    <t>R06AE09</t>
  </si>
  <si>
    <t>N05AL05</t>
  </si>
  <si>
    <t>N05BA12</t>
  </si>
  <si>
    <t>C09CA07</t>
  </si>
  <si>
    <t>C07AB02</t>
  </si>
  <si>
    <t>H03AA01</t>
  </si>
  <si>
    <t>J01AA02</t>
  </si>
  <si>
    <t>J01MA02</t>
  </si>
  <si>
    <t>Přehled plnění PL - Preskripce léčivých přípravků - orientační přehled</t>
  </si>
  <si>
    <t>ZA006</t>
  </si>
  <si>
    <t>Obinadlo pruban č.  8 427308</t>
  </si>
  <si>
    <t>ZA007</t>
  </si>
  <si>
    <t>Obinadlo pruban č.  9 427309</t>
  </si>
  <si>
    <t>ZA090</t>
  </si>
  <si>
    <t>Vata buničitá přířezy 37 x 57 cm 2730152</t>
  </si>
  <si>
    <t>ZA447</t>
  </si>
  <si>
    <t>Vata obvazová 200 g nesterilní skládaná 1102352</t>
  </si>
  <si>
    <t>ZA544</t>
  </si>
  <si>
    <t>Krytí inadine nepřilnavé 5,0 x 5,0 cm 1/10 SYS01481EE</t>
  </si>
  <si>
    <t>ZA547</t>
  </si>
  <si>
    <t>Krytí inadine nepřilnavé 9,5 x 9,5 cm 1/10 SYS01512EE</t>
  </si>
  <si>
    <t>ZA593</t>
  </si>
  <si>
    <t>Tampon stáčený sterilní 20 x 20 cm / 5 ks 28003</t>
  </si>
  <si>
    <t>ZA618</t>
  </si>
  <si>
    <t>Tampon sterilní stáčený 30 x 60 cm / 5 ks karton á 1200 ks 28020</t>
  </si>
  <si>
    <t>ZA640</t>
  </si>
  <si>
    <t>Krytí traumacel taf light 7,5 x 5 cm bal. á 10 ks V0081947</t>
  </si>
  <si>
    <t>ZC100</t>
  </si>
  <si>
    <t>Vata buničitá dělená 2 role / 500 ks 40 x 50 mm 1230200310</t>
  </si>
  <si>
    <t>ZD740</t>
  </si>
  <si>
    <t>Kompresa gáza 7,5 x 7,5 cm / 5 ks sterilní 1325019265</t>
  </si>
  <si>
    <t>ZF351</t>
  </si>
  <si>
    <t>Náplast transpore bílá 1,25 cm x 9,14 m bal. á 24 ks 1534-0</t>
  </si>
  <si>
    <t>ZF352</t>
  </si>
  <si>
    <t>Náplast transpore bílá 2,50 cm x 9,14 m bal. á 12 ks 1534-1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</si>
  <si>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</si>
  <si>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</si>
  <si>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</si>
  <si>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</si>
  <si>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</si>
  <si>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</si>
  <si>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ZK404</t>
  </si>
  <si>
    <t>Roztok prontosan 350 ml 400416</t>
  </si>
  <si>
    <t>ZL664</t>
  </si>
  <si>
    <t>Krytí mastný tyl pharmatull 10 x 20 cm bal. á 10 ks P-Tull1020</t>
  </si>
  <si>
    <t>ZA486</t>
  </si>
  <si>
    <t>Krytí mastný tyl jelonet   5 x 5 cm á 50 ks 7403</t>
  </si>
  <si>
    <t>ZF042</t>
  </si>
  <si>
    <t>Krytí mastný tyl jelonet 10 x 10 cm á 10 ks 7404</t>
  </si>
  <si>
    <t>ZC399</t>
  </si>
  <si>
    <t>Krytí  traumacel taf light 1,5 x 5 cm bal. á 10 ks V0081946</t>
  </si>
  <si>
    <t>ZA798</t>
  </si>
  <si>
    <t>Krytí traumacel P 2g ks bal. 1 ks 80521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</si>
  <si>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</si>
  <si>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</si>
  <si>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</si>
  <si>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</si>
  <si>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</si>
  <si>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</si>
  <si>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</si>
  <si>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</si>
  <si>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ZA996</t>
  </si>
  <si>
    <t>Kanyla TS 8,0 s manžetou 100/800/080</t>
  </si>
  <si>
    <t>ZB075</t>
  </si>
  <si>
    <t>Hadička kyslíková 2 m s koncovkami H-103007</t>
  </si>
  <si>
    <t>ZB754</t>
  </si>
  <si>
    <t>Zkumavka černá 2 ml 454073</t>
  </si>
  <si>
    <t>ZB755</t>
  </si>
  <si>
    <t>Zkumavka 1 ml K3 edta fialová 454034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</si>
  <si>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</si>
  <si>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</si>
  <si>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</si>
  <si>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</si>
  <si>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</si>
  <si>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</si>
  <si>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</si>
  <si>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</si>
  <si>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ZB767</t>
  </si>
  <si>
    <t>Jehla vakuová 226/38 mm černá 450075</t>
  </si>
  <si>
    <t>ZB771</t>
  </si>
  <si>
    <t>Držák jehly základní 450201</t>
  </si>
  <si>
    <t>ZB772</t>
  </si>
  <si>
    <t>Přechodka adaptér luer 450070</t>
  </si>
  <si>
    <t>ZB775</t>
  </si>
  <si>
    <t>Zkumavka koagulace 4 ml modrá 454328</t>
  </si>
  <si>
    <t>ZB777</t>
  </si>
  <si>
    <t>Zkumavka červená 4 ml gel 454071</t>
  </si>
  <si>
    <t>ZC074</t>
  </si>
  <si>
    <t>Nebulizátor Typ 753 pro dospělé 01.000.08.753</t>
  </si>
  <si>
    <t>ZC752</t>
  </si>
  <si>
    <t>Čepelka skalpelová 15 BB515</t>
  </si>
  <si>
    <t>ZC863</t>
  </si>
  <si>
    <t>Hadička spojovací HS 1,8 x 1800LL 606304</t>
  </si>
  <si>
    <t>ZC948</t>
  </si>
  <si>
    <t>Páska bepa clip pro TS kanylu s háčky 31-43 cm á 12 ks NKS:200443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</si>
  <si>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</si>
  <si>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</si>
  <si>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</si>
  <si>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</si>
  <si>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</si>
  <si>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331980455007</t>
  </si>
  <si>
    <t>Zkumavka močová vacuette 10,5 ml bal. á 50 ks 455007</t>
  </si>
  <si>
    <t>ZJ696</t>
  </si>
  <si>
    <t>Sonda žaludeční CH18 1200 mm s RTG linkou bal. á 30 ks 412018</t>
  </si>
  <si>
    <t>ZL105</t>
  </si>
  <si>
    <t xml:space="preserve">Nástavec pro odběr moče ke zkumavce vacuete GREI450251DE </t>
  </si>
  <si>
    <t>ZA279</t>
  </si>
  <si>
    <t>Kanyla TS 7,0 s manžetou 100/800/070</t>
  </si>
  <si>
    <t>ZB105</t>
  </si>
  <si>
    <t>Kanyla TS 7,5 s manžetou 100/800/075</t>
  </si>
  <si>
    <t>ZB502</t>
  </si>
  <si>
    <t>Hadice silikon 3 x 5 mm á 25 m 34.000.00.103</t>
  </si>
  <si>
    <t>ZB647</t>
  </si>
  <si>
    <t>Minitrach seldinger kit 100/461/000</t>
  </si>
  <si>
    <t>ZF186</t>
  </si>
  <si>
    <t>Stříkačka janett 2-dílná 150 ml vyplachovací balená 08151</t>
  </si>
  <si>
    <t>ZF512</t>
  </si>
  <si>
    <t>Páska bepa clip vario pro TS kanylu 30/V á 6 ks NKS:200602</t>
  </si>
  <si>
    <t>ZK735</t>
  </si>
  <si>
    <t>Konektor bezjehlový caresite bal. á 200 ks dohodnutá cena 9,60 Kč 415122</t>
  </si>
  <si>
    <t>ZA088</t>
  </si>
  <si>
    <t>Kanyla TS UniPerc s nízkotlakou manžetou Soft Seal armovaná nastavitelná 100/897/070</t>
  </si>
  <si>
    <t>ZM314</t>
  </si>
  <si>
    <t>Vak jednorázový k odsávačce flovac 2l hadice 1,8 m 000-036-031</t>
  </si>
  <si>
    <t>ZA206</t>
  </si>
  <si>
    <t>Set perkutální PEG-24-PULL-I-S</t>
  </si>
  <si>
    <t>ZA715</t>
  </si>
  <si>
    <t>Set infuzní intrafix primeline classic 150 cm 4062957</t>
  </si>
  <si>
    <t>ZB461</t>
  </si>
  <si>
    <t>Šití silkam černý 3/0 bal. á 36 ks C0760307</t>
  </si>
  <si>
    <t>ZD736</t>
  </si>
  <si>
    <t>Šití silkam černý 4/0 bal. á 36 ks C0760293</t>
  </si>
  <si>
    <t>ZD983</t>
  </si>
  <si>
    <t>Šití silkam 3/0 HS21 75cm bal. á 36 ks C0764248</t>
  </si>
  <si>
    <t>ZA360</t>
  </si>
  <si>
    <t>Jehla sterican 0,5 x 25 mm oranžová 9186158</t>
  </si>
  <si>
    <t>ZA834</t>
  </si>
  <si>
    <t>Jehla injekční 0,7 x   40 mm černá 4660021</t>
  </si>
  <si>
    <t>ZB556</t>
  </si>
  <si>
    <t>Jehla injekční 1,2 x   40 mm růžová 4665120</t>
  </si>
  <si>
    <t>ZB768</t>
  </si>
  <si>
    <t>Jehla vakuová 216/38 mm zelená 450076</t>
  </si>
  <si>
    <t>ZK195</t>
  </si>
  <si>
    <t>Jehla redon mírně zahnutá CH 12 BN904R</t>
  </si>
  <si>
    <t>ZC063</t>
  </si>
  <si>
    <t>Rukavice latex bez p. M 9421615 - povoleno pouze pro ÚČOCH a KZL</t>
  </si>
  <si>
    <t>ZK098</t>
  </si>
  <si>
    <t>Rukavice latex s p. L kartón 2000 ks 8958867 - povoleno pouze pro ÚČOCH a KZL</t>
  </si>
  <si>
    <t>ZL949</t>
  </si>
  <si>
    <t>Rukavice nitril promedica bez p. L bílé 6N á 100 ks 9399W4</t>
  </si>
  <si>
    <t>ZM051</t>
  </si>
  <si>
    <t>Rukavice nitril promedica bez p. S bílé 6N á 100 ks 9399W2</t>
  </si>
  <si>
    <t>ZK094</t>
  </si>
  <si>
    <t>Rukavice latex s p. M kartón 2000 ks 8955565 - povoleno pouze pro ÚČOCH a KZL</t>
  </si>
  <si>
    <t>ZM291</t>
  </si>
  <si>
    <t>Rukavice nitril sempercare bez p. S bal. á 200 ks 30 802</t>
  </si>
  <si>
    <t>DG395</t>
  </si>
  <si>
    <t>Diagnostická souprava ABO set monoklonální na 30</t>
  </si>
  <si>
    <t>ZA444</t>
  </si>
  <si>
    <t>Tampon nesterilní stáčený 20 x 19 cm 1320300404</t>
  </si>
  <si>
    <t>ZA554</t>
  </si>
  <si>
    <t>Krytí hypro-sorb R 10 x 10 x 10 mm bal. á 10 ks 006</t>
  </si>
  <si>
    <t>ZB084</t>
  </si>
  <si>
    <t>Náplast transpore 2,50 cm x 9,14 m 1527-1</t>
  </si>
  <si>
    <t>ZA613</t>
  </si>
  <si>
    <t>Drenáž ústní sterilní 1 x 8 cm 0368</t>
  </si>
  <si>
    <t>ZA616</t>
  </si>
  <si>
    <t>Drenáž zubní sterilní 1 x 6 cm 0360</t>
  </si>
  <si>
    <t>ZA690</t>
  </si>
  <si>
    <t>Čepelka skalpelová 10 BB510</t>
  </si>
  <si>
    <t>ZA727</t>
  </si>
  <si>
    <t>Kontejner 30 ml sterilní 331690251750</t>
  </si>
  <si>
    <t>ZA728</t>
  </si>
  <si>
    <t>Lopatka lékařská nesterilní 1320100655</t>
  </si>
  <si>
    <t>ZA749</t>
  </si>
  <si>
    <t>Stříkačka injekční 3-dílná 50 ml LL Omnifix Solo 4617509F</t>
  </si>
  <si>
    <t>ZB351</t>
  </si>
  <si>
    <t>Miska petri UH pr. 60 mm á 20 ks 400927</t>
  </si>
  <si>
    <t>ZI436</t>
  </si>
  <si>
    <t>Brýle kyslíkové americký typ upevnění svorkou SOFT H-103106</t>
  </si>
  <si>
    <t>ZK884</t>
  </si>
  <si>
    <t>Kohout trojcestný discofix modrý 4095111</t>
  </si>
  <si>
    <t>ZB681</t>
  </si>
  <si>
    <t xml:space="preserve">Návlek na fix.tyčinku k OPG bal. á 200 ks 6644-IMG                              </t>
  </si>
  <si>
    <t>ZE428</t>
  </si>
  <si>
    <t>Kanyla introcan safety G14 4251717-01</t>
  </si>
  <si>
    <t>ZD082</t>
  </si>
  <si>
    <t>Výplň ve stříkačce R.T.R. 530334</t>
  </si>
  <si>
    <t>ZC020</t>
  </si>
  <si>
    <t>Film zubní AGFA 150 ks 582018</t>
  </si>
  <si>
    <t>ZC033</t>
  </si>
  <si>
    <t>Vývojka TABLE TOP G153 12 x 2.5L HT536</t>
  </si>
  <si>
    <t>ZC032</t>
  </si>
  <si>
    <t>Ustalovač Table top G354 18 x 2,5 l 2828Q</t>
  </si>
  <si>
    <t>ZC196</t>
  </si>
  <si>
    <t>Implantát D5.1 BIO/L10 2551:3</t>
  </si>
  <si>
    <t>ZC233</t>
  </si>
  <si>
    <t>Implantát D3.7 BIO/L14 0451:3</t>
  </si>
  <si>
    <t>ZC234</t>
  </si>
  <si>
    <t>Implantát D3.7 BIO/L12 0351:3</t>
  </si>
  <si>
    <t>ZC301</t>
  </si>
  <si>
    <t>Ypeen 800g dóza 100066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</si>
  <si>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</si>
  <si>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</si>
  <si>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</si>
  <si>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</si>
  <si>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</si>
  <si>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</si>
  <si>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ZC441</t>
  </si>
  <si>
    <t>Sádra marmodent 0208/25 á 25 kg</t>
  </si>
  <si>
    <t>ZC928</t>
  </si>
  <si>
    <t>Protahováček Hedstrém 073025015</t>
  </si>
  <si>
    <t>ZD767</t>
  </si>
  <si>
    <t>Aquasil soft Putty01</t>
  </si>
  <si>
    <t>ZD933</t>
  </si>
  <si>
    <t>Listerine 1,0 l 450669</t>
  </si>
  <si>
    <t>ZE584</t>
  </si>
  <si>
    <t>Aquasil ultra XLV/regular set 678781</t>
  </si>
  <si>
    <t>ZE730</t>
  </si>
  <si>
    <t>Implantát D4.4 BIO-ACCEL/L10 0221:3</t>
  </si>
  <si>
    <t>ZB881</t>
  </si>
  <si>
    <t>Implantát D2.9 SB/L12 02101:3</t>
  </si>
  <si>
    <t>ZC232</t>
  </si>
  <si>
    <t>Implantát D3.7 BIO/L10 0251:3</t>
  </si>
  <si>
    <t>ZC851</t>
  </si>
  <si>
    <t>Fréza křížová břit HM161RX0181045F</t>
  </si>
  <si>
    <t>ZD288</t>
  </si>
  <si>
    <t>Fólie Erkoflex 4 mm/120 mm ER581240</t>
  </si>
  <si>
    <t>ZD470</t>
  </si>
  <si>
    <t>Premacryl prášek transparent 500 g 4342400</t>
  </si>
  <si>
    <t>ZG144</t>
  </si>
  <si>
    <t>Materiál výplňový do kořenových kanálků AH Plus 530225</t>
  </si>
  <si>
    <t>ZJ177</t>
  </si>
  <si>
    <t>Implantát D3.7 BIO/L8 0151:3</t>
  </si>
  <si>
    <t>ZL294</t>
  </si>
  <si>
    <t>Implantát D4.4 BIO-ACCEL/L8 0121:3</t>
  </si>
  <si>
    <t>ZB638</t>
  </si>
  <si>
    <t>Protahováček Hedstrém 073025010</t>
  </si>
  <si>
    <t>ZC408</t>
  </si>
  <si>
    <t>Protahováček Hedstrém 073025020</t>
  </si>
  <si>
    <t>ZA222</t>
  </si>
  <si>
    <t>Membrána bio-gide 30 x 40 mm DGD460308034</t>
  </si>
  <si>
    <t>ZG442</t>
  </si>
  <si>
    <t>Fréza křížová břit HM166RX0212055F</t>
  </si>
  <si>
    <t>ZG440</t>
  </si>
  <si>
    <t>Tokuso rebaze fast 0998930</t>
  </si>
  <si>
    <t>ZA934</t>
  </si>
  <si>
    <t>Granulát BOI-OSS 0,25-1 mm DGD460306107E</t>
  </si>
  <si>
    <t>Granulát BOI-OSS 0,25-1 mm 0,5 g DGD460306107E</t>
  </si>
  <si>
    <t>ZC193</t>
  </si>
  <si>
    <t>Poresorb-TCP 1.0 g/1.2 ml 1,0-2,0 m 41:2</t>
  </si>
  <si>
    <t>ZF614</t>
  </si>
  <si>
    <t>Protahováček Hedstrém 073 025 008 B 1421709</t>
  </si>
  <si>
    <t>ZC555</t>
  </si>
  <si>
    <t>Vosk měkký modelovací ceradent 4411115</t>
  </si>
  <si>
    <t>ZD497</t>
  </si>
  <si>
    <t>Váleček vhojovací D3.7/d5.2/L4 822.3</t>
  </si>
  <si>
    <t>ZL146</t>
  </si>
  <si>
    <t>Membrána bio-gide 25 x 25 mm DGD460308033E</t>
  </si>
  <si>
    <t>ZL108</t>
  </si>
  <si>
    <t>Implantát šroubový I.CON pr. 3,8 mm délka 14 mm 3814 I.CON</t>
  </si>
  <si>
    <t>ZA029</t>
  </si>
  <si>
    <t>Implantát šroubový I.CON pr.4,3 mm, délka 12 mm 4312 I.CON</t>
  </si>
  <si>
    <t>ZB752</t>
  </si>
  <si>
    <t>Váleček vhojovací D3.7/d4.0/L4 422.3</t>
  </si>
  <si>
    <t>ZL109</t>
  </si>
  <si>
    <t>Implantát šroubový I.CON pr. 5,2 mm délka 12 mm 5212 I.CON</t>
  </si>
  <si>
    <t>ZB518</t>
  </si>
  <si>
    <t>Membrána kolegenová Parasorb Resodont forte 64 x 25 mm RDF0703</t>
  </si>
  <si>
    <t>ZE245</t>
  </si>
  <si>
    <t>Váleček vhojovací D3.7/d4.0/L6 3822.3</t>
  </si>
  <si>
    <t>ZC358</t>
  </si>
  <si>
    <t>Superacryl plus  liq. 250 ml 4328902</t>
  </si>
  <si>
    <t>ZC328</t>
  </si>
  <si>
    <t>Calxyd ve stříkačce 4142120</t>
  </si>
  <si>
    <t>ZE360</t>
  </si>
  <si>
    <t>Implantát BioniQ T4,0 L12 2012.12</t>
  </si>
  <si>
    <t>ZC382</t>
  </si>
  <si>
    <t>Opticor flow barva A2 1008A2</t>
  </si>
  <si>
    <t>ZB405</t>
  </si>
  <si>
    <t>Implantát BioniQ T4,0 L10 2012.10</t>
  </si>
  <si>
    <t>ZE058</t>
  </si>
  <si>
    <t>Membrána kolegenová Parasorb Resodont 22 x 25 mm RD2502</t>
  </si>
  <si>
    <t>ZE410</t>
  </si>
  <si>
    <t>Implantát BioniQ T5,0 L10 2020.10</t>
  </si>
  <si>
    <t>ZH314</t>
  </si>
  <si>
    <t>Pryskyřice acrylátová vertex self curing bezbarvá á 500 g SC00500P04</t>
  </si>
  <si>
    <t>ZH313</t>
  </si>
  <si>
    <t>Pryskyřice acrylátová vertex self curing bezbarvá á 250 ml SC00250V</t>
  </si>
  <si>
    <t>ZI727</t>
  </si>
  <si>
    <t>Duracryl plus liq. á 250 ml DE4316902</t>
  </si>
  <si>
    <t>ZF616</t>
  </si>
  <si>
    <t>Pronikač 053 025 010 B 1401941</t>
  </si>
  <si>
    <t>ZF615</t>
  </si>
  <si>
    <t>Pronikač Hedstrém 053025008B</t>
  </si>
  <si>
    <t>ZK416</t>
  </si>
  <si>
    <t>Pryskyřice duracryl plus-pulvis á 500g DE4316416</t>
  </si>
  <si>
    <t>ZF935</t>
  </si>
  <si>
    <t>Pronikač 053025015</t>
  </si>
  <si>
    <t>ZD419</t>
  </si>
  <si>
    <t>Optitemp apl. kanyly  DE4122990</t>
  </si>
  <si>
    <t>ZC178</t>
  </si>
  <si>
    <t>Implantát D2.9 SB/L14 03101:3</t>
  </si>
  <si>
    <t>ZE631</t>
  </si>
  <si>
    <t>Kanyla míchací M+W 1:1/2:1 zelené bal. á 50 ks 0000288</t>
  </si>
  <si>
    <t>ZM318</t>
  </si>
  <si>
    <t>Návlek na 3D skusový blok k přístroji KODAK bal. á 2 x 40 ks 5302880</t>
  </si>
  <si>
    <t>ZG986</t>
  </si>
  <si>
    <t>Páka extrakční Bein 123500020</t>
  </si>
  <si>
    <t>ZM319</t>
  </si>
  <si>
    <t>Implantát šroubový I.CON pr. 4,3 mm délka 10 mm 4310 I.CON</t>
  </si>
  <si>
    <t>ZM343</t>
  </si>
  <si>
    <t>Implantát BioniQ S3,5/L12 2006.12</t>
  </si>
  <si>
    <t>ZE587</t>
  </si>
  <si>
    <t>Relyx temp NE 56660</t>
  </si>
  <si>
    <t>ZG153</t>
  </si>
  <si>
    <t>Poresorb-TCP materiál pro regeneraci kosti, velikost 0,6-1,0 mm/1.0 ml /1.0 g 21:2</t>
  </si>
  <si>
    <t>ZM420</t>
  </si>
  <si>
    <t>Lžíce otiskovací pro dolní ozubenou čelist 154 52 0260</t>
  </si>
  <si>
    <t>ZM431</t>
  </si>
  <si>
    <t>Implantát BioniQ S4/L12 2009.12</t>
  </si>
  <si>
    <t>ZM419</t>
  </si>
  <si>
    <t>Lžíce otiskovací pro horní ozubenou čelist 154 52 0110</t>
  </si>
  <si>
    <t>ZJ021</t>
  </si>
  <si>
    <t>Šití chirlac braided violet 3/0 bal. á 24ks PG 0262</t>
  </si>
  <si>
    <t>ZK093</t>
  </si>
  <si>
    <t>Rukavice latex s p. S kartón 2000 ks 8958864 - povoleno pouze pro ÚČOCH a KZL</t>
  </si>
  <si>
    <t>ZD517</t>
  </si>
  <si>
    <t>Rukavice latex pudrem XS bal. á 100 ks 01010 - povoleno pouze pro ÚČOCH a KZL</t>
  </si>
  <si>
    <t>ZM293</t>
  </si>
  <si>
    <t>Rukavice nitril sempercare bez p. L bal. á 200 ks 30 804</t>
  </si>
  <si>
    <t>ZA518</t>
  </si>
  <si>
    <t>Kompresa NT 7,5 x 7,5 cm nesterilní 06102</t>
  </si>
  <si>
    <t>ZA539</t>
  </si>
  <si>
    <t>Kompresa NT 10 x 10 cm nesterilní 06103</t>
  </si>
  <si>
    <t>ZA604</t>
  </si>
  <si>
    <t>Tyčinka vatová sterilní á 1000 ks 5100/SG/CS</t>
  </si>
  <si>
    <t>ZB404</t>
  </si>
  <si>
    <t>Náplast cosmos 8 cm x 1m 5403353</t>
  </si>
  <si>
    <t>ZL683</t>
  </si>
  <si>
    <t>Drenáž zubní sterilní s pevným okrajem 1 x 8 cm 0358</t>
  </si>
  <si>
    <t>ZM331</t>
  </si>
  <si>
    <t xml:space="preserve">Kompresa NT 7,5 x 7,5 cm / 5 ks sterilní bal. 2400 ks 26511 </t>
  </si>
  <si>
    <t>ZC307</t>
  </si>
  <si>
    <t>Adhesor orig. 80g N-2</t>
  </si>
  <si>
    <t>ZC373</t>
  </si>
  <si>
    <t>Sprej cognoscin orig. 120 g 1IX1140</t>
  </si>
  <si>
    <t>ZC456</t>
  </si>
  <si>
    <t>Savka UH 709, á 100 ks, 00709</t>
  </si>
  <si>
    <t>ZF508</t>
  </si>
  <si>
    <t>Cement výplňový provizorní 40 g 5304520</t>
  </si>
  <si>
    <t>ZL696</t>
  </si>
  <si>
    <t>Brousek diamantový 848H018314CC</t>
  </si>
  <si>
    <t>ZC003</t>
  </si>
  <si>
    <t>Rozřezávač korunek a můstků  HM31C012314</t>
  </si>
  <si>
    <t>ZJ702</t>
  </si>
  <si>
    <t>Vrtáček diamantový 848G016314C</t>
  </si>
  <si>
    <t>ZL695</t>
  </si>
  <si>
    <t>Brousek diamantový 848H016314CC</t>
  </si>
  <si>
    <t>ZC429</t>
  </si>
  <si>
    <t>Caryosan 60G 4212110</t>
  </si>
  <si>
    <t>ZC517</t>
  </si>
  <si>
    <t>Nit dentální BT485</t>
  </si>
  <si>
    <t>ZB978</t>
  </si>
  <si>
    <t>Šití dafilon modrý 5/0 bal. á 36 ks C0932124</t>
  </si>
  <si>
    <t>ZB979</t>
  </si>
  <si>
    <t>Šití dafilon modrý 4/0 bal. á 36 ks C0932205</t>
  </si>
  <si>
    <t>ZD246</t>
  </si>
  <si>
    <t>Šití dafilon modrý 2/0 bal. á 36 ks C0932361</t>
  </si>
  <si>
    <t>ZJ017</t>
  </si>
  <si>
    <t>Šití chirlac braided violet 4/0 bal. á 24ks PG 0256</t>
  </si>
  <si>
    <t>ZA911</t>
  </si>
  <si>
    <t>Šití dafilon modrý 2/0 bal. á 36 ks C0932477</t>
  </si>
  <si>
    <t>ZA956</t>
  </si>
  <si>
    <t>Šití dafilon modrý 6/0 bal. á 36 ks C0936022</t>
  </si>
  <si>
    <t>ZI634</t>
  </si>
  <si>
    <t>Šití chirlac braided violet 5/0 bal. á 24ks PG 0252</t>
  </si>
  <si>
    <t>ZD981</t>
  </si>
  <si>
    <t>Šití silkam 5/0 HS21 75cm bal. á 36 ks C0764876</t>
  </si>
  <si>
    <t>ZD984</t>
  </si>
  <si>
    <t>Šití silkam 2/0 HS21 75cm bal. á 36 ks C0764175</t>
  </si>
  <si>
    <t>ZJ018</t>
  </si>
  <si>
    <t>Šití chirlac braided violet 3/0 bal. á 24ks  PG 0257</t>
  </si>
  <si>
    <t>ZD982</t>
  </si>
  <si>
    <t>Šití silkam 4/0 HS21 75cm bal. á 36 ks C0764825</t>
  </si>
  <si>
    <t>ZJ020</t>
  </si>
  <si>
    <t>Šití chirlac braided violet 4/0 bal. á 24ks PG 0261</t>
  </si>
  <si>
    <t>ZC305</t>
  </si>
  <si>
    <t>Jehla injekční 0,4 x   20 mm šedá 4657705</t>
  </si>
  <si>
    <t>ZL948</t>
  </si>
  <si>
    <t>Rukavice nitril promedica bez p. M bílé 6N á 100 ks 9399W3</t>
  </si>
  <si>
    <t>ZA568</t>
  </si>
  <si>
    <t>Rukavice latex premium s pudrem XS bal. á 100 ks 1016863 - povoleno pouze pro ÚČOCH a KZL</t>
  </si>
  <si>
    <t>ZD652</t>
  </si>
  <si>
    <t>Rukavice latex bez p. S 9421605 - povoleno pouze pro ÚČOCH a KZL</t>
  </si>
  <si>
    <t>ZM292</t>
  </si>
  <si>
    <t>Rukavice nitril sempercare bez p. M bal. á 200 ks 30 803</t>
  </si>
  <si>
    <t>ZD802</t>
  </si>
  <si>
    <t>Tampon špičatý s vláknem 6 cm á 250 ks nesterilní 50170</t>
  </si>
  <si>
    <t>ZE074</t>
  </si>
  <si>
    <t>Tampon sterilní stáčený 9 x   9 cm / 5 ks 0435</t>
  </si>
  <si>
    <t>ZA759</t>
  </si>
  <si>
    <t>Drén redon CH10 50 cm U2111000</t>
  </si>
  <si>
    <t>ZA761</t>
  </si>
  <si>
    <t>Drén redon CH12 50 cm U2111200</t>
  </si>
  <si>
    <t>ZB780</t>
  </si>
  <si>
    <t>Kontejner 120 ml sterilní 331690250350</t>
  </si>
  <si>
    <t>ZB869</t>
  </si>
  <si>
    <t>Vak k odsávačce monokit jednoraz.na sekret bal. á 50 ks 000-035-020</t>
  </si>
  <si>
    <t>ZC059</t>
  </si>
  <si>
    <t>Láhev redon drenofast 400 ml-kompletní bal. á 40 ks 28 400</t>
  </si>
  <si>
    <t>ZD650</t>
  </si>
  <si>
    <t>Aquapak - sterilní voda  340 ml s adaptérem bal. á 20 ks 400340</t>
  </si>
  <si>
    <t>ZG916</t>
  </si>
  <si>
    <t>Elektroda neutrální bipolární pro dospělé á 100 ks 2510</t>
  </si>
  <si>
    <t>ZH845</t>
  </si>
  <si>
    <t>Tyčinka vatová medcomfort + glyc. citónová příchuť bal. á 75 ks 09157-100</t>
  </si>
  <si>
    <t>ZI781</t>
  </si>
  <si>
    <t>Elektroda neutrální monopolární pro dospělé á 100 ks 2125</t>
  </si>
  <si>
    <t>ZA695</t>
  </si>
  <si>
    <t>Držák skalpelových čepelek 4 135 mm BB084R</t>
  </si>
  <si>
    <t>ZB631</t>
  </si>
  <si>
    <t>Fólie PDS Plates 30 x 40 x 0,25 mm, bal. á 3 ks, ZX3</t>
  </si>
  <si>
    <t>ZB747</t>
  </si>
  <si>
    <t>Souprava odsávací orthopedic 07.049.08.620</t>
  </si>
  <si>
    <t>ZD131</t>
  </si>
  <si>
    <t>Čepelka skalpelová 12 BB512</t>
  </si>
  <si>
    <t>ZM096</t>
  </si>
  <si>
    <t>Poduška adhezivní samolepící na čištění koncovek nástrojů bal. á 100 ks sterilní AL-40</t>
  </si>
  <si>
    <t>ZH760</t>
  </si>
  <si>
    <t>Popisovač chirurgický - na kůži + sterilní pravítko  RQ-01</t>
  </si>
  <si>
    <t>ZF723</t>
  </si>
  <si>
    <t>Splitter linquální pravý 1101252R20</t>
  </si>
  <si>
    <t>ZF797</t>
  </si>
  <si>
    <t>Retraktor Channel 1205242I23</t>
  </si>
  <si>
    <t>ZF779</t>
  </si>
  <si>
    <t>Splitter linquální levý 1101252L21</t>
  </si>
  <si>
    <t>ZM375</t>
  </si>
  <si>
    <t>Svorka na cévy rovná 2,6 cm micro-bulldog 397115140010</t>
  </si>
  <si>
    <t>ZM373</t>
  </si>
  <si>
    <t>Páčidlo přímé tupé fig.2 hohmann 19,6 cm 397123090310</t>
  </si>
  <si>
    <t>ZM365</t>
  </si>
  <si>
    <t>Jehelec mikro rovný hladký 15 cm b397132910257</t>
  </si>
  <si>
    <t>ZM370</t>
  </si>
  <si>
    <t>Nůžky preparační hrotnaté zahnuté sanvenero 14 cm b397113910222</t>
  </si>
  <si>
    <t>ZM374</t>
  </si>
  <si>
    <t>Svorka na cévy zahnutá 2,4 cm micro-bulldog 397115140020</t>
  </si>
  <si>
    <t>ZM363</t>
  </si>
  <si>
    <t>Odsávačka plester 3,0 mm b397134910072</t>
  </si>
  <si>
    <t>ZM372</t>
  </si>
  <si>
    <t>Svorka střední 10 x 25 ks krabička b397117910272</t>
  </si>
  <si>
    <t>ZM376</t>
  </si>
  <si>
    <t>Hák na rány kocher 75 × 30 mm 23 cm b397118910188</t>
  </si>
  <si>
    <t>ZD714</t>
  </si>
  <si>
    <t>Dlaha mini přímá 16 otv. /1,0 mm 20-ST-016</t>
  </si>
  <si>
    <t>ZC267</t>
  </si>
  <si>
    <t>Dlaha mini L pravá dlouhá 4 otv. /1,0 mm 20-LR-104R</t>
  </si>
  <si>
    <t>ZI550</t>
  </si>
  <si>
    <t>Dlaha mini L pravá dlouhá 4 otv. /0,8 mm 20-LR-124M</t>
  </si>
  <si>
    <t>ZE355</t>
  </si>
  <si>
    <t>Dlaha mini L levá dlouhá 4 otv. /1,0 mm 20-LL-104R</t>
  </si>
  <si>
    <t>ZF628</t>
  </si>
  <si>
    <t>Dlaha mini L levá dlouhá 4 otv. /0,8 mm 20-LL-124M</t>
  </si>
  <si>
    <t>ZD715</t>
  </si>
  <si>
    <t>Šroub mini 2,0 x 6 mm 20-MN-006</t>
  </si>
  <si>
    <t>ZD776</t>
  </si>
  <si>
    <t>Dlaha mini přímá 18 otv. /1,0 mm 20-ST-018R</t>
  </si>
  <si>
    <t>ZD777</t>
  </si>
  <si>
    <t>Šroub mini 2,0 x 8 mm 20-MN-008</t>
  </si>
  <si>
    <t>ZD845</t>
  </si>
  <si>
    <t>Dlaha mini přímá 4 otv. /1,0 mm 20-ST-104-E</t>
  </si>
  <si>
    <t>ZD847</t>
  </si>
  <si>
    <t>Šroub mini 2,0 x 10 mm 20-MN-010</t>
  </si>
  <si>
    <t>ZG761</t>
  </si>
  <si>
    <t>Šroub mini 2,0 x 14 mm 20-MN-014</t>
  </si>
  <si>
    <t>ZE033</t>
  </si>
  <si>
    <t>Šroub mini 2,0 x 12 mm 20-MN-012</t>
  </si>
  <si>
    <t>ZE176</t>
  </si>
  <si>
    <t>Dlaha mini přímá 18 otv. /0,8 mm 20-ST-018M</t>
  </si>
  <si>
    <t>ZI323</t>
  </si>
  <si>
    <t>Šroub maxi 2,4 x 8 mm 24-MX-008</t>
  </si>
  <si>
    <t>ZK420</t>
  </si>
  <si>
    <t>Šroub maxi 2,4 x 10 mm 24-MX-010</t>
  </si>
  <si>
    <t>ZL889</t>
  </si>
  <si>
    <t>Dlaha maxi rekonstrukční přímá 25 otv. 24-RS-025</t>
  </si>
  <si>
    <t>ZK327</t>
  </si>
  <si>
    <t>Šroub maxi 2,4 x 14 mm 24-MX-014</t>
  </si>
  <si>
    <t>ZK421</t>
  </si>
  <si>
    <t>Šroub maxi 2,4 x 12 mm 24-MX-012</t>
  </si>
  <si>
    <t>ZH331</t>
  </si>
  <si>
    <t>Vrták krátký mini 12 mm 112-MN-301</t>
  </si>
  <si>
    <t>ZM117</t>
  </si>
  <si>
    <t>Střihač dlah mini 111-021</t>
  </si>
  <si>
    <t>ZM116</t>
  </si>
  <si>
    <t>Tělo šroubováku 111-010</t>
  </si>
  <si>
    <t>ZM115</t>
  </si>
  <si>
    <t>Šroub mini 2,0 x 4 mm 20-MN-004</t>
  </si>
  <si>
    <t>ZK419</t>
  </si>
  <si>
    <t>Dlaha maxi rekonstrukční levá 15 otv. 24-AL-015</t>
  </si>
  <si>
    <t>ZB363</t>
  </si>
  <si>
    <t>Dlaha mini přímá 4 otv. /1,0 mm 20-ST-004</t>
  </si>
  <si>
    <t>ZD846</t>
  </si>
  <si>
    <t>Dlaha mini přímá 4 otv. /1,0 mm 20-ST-104</t>
  </si>
  <si>
    <t>ZH756</t>
  </si>
  <si>
    <t>Šroub mini 2,3 x 6 mm 23-MN-006</t>
  </si>
  <si>
    <t>ZB134</t>
  </si>
  <si>
    <t>Šití dafilon modrý 3/0 bal. á 36 ks C0932213</t>
  </si>
  <si>
    <t>ZF699</t>
  </si>
  <si>
    <t xml:space="preserve">Šití premicron 3/0, 2,5 m bal. á 12 ks G0120060 </t>
  </si>
  <si>
    <t>ZG849</t>
  </si>
  <si>
    <t>Šití premicron 2/0 2,5 m bal. á 12 ks G0120061</t>
  </si>
  <si>
    <t>ZK194</t>
  </si>
  <si>
    <t>Jehla redon mírně zahnutá CH 10 BN903R</t>
  </si>
  <si>
    <t>ZE993</t>
  </si>
  <si>
    <t>Rukavice operační ansell sensi - touch vel. 6,5 bal. á 40 párů 8050152</t>
  </si>
  <si>
    <t>ZK473</t>
  </si>
  <si>
    <t>Rukavice operační latexové s pudrem ansell medigrip plus vel. 6,0 302922</t>
  </si>
  <si>
    <t>ZK474</t>
  </si>
  <si>
    <t>Rukavice operační latexové s pudrem ansell medigrip plus vel. 6,5 302923</t>
  </si>
  <si>
    <t>Rukavice operační latexové s pudrem ansell medigrip plus vel. 6,5 302923 (302763)</t>
  </si>
  <si>
    <t>ZK475</t>
  </si>
  <si>
    <t>Rukavice operační latexové s pudrem ansell medigrip plus vel. 7,0 302924</t>
  </si>
  <si>
    <t>Rukavice operační latexové s pudrem ansell medigrip plus vel. 7,0 302924 (302764)</t>
  </si>
  <si>
    <t>ZK476</t>
  </si>
  <si>
    <t>Rukavice operační latexové s pudrem ansell medigrip plus vel. 7,5 302925</t>
  </si>
  <si>
    <t>Rukavice operační latexové s pudrem ansell medigrip plus vel. 7,5 302925 (302765)</t>
  </si>
  <si>
    <t>ZK477</t>
  </si>
  <si>
    <t>Rukavice operační latexové s pudrem ansell medigrip plus vel. 8,0 302926</t>
  </si>
  <si>
    <t>Rukavice operační latexové s pudrem ansell medigrip plus vel. 8,0 302926 (302766)</t>
  </si>
  <si>
    <t>ZK478</t>
  </si>
  <si>
    <t>Rukavice operační latexové s pudrem ansell medigrip plus vel. 8,5 302927</t>
  </si>
  <si>
    <t>Rukavice operační latexové s pudrem ansell medigrip plus vel. 8,5 302927 (302767)</t>
  </si>
  <si>
    <t>910093</t>
  </si>
  <si>
    <t>-CHLOROFORM P.A. UN 1888    1000 ML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</si>
  <si>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</si>
  <si>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</si>
  <si>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</si>
  <si>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</si>
  <si>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</si>
  <si>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</si>
  <si>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</si>
  <si>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</si>
  <si>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</si>
  <si>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</si>
  <si>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</si>
  <si>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</si>
  <si>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</si>
  <si>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</si>
  <si>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50115010</t>
  </si>
  <si>
    <t>504 SZM rentgenový (112 02 010)</t>
  </si>
  <si>
    <t>50115090</t>
  </si>
  <si>
    <t>509 SZM zubolékařský (112 02 110)</t>
  </si>
  <si>
    <t>50115004</t>
  </si>
  <si>
    <t>506 SZM umělé tělní náhrady kovové (112 02 030)</t>
  </si>
  <si>
    <t>Spotřeba zdravotnického materiálu - orientační přehled</t>
  </si>
  <si>
    <t>ON Data</t>
  </si>
  <si>
    <t>003 - Pracoviště LSPP</t>
  </si>
  <si>
    <t>014 - Pracoviště praktického zubního lékaře</t>
  </si>
  <si>
    <t>019 - Pracoviště stomatologické LSPP</t>
  </si>
  <si>
    <t>605 - Pracoviště čelistní a obličejové chirurgie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</si>
  <si>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</si>
  <si>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</si>
  <si>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</si>
  <si>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</si>
  <si>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003</t>
  </si>
  <si>
    <t>V</t>
  </si>
  <si>
    <t>00908</t>
  </si>
  <si>
    <t>AKUTNÍ OŠETŘENÍ A VYŠETŘENÍ NEREGISTROVANÉHO POJIŠ</t>
  </si>
  <si>
    <t>014</t>
  </si>
  <si>
    <t>4</t>
  </si>
  <si>
    <t>0074021</t>
  </si>
  <si>
    <t>0081042</t>
  </si>
  <si>
    <t>0081052</t>
  </si>
  <si>
    <t>0081124</t>
  </si>
  <si>
    <t>0081132</t>
  </si>
  <si>
    <t>0081231</t>
  </si>
  <si>
    <t>0081312</t>
  </si>
  <si>
    <t>0081601</t>
  </si>
  <si>
    <t>0081611</t>
  </si>
  <si>
    <t>0081612</t>
  </si>
  <si>
    <t>0082001</t>
  </si>
  <si>
    <t>0082002</t>
  </si>
  <si>
    <t>0082201</t>
  </si>
  <si>
    <t>0082211</t>
  </si>
  <si>
    <t>0082213</t>
  </si>
  <si>
    <t>0082301</t>
  </si>
  <si>
    <t>0082311</t>
  </si>
  <si>
    <t>0082331</t>
  </si>
  <si>
    <t>0083003</t>
  </si>
  <si>
    <t>0084011</t>
  </si>
  <si>
    <t>0084021</t>
  </si>
  <si>
    <t>0081211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</si>
  <si>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</si>
  <si>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</si>
  <si>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</si>
  <si>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</si>
  <si>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</si>
  <si>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</si>
  <si>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</si>
  <si>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</si>
  <si>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</si>
  <si>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</si>
  <si>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</si>
  <si>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</si>
  <si>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</si>
  <si>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</si>
  <si>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</si>
  <si>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</si>
  <si>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</si>
  <si>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</si>
  <si>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</si>
  <si>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</si>
  <si>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</si>
  <si>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</si>
  <si>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</si>
  <si>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</si>
  <si>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</si>
  <si>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</si>
  <si>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</si>
  <si>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</si>
  <si>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</si>
  <si>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</si>
  <si>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</si>
  <si>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</si>
  <si>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</si>
  <si>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</si>
  <si>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</si>
  <si>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</si>
  <si>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REGULAČNÍ POPLATEK ZA NÁVŠTĚVU -- POPLATEK UHRAZEN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</si>
  <si>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</si>
  <si>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</si>
  <si>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</si>
  <si>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</si>
  <si>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</si>
  <si>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</si>
  <si>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</si>
  <si>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</si>
  <si>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99999</t>
  </si>
  <si>
    <t>Nespecifikovany vykon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</si>
  <si>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</si>
  <si>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</si>
  <si>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</si>
  <si>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</si>
  <si>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</si>
  <si>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</si>
  <si>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</si>
  <si>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 (</t>
  </si>
  <si>
    <t>00923</t>
  </si>
  <si>
    <t>KONZERVATIVNÍ LÉČBA KOMPLIKACÍ ZUBNÍHO KAZU - STÁL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</si>
  <si>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</si>
  <si>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</si>
  <si>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</si>
  <si>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</si>
  <si>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</si>
  <si>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</si>
  <si>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</si>
  <si>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</si>
  <si>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</si>
  <si>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</si>
  <si>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</si>
  <si>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</si>
  <si>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00958</t>
  </si>
  <si>
    <t>TRAUMATOLOGIE TVRDÝCH TKÁNÍ DUTINY ÚSTNÍ VELKÉHO R</t>
  </si>
  <si>
    <t>00947</t>
  </si>
  <si>
    <t>PÉČE O REGISTROVANÉHO POJIŠTĚNCE NAD 18 LET VĚKU I</t>
  </si>
  <si>
    <t>00967</t>
  </si>
  <si>
    <t>SIGNÁLNÍ KÓD - INFORMACE O VYDÁNÍ ROZHODNUTÍ  O UK</t>
  </si>
  <si>
    <t>00912</t>
  </si>
  <si>
    <t>NÁPLŇ SLINNÉ ŽLÁZY KONTRASTNÍ LÁTKOU</t>
  </si>
  <si>
    <t>00903</t>
  </si>
  <si>
    <t>VYŽÁDANÉ VYŠETŘENí ODBORNÍKEM NEBO SPECIALISTOU</t>
  </si>
  <si>
    <t>019</t>
  </si>
  <si>
    <t>00935</t>
  </si>
  <si>
    <t>SUBGINGIVÁLNÍ OŠETŘENÍ</t>
  </si>
  <si>
    <t>605</t>
  </si>
  <si>
    <t>1</t>
  </si>
  <si>
    <t>0002439</t>
  </si>
  <si>
    <t>MARCAINE 0,5%</t>
  </si>
  <si>
    <t>0090044</t>
  </si>
  <si>
    <t>0093109</t>
  </si>
  <si>
    <t>04410</t>
  </si>
  <si>
    <t>INJEKČNÍ  ANESTESIE</t>
  </si>
  <si>
    <t>04740</t>
  </si>
  <si>
    <t>ODSTRANĚNÍ SEKVESTRU</t>
  </si>
  <si>
    <t>04800</t>
  </si>
  <si>
    <t>04817</t>
  </si>
  <si>
    <t>EXSTIRPACE  ODONTOGENNÍ CYSTY VĚTŠÍ NEŽ 1 CM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</si>
  <si>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</si>
  <si>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</si>
  <si>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</si>
  <si>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</si>
  <si>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</si>
  <si>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</si>
  <si>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</si>
  <si>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</si>
  <si>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</si>
  <si>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</si>
  <si>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</si>
  <si>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</si>
  <si>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66949</t>
  </si>
  <si>
    <t>PUNKCE KLOUBNÍ S APLIKACÍ LÉČIVA</t>
  </si>
  <si>
    <t>71213</t>
  </si>
  <si>
    <t>ENDOSKOPIE PARANASÁLNÍ DUTINY</t>
  </si>
  <si>
    <t>71661</t>
  </si>
  <si>
    <t>VÝPLACH ČELISTNÍ DUTINY</t>
  </si>
  <si>
    <t>71781</t>
  </si>
  <si>
    <t>SONDÁŽ, DILATACE, VÝPLACH SLINNÉ ŽLÁZY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</si>
  <si>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</si>
  <si>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</si>
  <si>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</si>
  <si>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</si>
  <si>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</si>
  <si>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</si>
  <si>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</si>
  <si>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</si>
  <si>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</si>
  <si>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</si>
  <si>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</si>
  <si>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</si>
  <si>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</si>
  <si>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</si>
  <si>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65217</t>
  </si>
  <si>
    <t>PROVIZORNÍ OŠETŘENÍ ZLOMENINY ČELISTI DRÁTĚNÝMI VA</t>
  </si>
  <si>
    <t>Zdravotní výkony + ZUM + ZULP vykázané na pracovišti v rámci ambulantní péče - orientační přehled</t>
  </si>
  <si>
    <t>10 - Dětská klinika</t>
  </si>
  <si>
    <t>10</t>
  </si>
  <si>
    <t>04801</t>
  </si>
  <si>
    <t>ZEVNÍ INCISE</t>
  </si>
  <si>
    <t>04130</t>
  </si>
  <si>
    <t>04131</t>
  </si>
  <si>
    <t>6F1</t>
  </si>
  <si>
    <t>56419</t>
  </si>
  <si>
    <t>POUŽITÍ OPERAČNÍHO MIKROSKOPU Á 15 MINUT</t>
  </si>
  <si>
    <t>61175</t>
  </si>
  <si>
    <t>VOLNÝ PŘENOS VASKULARIZOVANÉ KOSTI, PŘENOS PRSTU Z</t>
  </si>
  <si>
    <t>61125</t>
  </si>
  <si>
    <t>EXCIZE KOŽNÍ LÉZE NAD 10 CM^2, BEZ UZAVŘENÍ VZNIKL</t>
  </si>
  <si>
    <t>62710</t>
  </si>
  <si>
    <t>SÍŤOVÁNÍ (MESHOVÁNÍ) ŠTĚPU DO ROZSAHU 5 % Z POVRCH</t>
  </si>
  <si>
    <t>61165</t>
  </si>
  <si>
    <t>ROZPROSTŘENÍ NEBO MODELACE LALOKU</t>
  </si>
  <si>
    <t>61121</t>
  </si>
  <si>
    <t>CÉVNÍ ANASTOMOSA MIKROCHIRURGICKOU TECHNIKOU</t>
  </si>
  <si>
    <t>62510</t>
  </si>
  <si>
    <t>XENOTRANSPLANTACE DO 1% POVRCHU TĚLA</t>
  </si>
  <si>
    <t>61171</t>
  </si>
  <si>
    <t>VOLNÝ PŘENOS KOŽNÍHO A FASCIOKUTÁNNÍHO LALOKU MIKR</t>
  </si>
  <si>
    <t>6F5</t>
  </si>
  <si>
    <t>0003952</t>
  </si>
  <si>
    <t>AMIKIN 500 MG</t>
  </si>
  <si>
    <t>0008807</t>
  </si>
  <si>
    <t>0008808</t>
  </si>
  <si>
    <t>0015651</t>
  </si>
  <si>
    <t>0016600</t>
  </si>
  <si>
    <t>UNASYN</t>
  </si>
  <si>
    <t>0020605</t>
  </si>
  <si>
    <t>0025746</t>
  </si>
  <si>
    <t>INVANZ 1 G</t>
  </si>
  <si>
    <t>0053922</t>
  </si>
  <si>
    <t>CIPHIN PRO INFUSIONE 200 MG/100 ML</t>
  </si>
  <si>
    <t>0065989</t>
  </si>
  <si>
    <t>0072972</t>
  </si>
  <si>
    <t>0076204</t>
  </si>
  <si>
    <t>TAXOL PRO INJ.</t>
  </si>
  <si>
    <t>0076360</t>
  </si>
  <si>
    <t>ZINACEF 1,5 G</t>
  </si>
  <si>
    <t>0087239</t>
  </si>
  <si>
    <t>FANHDI 50 I.U./ML</t>
  </si>
  <si>
    <t>0087240</t>
  </si>
  <si>
    <t>FANHDI 100 I.U./ML</t>
  </si>
  <si>
    <t>0089028</t>
  </si>
  <si>
    <t>IMMUNATE STIM PLUS 500</t>
  </si>
  <si>
    <t>0089029</t>
  </si>
  <si>
    <t>IMMUNATE STIM PLUS 1000</t>
  </si>
  <si>
    <t>0092207</t>
  </si>
  <si>
    <t>AUGMENTIN 1,2 G</t>
  </si>
  <si>
    <t>0096414</t>
  </si>
  <si>
    <t>0097000</t>
  </si>
  <si>
    <t>METRONIDAZOLE 0.5%-POLPHARMA</t>
  </si>
  <si>
    <t>0127717</t>
  </si>
  <si>
    <t>IMMUNINE BAXTER 600 IU</t>
  </si>
  <si>
    <t>0131656</t>
  </si>
  <si>
    <t>0162187</t>
  </si>
  <si>
    <t>CIPROFLOXACIN KABI 400 MG/200 ML INFUZNÍ ROZTOK</t>
  </si>
  <si>
    <t>0164350</t>
  </si>
  <si>
    <t>TAZOCIN 4 G/0,5 G</t>
  </si>
  <si>
    <t>2</t>
  </si>
  <si>
    <t>0007917</t>
  </si>
  <si>
    <t>0007955</t>
  </si>
  <si>
    <t>0107931</t>
  </si>
  <si>
    <t>0107936</t>
  </si>
  <si>
    <t>0107959</t>
  </si>
  <si>
    <t>0207921</t>
  </si>
  <si>
    <t>3</t>
  </si>
  <si>
    <t>0012726</t>
  </si>
  <si>
    <t>IMPLANTÁT MAXILLOFACIÁLNÍ</t>
  </si>
  <si>
    <t>0012727</t>
  </si>
  <si>
    <t>0059979</t>
  </si>
  <si>
    <t>KLIPY EXTRA TITAN LT300,LT400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</si>
  <si>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</si>
  <si>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</si>
  <si>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</si>
  <si>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</si>
  <si>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</si>
  <si>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</si>
  <si>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</si>
  <si>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0082077</t>
  </si>
  <si>
    <t>KRYTÍ COM 30 OBVAZOVÁ TEXTÍLIE KOMBINOVANÁ</t>
  </si>
  <si>
    <t>0163200</t>
  </si>
  <si>
    <t>IMPLANTÁT KRANIOFACIÁLNÍ LA FÓRTE SYSTÉM</t>
  </si>
  <si>
    <t>0163219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</si>
  <si>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</si>
  <si>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</si>
  <si>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</si>
  <si>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</si>
  <si>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</si>
  <si>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</si>
  <si>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</si>
  <si>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</si>
  <si>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</si>
  <si>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</si>
  <si>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</si>
  <si>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0163267</t>
  </si>
  <si>
    <t>0163276</t>
  </si>
  <si>
    <t>IMPLANTÁT MANDIBULÁRNÍ LA FÓRTE SYSTÉM</t>
  </si>
  <si>
    <t>0163278</t>
  </si>
  <si>
    <t>0163289</t>
  </si>
  <si>
    <t>0163435</t>
  </si>
  <si>
    <t>IMPLANTÁT MANDIBULÁRNÍ DOLNÍ ČELIST FIXAČNÍ MATRIX</t>
  </si>
  <si>
    <t>0163442</t>
  </si>
  <si>
    <t>0163458</t>
  </si>
  <si>
    <t xml:space="preserve">IMPLANTÁT MANDIBULÁRNÍ DOLNÍ ČELIST REKONSTRUKČNÍ </t>
  </si>
  <si>
    <t>0163459</t>
  </si>
  <si>
    <t>0163647</t>
  </si>
  <si>
    <t xml:space="preserve">IMPLANTÁT MANDIBULÁRNÍ KONDYLÁRNÍ NÁHRADA KLOUBU  </t>
  </si>
  <si>
    <t>0163648</t>
  </si>
  <si>
    <t>IMPLANTÁT MANDIBULÁRNÍ KONDYLÁRNÍ MATRIX MANDIBLE</t>
  </si>
  <si>
    <t>0163649</t>
  </si>
  <si>
    <t>0163292</t>
  </si>
  <si>
    <t>0163201</t>
  </si>
  <si>
    <t>0163210</t>
  </si>
  <si>
    <t>0163521</t>
  </si>
  <si>
    <t>IMPLANTÁT KRANIOFACIÁLNÍ VSTŘEBATELNÝ RESORB-X</t>
  </si>
  <si>
    <t>0163255</t>
  </si>
  <si>
    <t>0163240</t>
  </si>
  <si>
    <t>0163242</t>
  </si>
  <si>
    <t>0084031</t>
  </si>
  <si>
    <t>04110</t>
  </si>
  <si>
    <t>INTRAORÁLNÍ RTG</t>
  </si>
  <si>
    <t>04120</t>
  </si>
  <si>
    <t>EXTRAORÁLNÍ RTG SNÍMEK ČELISTI</t>
  </si>
  <si>
    <t>04400</t>
  </si>
  <si>
    <t>SVODNÁ ANESTEZIE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</si>
  <si>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</si>
  <si>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</si>
  <si>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</si>
  <si>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</si>
  <si>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</si>
  <si>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</si>
  <si>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</si>
  <si>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</si>
  <si>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</si>
  <si>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</si>
  <si>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</si>
  <si>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</si>
  <si>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</si>
  <si>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</si>
  <si>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04750</t>
  </si>
  <si>
    <t>PRIMÁRNÍ UZÁVĚR OROANTRÁLNÍ KOMUNIKACE</t>
  </si>
  <si>
    <t>04760</t>
  </si>
  <si>
    <t>ANTROTOMIE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</si>
  <si>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</si>
  <si>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</si>
  <si>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</si>
  <si>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</si>
  <si>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</si>
  <si>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</si>
  <si>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</si>
  <si>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</si>
  <si>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</si>
  <si>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</si>
  <si>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</si>
  <si>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</si>
  <si>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</si>
  <si>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</si>
  <si>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</si>
  <si>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</si>
  <si>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</si>
  <si>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</si>
  <si>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</si>
  <si>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</si>
  <si>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</si>
  <si>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</si>
  <si>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</si>
  <si>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</si>
  <si>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61129</t>
  </si>
  <si>
    <t>EXCIZE KOŽNÍ LÉZE, SUTURA OD 2 DO 10 CM</t>
  </si>
  <si>
    <t>61149</t>
  </si>
  <si>
    <t xml:space="preserve">UZAVŘENÍ DEFEKTU  KOŽNÍM LALOKEM MÍSTNÍM OD 10 DO </t>
  </si>
  <si>
    <t>61423</t>
  </si>
  <si>
    <t>RINOPLASTIKA - SEDLOVITÝ NOS (L-ŠTĚP, VČETNĚ ODBĚR</t>
  </si>
  <si>
    <t>65022</t>
  </si>
  <si>
    <t>CÍLENÉ VYŠETŘENÍ MAXILOFACIÁLNÍM CHIRURGEM</t>
  </si>
  <si>
    <t>65213</t>
  </si>
  <si>
    <t>OŠETŘENÍ ZLOMENIN ČELISTI KOSTNÍM STEHEM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</si>
  <si>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</si>
  <si>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</si>
  <si>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</si>
  <si>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</si>
  <si>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</si>
  <si>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</si>
  <si>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65419</t>
  </si>
  <si>
    <t>RESEKCE KLOUBNÍHO VÝBĚŽKU DOLNÍ ČELISTI</t>
  </si>
  <si>
    <t>65423</t>
  </si>
  <si>
    <t>RESEKCE DOLNÍ ČELISTI BEZ PŘERUŠENÍ KONTINUITY - J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</si>
  <si>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</si>
  <si>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</si>
  <si>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</si>
  <si>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</si>
  <si>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</si>
  <si>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</si>
  <si>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65913</t>
  </si>
  <si>
    <t>ALVEOLOTOMIE DOLNÍ ČELISTI 1 SEGMENT</t>
  </si>
  <si>
    <t>65923</t>
  </si>
  <si>
    <t>EGALIZACE ALVEOLÁRNÍHO VÝBĚŽKU ČELISTI NAD JEDEN S</t>
  </si>
  <si>
    <t>65939</t>
  </si>
  <si>
    <t>HEMIMANDIBULEKTOMIE S EXARTIKULACÍ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</si>
  <si>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</si>
  <si>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</si>
  <si>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</si>
  <si>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</si>
  <si>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</si>
  <si>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</si>
  <si>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66813</t>
  </si>
  <si>
    <t>ODSTRANĚNÍ OSTEOSYNTETICKÉHO MATERIÁLU</t>
  </si>
  <si>
    <t>66839</t>
  </si>
  <si>
    <t>EXSTIRPACE NÁDORU MĚKKÝCH TKÁNÍ - POVRCHOVĚ ULOŽEN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</si>
  <si>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</si>
  <si>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</si>
  <si>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</si>
  <si>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</si>
  <si>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</si>
  <si>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</si>
  <si>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</si>
  <si>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</si>
  <si>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71751</t>
  </si>
  <si>
    <t>EXENTERACE KRČNÍCH UZLIN JEDNOSTRANNÁ</t>
  </si>
  <si>
    <t>71753</t>
  </si>
  <si>
    <t>UZÁVĚR OROANTRÁLNÍ KOMUNIKACE</t>
  </si>
  <si>
    <t>71767</t>
  </si>
  <si>
    <t>SIALOLITEKTOMIE</t>
  </si>
  <si>
    <t>71777</t>
  </si>
  <si>
    <t>PŘÍUŠNÍ ŽLÁZA - EXCIZE MALÉHO TUMORU, EVENT. BIOPS</t>
  </si>
  <si>
    <t>71811</t>
  </si>
  <si>
    <t>LIGATURA A. CAROTIS EXT.</t>
  </si>
  <si>
    <t>71813</t>
  </si>
  <si>
    <t>LIGATURA A. MAXILLARIS INT.</t>
  </si>
  <si>
    <t>04730</t>
  </si>
  <si>
    <t>REVIZE EXTRAKČNÍ RÁNY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</si>
  <si>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</si>
  <si>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</si>
  <si>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</si>
  <si>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</si>
  <si>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</si>
  <si>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</si>
  <si>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</si>
  <si>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</si>
  <si>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</si>
  <si>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</si>
  <si>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</si>
  <si>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</si>
  <si>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42520</t>
  </si>
  <si>
    <t>APLIKACE PROTINÁDOROVÉ CHEMOTERAPIE</t>
  </si>
  <si>
    <t>09544</t>
  </si>
  <si>
    <t>REGULAČNÍ POPLATEK ZA KAŽDÝ DEN LŮŽKOVÉ PÉČE -- PO</t>
  </si>
  <si>
    <t>00602</t>
  </si>
  <si>
    <t>OD TYPU 02 - PRO NEMOCNICE TYPU 3, (KATEGORIE 6)</t>
  </si>
  <si>
    <t>66841</t>
  </si>
  <si>
    <t>EXSTIRPACE NÁDORU MĚKKÝCH TKÁNÍ - HLUBOKO ULOŽENÝC</t>
  </si>
  <si>
    <t>65920</t>
  </si>
  <si>
    <t>ODBĚR KOSTNÍHO ŠTĚPU Z PÁNVE</t>
  </si>
  <si>
    <t>71749</t>
  </si>
  <si>
    <t>BLOKOVÁ DISEKCE KRČNÍCH UZLIN</t>
  </si>
  <si>
    <t>71815</t>
  </si>
  <si>
    <t>EXSTIRPACE LYMFANGIOMU, HEMANGIOMU HLAVY A KRKU DO</t>
  </si>
  <si>
    <t>71625</t>
  </si>
  <si>
    <t>PŘEDNÍ TAMPONÁDA  NOSNÍ PROVEDENÁ OTORINOLARYNGOLO</t>
  </si>
  <si>
    <t>61151</t>
  </si>
  <si>
    <t>UZAVŘENÍ DEFEKTU KOŽNÍM LALOKEM MÍSTNÍM NAD 20 CM^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</si>
  <si>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</si>
  <si>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</si>
  <si>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</si>
  <si>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</si>
  <si>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</si>
  <si>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</si>
  <si>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42510</t>
  </si>
  <si>
    <t xml:space="preserve">NÁROČNÁ APLIKACE REŽIMŮ LÉČBY CYTOSTATIKY (1 DEN, 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</si>
  <si>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</si>
  <si>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</si>
  <si>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</si>
  <si>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</si>
  <si>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</si>
  <si>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</si>
  <si>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</si>
  <si>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</si>
  <si>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</si>
  <si>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</si>
  <si>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</si>
  <si>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</si>
  <si>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</si>
  <si>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</si>
  <si>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</si>
  <si>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</si>
  <si>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65215</t>
  </si>
  <si>
    <t>DENTÁLNÍ DRÁTĚNÁ DLAHA Z VOLNÉ RUKY - JEDNA ČELIST</t>
  </si>
  <si>
    <t>61131</t>
  </si>
  <si>
    <t>EXCIZE KOŽNÍ LÉZE, SUTURA VÍCE NEŽ 10 CM</t>
  </si>
  <si>
    <t>71779</t>
  </si>
  <si>
    <t>REKONSTRUKCE DUCTUS STENONI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</si>
  <si>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</si>
  <si>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</si>
  <si>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</si>
  <si>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</si>
  <si>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</si>
  <si>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</si>
  <si>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</si>
  <si>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</si>
  <si>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</si>
  <si>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</si>
  <si>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61169</t>
  </si>
  <si>
    <t>TRANSPOZICE MUSKULÁRNÍHO LALOKU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</si>
  <si>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</si>
  <si>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</si>
  <si>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</si>
  <si>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</si>
  <si>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</si>
  <si>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</si>
  <si>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65515</t>
  </si>
  <si>
    <t>REKONSTRUKCE MANDIBULY SE ŠTĚPEM A EVENT. IMPLANTÁ</t>
  </si>
  <si>
    <t>04842</t>
  </si>
  <si>
    <t>EXCISE VLAJÍCÍHO HŘEBENE - SEXTANT</t>
  </si>
  <si>
    <t>65937</t>
  </si>
  <si>
    <t xml:space="preserve">KATETRIZACE A. CAROTIS EXTERNA PRO PROTINÁDOROVOU </t>
  </si>
  <si>
    <t>04844</t>
  </si>
  <si>
    <t>ODSTRANĚNÍ RUŠIVÝCH VLIVŮ VAZIVOVÝCH PRUHŮ</t>
  </si>
  <si>
    <t>65221</t>
  </si>
  <si>
    <t>ZÁVĚSY STŘEDNÍ OBLIČEJOVÉ ETÁŽE DRÁTĚNÉ PŘI ZLOMEN</t>
  </si>
  <si>
    <t>65317</t>
  </si>
  <si>
    <t>OSTEOTOMIE HORNÍCH ČELISTÍ - 1 SEGMENT</t>
  </si>
  <si>
    <t>04813</t>
  </si>
  <si>
    <t>PEROPERAČNÍ PLNĚNÍ</t>
  </si>
  <si>
    <t>65527</t>
  </si>
  <si>
    <t>REKONSTRUKCE TEMPOROMANDIBULÁRNÍHO KLOUBU</t>
  </si>
  <si>
    <t>65427</t>
  </si>
  <si>
    <t>RESEKCE HORNÍ ČELISTI SUBTOTÁLNÍ (JEDNOSTRANNÁ)</t>
  </si>
  <si>
    <t>65521</t>
  </si>
  <si>
    <t>REKONSTRUKCE DEFEKTU DOLNÍ ČELISTI BEZ PŘERUŠENÍ K</t>
  </si>
  <si>
    <t>7F1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</si>
  <si>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</si>
  <si>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</si>
  <si>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</si>
  <si>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</si>
  <si>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</si>
  <si>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</si>
  <si>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00121</t>
  </si>
  <si>
    <t xml:space="preserve">DLOUHODOBÁ MECHANICKÁ VENTILACE &gt; 240 HODIN (11-21 DNÍ) S EKONOMICKY NÁROČNÝM VÝKONEM BEZ CC        </t>
  </si>
  <si>
    <t>00131</t>
  </si>
  <si>
    <t xml:space="preserve">DLOUHODOBÁ MECHANICKÁ VENTILACE &gt; 96 HODIN (5-10 DNÍ) S EKONOMICKY NÁROČNÝM VÝKONEM BEZ CC          </t>
  </si>
  <si>
    <t>00133</t>
  </si>
  <si>
    <t xml:space="preserve">DLOUHODOBÁ MECHANICKÁ VENTILACE &gt; 96 HODIN (5-10 DNÍ) S EKONOMICKY NÁROČNÝM VÝKONEM S MCC           </t>
  </si>
  <si>
    <t>01061</t>
  </si>
  <si>
    <t xml:space="preserve">JINÉ VÝKONY PŘI ONEMOCNĚNÍCH A PORUCHÁCH NERVOVÉHO SYSTÉMU BEZ CC                                   </t>
  </si>
  <si>
    <t>01371</t>
  </si>
  <si>
    <t xml:space="preserve">PORUCHY KRANIÁLNÍCH A PERIFERNÍCH NERVŮ BEZ CC             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</si>
  <si>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</si>
  <si>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</si>
  <si>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</si>
  <si>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</si>
  <si>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</si>
  <si>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</si>
  <si>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02013</t>
  </si>
  <si>
    <t xml:space="preserve">ENUKLEACE A VÝKONY NA OČNICI S MCC     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</si>
  <si>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</si>
  <si>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</si>
  <si>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</si>
  <si>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</si>
  <si>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</si>
  <si>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</si>
  <si>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</si>
  <si>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</si>
  <si>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</si>
  <si>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</si>
  <si>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</si>
  <si>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KOSTECH. KROMĚ VELKÝCH VÝKONŮ NA HLAVĚ A KRKU BEZ CC                         </t>
  </si>
  <si>
    <t>03032</t>
  </si>
  <si>
    <t xml:space="preserve">VÝKONY NA OBLIČEJOVÝCH KOSTECH. KROMĚ VELKÝCH VÝKONŮ NA HLAVĚ A KRKU S CC                           </t>
  </si>
  <si>
    <t>03033</t>
  </si>
  <si>
    <t xml:space="preserve">VÝKONY NA OBLIČEJOVÝCH KOSTECH. KROMĚ VELKÝCH VÝKONŮ NA HLAVĚ A KRKU S MCC                          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</si>
  <si>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</si>
  <si>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</si>
  <si>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</si>
  <si>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</si>
  <si>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</si>
  <si>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</si>
  <si>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</si>
  <si>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</si>
  <si>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</si>
  <si>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</si>
  <si>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</si>
  <si>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</si>
  <si>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</si>
  <si>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</si>
  <si>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</si>
  <si>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</si>
  <si>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03091</t>
  </si>
  <si>
    <t xml:space="preserve">JINÉ VÝKONY PŘI PORUCHÁCH A ONEMOCNĚNÍCH UŠÍ. NOSU. ÚST A HRDLA BEZ CC                              </t>
  </si>
  <si>
    <t>03092</t>
  </si>
  <si>
    <t xml:space="preserve">JINÉ VÝKONY PŘI PORUCHÁCH A ONEMOCNĚNÍCH UŠÍ. NOSU. ÚST A HRDLA S CC                                </t>
  </si>
  <si>
    <t>03093</t>
  </si>
  <si>
    <t xml:space="preserve">JINÉ VÝKONY PŘI PORUCHÁCH A ONEMOCNĚNÍCH UŠÍ. NOSU. ÚST A HRDLA S MCC                               </t>
  </si>
  <si>
    <t>03301</t>
  </si>
  <si>
    <t xml:space="preserve">MALIGNÍ ONEMOCNĚNÍ UCHA. NOSU. ÚST A HRDLA BEZ CC                                                   </t>
  </si>
  <si>
    <t>03302</t>
  </si>
  <si>
    <t xml:space="preserve">MALIGNÍ ONEMOCNĚNÍ UCHA. NOSU. ÚST A HRDLA S CC                                                     </t>
  </si>
  <si>
    <t>03331</t>
  </si>
  <si>
    <t xml:space="preserve">EPIGLOTITIS. OTITIS MEDIA. INFEKCE HORNÍCH CEST DÝCHACÍCH. LARYNGOTRACHEITIS BEZ CC                 </t>
  </si>
  <si>
    <t>03332</t>
  </si>
  <si>
    <t xml:space="preserve">EPIGLOTITIS. OTITIS MEDIA. INFEKCE HORNÍCH CEST DÝCHACÍCH. LARYNGOTRACHEITIS S CC  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</si>
  <si>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</si>
  <si>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</si>
  <si>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</si>
  <si>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</si>
  <si>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</si>
  <si>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</si>
  <si>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</si>
  <si>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UŠÍ. NOSU. ÚST A HRDLA BEZ CC                                                          </t>
  </si>
  <si>
    <t>03352</t>
  </si>
  <si>
    <t xml:space="preserve">JINÉ PORUCHY UŠÍ. NOSU. ÚST A HRDLA S CC                                   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</si>
  <si>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</si>
  <si>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</si>
  <si>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</si>
  <si>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</si>
  <si>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</si>
  <si>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</si>
  <si>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</si>
  <si>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</si>
  <si>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</si>
  <si>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</si>
  <si>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</si>
  <si>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</si>
  <si>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08091</t>
  </si>
  <si>
    <t>TRANSPLANTACE KŮŽE NEBO TKÁNĚ PRO PORUCHY MUSKULOSKELETÁLNÍHO SYSTÉMU NEBO POJIVOVÉ TKÁNĚ KROMĚ RUKY</t>
  </si>
  <si>
    <t>08122</t>
  </si>
  <si>
    <t xml:space="preserve">VYJMUTÍ VNITŘNÍHO FIXAČNÍHO ZAŘÍZENÍ S CC              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</si>
  <si>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</si>
  <si>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</si>
  <si>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</si>
  <si>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SYSTÉMU A POJIVOVÉ TKÁNĚ BEZ CC        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</si>
  <si>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</si>
  <si>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</si>
  <si>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</si>
  <si>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PŘÍZNAKY. SYMPTOMY. VÝRONY A MÉNĚ VÝZNAMNÉ ZÁNĚTLIVÉ CHOROBY BEZ CC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</si>
  <si>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</si>
  <si>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</si>
  <si>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</si>
  <si>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</si>
  <si>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</si>
  <si>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</si>
  <si>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</si>
  <si>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</si>
  <si>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</si>
  <si>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</si>
  <si>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09331</t>
  </si>
  <si>
    <t xml:space="preserve">PORANĚNÍ KŮŽE.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</si>
  <si>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</si>
  <si>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</si>
  <si>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10301</t>
  </si>
  <si>
    <t xml:space="preserve">DIABETES. NUTRIČNÍ A JINÉ METABOLICKÉ PORUCHY BEZ CC                                                </t>
  </si>
  <si>
    <t>16021</t>
  </si>
  <si>
    <t xml:space="preserve">JINÉ VÝKONY PRO KREVNÍ ONEMOCNĚNÍ A NA KRVETVORNÝCH ORGÁNECH BEZ CC                                 </t>
  </si>
  <si>
    <t>17041</t>
  </si>
  <si>
    <t xml:space="preserve">MYELOPROLIFERATIVNÍ PORUCHY A ŠPATNĚ DIFERENCOVANÉ NÁDORY S JINÝM VÝKONEM BEZ CC                    </t>
  </si>
  <si>
    <t>17341</t>
  </si>
  <si>
    <t xml:space="preserve">JINÉ MYELOPROLIFERATIVNÍ PORUCHY A DIAGNÓZA NEDIFERENCOVANÝCH NÁDORŮ BEZ CC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</si>
  <si>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</si>
  <si>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</si>
  <si>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</si>
  <si>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</si>
  <si>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21333</t>
  </si>
  <si>
    <t xml:space="preserve">KOMPLIKACE PŘI LÉČENÍ S MCC 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</si>
  <si>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</si>
  <si>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</si>
  <si>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</si>
  <si>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</si>
  <si>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</si>
  <si>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</si>
  <si>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</si>
  <si>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</si>
  <si>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</si>
  <si>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</si>
  <si>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</si>
  <si>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</si>
  <si>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</si>
  <si>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</si>
  <si>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88892</t>
  </si>
  <si>
    <t xml:space="preserve">VÝKONY OMEZENÉHO ROZSAHU. KTERÉ SE NETÝKAJÍ HLAVNÍ DIAGNÓZY S CC                                    </t>
  </si>
  <si>
    <t>88893</t>
  </si>
  <si>
    <t xml:space="preserve">VÝKONY OMEZENÉHO ROZSAHU. KTERÉ SE NETÝKAJÍ HLAVNÍ DIAGNÓZY S MCC                                   </t>
  </si>
  <si>
    <t>Porovnání jednotlivých IR DRG skupin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</si>
  <si>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</si>
  <si>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</si>
  <si>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</si>
  <si>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</si>
  <si>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</si>
  <si>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</si>
  <si>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</si>
  <si>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</si>
  <si>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</si>
  <si>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0093625</t>
  </si>
  <si>
    <t>ULTRAVIST 370</t>
  </si>
  <si>
    <t>0093626</t>
  </si>
  <si>
    <t>0095609</t>
  </si>
  <si>
    <t>MICROPAQUE CT</t>
  </si>
  <si>
    <t>0002087</t>
  </si>
  <si>
    <t>0110740</t>
  </si>
  <si>
    <t>VÁLCE (DVA) STERILNÍ, JEDNORÁZOVÉ DO INJEKTORU, CE</t>
  </si>
  <si>
    <t>47355</t>
  </si>
  <si>
    <t>HYBRIDNÍ VÝPOČETNÍ A POZITRONOVÁ EMISNÍ TOMOGRAFIE</t>
  </si>
  <si>
    <t>32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</si>
  <si>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</si>
  <si>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</si>
  <si>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</si>
  <si>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</si>
  <si>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</si>
  <si>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</si>
  <si>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</si>
  <si>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</si>
  <si>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</si>
  <si>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</si>
  <si>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</si>
  <si>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</si>
  <si>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</si>
  <si>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</si>
  <si>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</si>
  <si>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</si>
  <si>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</si>
  <si>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</si>
  <si>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</si>
  <si>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</si>
  <si>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</si>
  <si>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</si>
  <si>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</si>
  <si>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</si>
  <si>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</si>
  <si>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</si>
  <si>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</si>
  <si>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</si>
  <si>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</si>
  <si>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</si>
  <si>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</si>
  <si>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</si>
  <si>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</si>
  <si>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</si>
  <si>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</si>
  <si>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</si>
  <si>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</si>
  <si>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</si>
  <si>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</si>
  <si>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</si>
  <si>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</si>
  <si>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</si>
  <si>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</si>
  <si>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</si>
  <si>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</si>
  <si>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</si>
  <si>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</si>
  <si>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</si>
  <si>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</si>
  <si>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</si>
  <si>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</si>
  <si>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</si>
  <si>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</si>
  <si>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</si>
  <si>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</si>
  <si>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</si>
  <si>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</si>
  <si>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</si>
  <si>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</si>
  <si>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</si>
  <si>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</si>
  <si>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</si>
  <si>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</si>
  <si>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</si>
  <si>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</si>
  <si>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</si>
  <si>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81731</t>
  </si>
  <si>
    <t>STANOVENÍ NATRIURETICKÝCH PEPTIDŮ V SÉRU A V PLAZM</t>
  </si>
  <si>
    <t>91481</t>
  </si>
  <si>
    <t>STANOVENÍ KONCENTRACE PROCALCITONINU</t>
  </si>
  <si>
    <t>93131</t>
  </si>
  <si>
    <t>KORTISOL</t>
  </si>
  <si>
    <t>93151</t>
  </si>
  <si>
    <t>FERRITIN</t>
  </si>
  <si>
    <t>93171</t>
  </si>
  <si>
    <t>PARATHORMON</t>
  </si>
  <si>
    <t>93187</t>
  </si>
  <si>
    <t>TYROXIN CELKOVÝ (TT4)</t>
  </si>
  <si>
    <t>93227</t>
  </si>
  <si>
    <t>ANTIGEN SQUAMÓZNÍCH NÁDOROVÝCH BUNĚK (SCC)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</si>
  <si>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</si>
  <si>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</si>
  <si>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</si>
  <si>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</si>
  <si>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</si>
  <si>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</si>
  <si>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</si>
  <si>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</si>
  <si>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</si>
  <si>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</si>
  <si>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</si>
  <si>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</si>
  <si>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</si>
  <si>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</si>
  <si>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</si>
  <si>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</si>
  <si>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</si>
  <si>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</si>
  <si>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</si>
  <si>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</si>
  <si>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</si>
  <si>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</si>
  <si>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</si>
  <si>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</si>
  <si>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</si>
  <si>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</si>
  <si>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</si>
  <si>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</si>
  <si>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</si>
  <si>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</si>
  <si>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</si>
  <si>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</si>
  <si>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</si>
  <si>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</si>
  <si>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</si>
  <si>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</si>
  <si>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</si>
  <si>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</si>
  <si>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</si>
  <si>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</si>
  <si>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</si>
  <si>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</si>
  <si>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81139</t>
  </si>
  <si>
    <t>VÁPNÍK CELKOVÝ STATIM</t>
  </si>
  <si>
    <t>81625</t>
  </si>
  <si>
    <t>VÁPNÍK CELKOVÝ</t>
  </si>
  <si>
    <t>81465</t>
  </si>
  <si>
    <t>HOŘČÍK</t>
  </si>
  <si>
    <t>81533</t>
  </si>
  <si>
    <t>LIPÁZA</t>
  </si>
  <si>
    <t>81125</t>
  </si>
  <si>
    <t>BÍLKOVINY CELKOVÉ (SÉRUM) STATIM</t>
  </si>
  <si>
    <t>94189</t>
  </si>
  <si>
    <t>HYBRIDIZACE DNA SE ZNAČENOU SONDOU</t>
  </si>
  <si>
    <t>94199</t>
  </si>
  <si>
    <t>AMPLIFIKACE METODOU PCR</t>
  </si>
  <si>
    <t>93265</t>
  </si>
  <si>
    <t>CYFRA 21-1 (NÁDOROVÝ ANTIGEN, CYTOKERATIN FRAGMENT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</si>
  <si>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</si>
  <si>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</si>
  <si>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</si>
  <si>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</si>
  <si>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</si>
  <si>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</si>
  <si>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813</t>
  </si>
  <si>
    <t>34</t>
  </si>
  <si>
    <t>809</t>
  </si>
  <si>
    <t>0022075</t>
  </si>
  <si>
    <t>IOMERON 400</t>
  </si>
  <si>
    <t>0042433</t>
  </si>
  <si>
    <t>VISIPAQUE 320 MG I/ML</t>
  </si>
  <si>
    <t>0065978</t>
  </si>
  <si>
    <t>DOTAREM</t>
  </si>
  <si>
    <t>0077019</t>
  </si>
  <si>
    <t>0095607</t>
  </si>
  <si>
    <t>MICROPAQUE</t>
  </si>
  <si>
    <t>0038482</t>
  </si>
  <si>
    <t>DRÁT VODÍCÍ GUIDE WIRE M</t>
  </si>
  <si>
    <t>0038503</t>
  </si>
  <si>
    <t>SOUPRAVA ZAVÁDĚCÍ INTRODUCER</t>
  </si>
  <si>
    <t>0052140</t>
  </si>
  <si>
    <t>KATETR DILATAČNÍ PTA WANDA, SMASH</t>
  </si>
  <si>
    <t>0059345</t>
  </si>
  <si>
    <t>INDEFLÁTOR 622510</t>
  </si>
  <si>
    <t>0092559</t>
  </si>
  <si>
    <t>SADA AG - SYSTÉM PRO UZAVÍRÁNÍ CÉV - FEMORÁLNÍ - S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</si>
  <si>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</si>
  <si>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</si>
  <si>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</si>
  <si>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</si>
  <si>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</si>
  <si>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</si>
  <si>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</si>
  <si>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</si>
  <si>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</si>
  <si>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</si>
  <si>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</si>
  <si>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</si>
  <si>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</si>
  <si>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</si>
  <si>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</si>
  <si>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</si>
  <si>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</si>
  <si>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</si>
  <si>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</si>
  <si>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</si>
  <si>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89419</t>
  </si>
  <si>
    <t>PUNKČNÍ ANGIOGRAFIE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</si>
  <si>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</si>
  <si>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</si>
  <si>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</si>
  <si>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</si>
  <si>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</si>
  <si>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</si>
  <si>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</si>
  <si>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</si>
  <si>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</si>
  <si>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</si>
  <si>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</si>
  <si>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</si>
  <si>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</si>
  <si>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</si>
  <si>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</si>
  <si>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</si>
  <si>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</si>
  <si>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</si>
  <si>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</si>
  <si>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</si>
  <si>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</si>
  <si>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</si>
  <si>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</si>
  <si>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</si>
  <si>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</si>
  <si>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</si>
  <si>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</si>
  <si>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</si>
  <si>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</si>
  <si>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</si>
  <si>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</si>
  <si>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</si>
  <si>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</si>
  <si>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</si>
  <si>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</si>
  <si>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</si>
  <si>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</si>
  <si>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</si>
  <si>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</si>
  <si>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</si>
  <si>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</si>
  <si>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</si>
  <si>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</si>
  <si>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</si>
  <si>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</si>
  <si>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</si>
  <si>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</si>
  <si>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</si>
  <si>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</si>
  <si>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</si>
  <si>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</si>
  <si>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</si>
  <si>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</si>
  <si>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</si>
  <si>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</si>
  <si>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</si>
  <si>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</si>
  <si>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</si>
  <si>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</si>
  <si>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</si>
  <si>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</si>
  <si>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</si>
  <si>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</si>
  <si>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</si>
  <si>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</si>
  <si>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</si>
  <si>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</si>
  <si>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</si>
  <si>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</si>
  <si>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</si>
  <si>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</si>
  <si>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</si>
  <si>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</si>
  <si>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</si>
  <si>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</si>
  <si>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</si>
  <si>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</si>
  <si>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</si>
  <si>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</si>
  <si>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</si>
  <si>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</si>
  <si>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</si>
  <si>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</si>
  <si>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</si>
  <si>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</si>
  <si>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</si>
  <si>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</si>
  <si>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</si>
  <si>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</si>
  <si>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</si>
  <si>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</si>
  <si>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</si>
  <si>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</si>
  <si>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</si>
  <si>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</si>
  <si>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94123</t>
  </si>
  <si>
    <t>PCR ANALÝZA LIDSKÉ DNA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</si>
  <si>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</si>
  <si>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</si>
  <si>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</si>
  <si>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</si>
  <si>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</si>
  <si>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</si>
  <si>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</si>
  <si>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</si>
  <si>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</si>
  <si>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</si>
  <si>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</si>
  <si>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</si>
  <si>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</si>
  <si>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</si>
  <si>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</si>
  <si>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</si>
  <si>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</si>
  <si>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</si>
  <si>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</si>
  <si>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</si>
  <si>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</si>
  <si>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</si>
  <si>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</si>
  <si>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</si>
  <si>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</si>
  <si>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</si>
  <si>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</si>
  <si>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</si>
  <si>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</si>
  <si>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</si>
  <si>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</si>
  <si>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</si>
  <si>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</si>
  <si>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</si>
  <si>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</si>
  <si>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</si>
  <si>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</si>
  <si>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41</t>
  </si>
  <si>
    <t>86213</t>
  </si>
  <si>
    <t>URČOVÁNÍ HLA ANTIGENŮ I. TŘÍDY - KOMBINOVANÝ SET</t>
  </si>
  <si>
    <t>86323</t>
  </si>
  <si>
    <t>CROSS - MATCH DÁRCŮ JEDNODUCHÝ A PRODLOUŽENÝ</t>
  </si>
  <si>
    <t>91427</t>
  </si>
  <si>
    <t>IZOLACE MONONUKLEÁRŮ Z PERIFERNÍ KRVE GRADIENTOVOU</t>
  </si>
  <si>
    <t>94191</t>
  </si>
  <si>
    <t>FOTOGRAFIE GELU</t>
  </si>
  <si>
    <t>94193</t>
  </si>
  <si>
    <t>ELEKTROFORÉZA NUKLEOVÝCH KYSELIN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</si>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</sst>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98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5" fontId="34" fillId="0" borderId="76" xfId="53" applyNumberFormat="1" applyFont="1" applyFill="1" applyBorder="1"/>
    <xf numFmtId="165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8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8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4" fontId="42" fillId="4" borderId="95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4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101" xfId="0" applyNumberFormat="1" applyFont="1" applyBorder="1"/>
    <xf numFmtId="174" fontId="35" fillId="0" borderId="99" xfId="0" applyNumberFormat="1" applyFont="1" applyBorder="1"/>
    <xf numFmtId="174" fontId="42" fillId="0" borderId="108" xfId="0" applyNumberFormat="1" applyFont="1" applyBorder="1"/>
    <xf numFmtId="174" fontId="35" fillId="0" borderId="109" xfId="0" applyNumberFormat="1" applyFont="1" applyBorder="1"/>
    <xf numFmtId="174" fontId="35" fillId="0" borderId="92" xfId="0" applyNumberFormat="1" applyFont="1" applyBorder="1"/>
    <xf numFmtId="174" fontId="42" fillId="2" borderId="110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2" borderId="89" xfId="0" applyNumberFormat="1" applyFont="1" applyFill="1" applyBorder="1" applyAlignment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174" fontId="42" fillId="0" borderId="95" xfId="0" applyNumberFormat="1" applyFont="1" applyBorder="1"/>
    <xf numFmtId="174" fontId="35" fillId="0" borderId="111" xfId="0" applyNumberFormat="1" applyFont="1" applyBorder="1"/>
    <xf numFmtId="174" fontId="35" fillId="0" borderId="89" xfId="0" applyNumberFormat="1" applyFont="1" applyBorder="1"/>
    <xf numFmtId="175" fontId="42" fillId="2" borderId="95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35" fillId="2" borderId="89" xfId="0" applyNumberFormat="1" applyFont="1" applyFill="1" applyBorder="1" applyAlignment="1"/>
    <xf numFmtId="175" fontId="42" fillId="0" borderId="97" xfId="0" applyNumberFormat="1" applyFont="1" applyBorder="1"/>
    <xf numFmtId="175" fontId="35" fillId="0" borderId="98" xfId="0" applyNumberFormat="1" applyFont="1" applyBorder="1"/>
    <xf numFmtId="175" fontId="35" fillId="0" borderId="99" xfId="0" applyNumberFormat="1" applyFont="1" applyBorder="1"/>
    <xf numFmtId="175" fontId="35" fillId="0" borderId="101" xfId="0" applyNumberFormat="1" applyFont="1" applyBorder="1"/>
    <xf numFmtId="175" fontId="42" fillId="0" borderId="103" xfId="0" applyNumberFormat="1" applyFont="1" applyBorder="1"/>
    <xf numFmtId="175" fontId="35" fillId="0" borderId="104" xfId="0" applyNumberFormat="1" applyFont="1" applyBorder="1"/>
    <xf numFmtId="175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5" xfId="0" applyNumberFormat="1" applyFont="1" applyFill="1" applyBorder="1" applyAlignment="1">
      <alignment horizontal="center"/>
    </xf>
    <xf numFmtId="176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0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3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8" fillId="10" borderId="128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0" fontId="38" fillId="10" borderId="130" xfId="0" applyFont="1" applyFill="1" applyBorder="1" applyAlignment="1">
      <alignment horizontal="right" vertical="top"/>
    </xf>
    <xf numFmtId="3" fontId="38" fillId="0" borderId="128" xfId="0" applyNumberFormat="1" applyFont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0" fontId="36" fillId="10" borderId="125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177" fontId="38" fillId="10" borderId="130" xfId="0" applyNumberFormat="1" applyFont="1" applyFill="1" applyBorder="1" applyAlignment="1">
      <alignment horizontal="right" vertical="top"/>
    </xf>
    <xf numFmtId="177" fontId="38" fillId="10" borderId="131" xfId="0" applyNumberFormat="1" applyFont="1" applyFill="1" applyBorder="1" applyAlignment="1">
      <alignment horizontal="right" vertical="top"/>
    </xf>
    <xf numFmtId="3" fontId="38" fillId="0" borderId="132" xfId="0" applyNumberFormat="1" applyFont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177" fontId="38" fillId="10" borderId="135" xfId="0" applyNumberFormat="1" applyFont="1" applyFill="1" applyBorder="1" applyAlignment="1">
      <alignment horizontal="right" vertical="top"/>
    </xf>
    <xf numFmtId="0" fontId="40" fillId="11" borderId="122" xfId="0" applyFont="1" applyFill="1" applyBorder="1" applyAlignment="1">
      <alignment vertical="top"/>
    </xf>
    <xf numFmtId="0" fontId="40" fillId="11" borderId="122" xfId="0" applyFont="1" applyFill="1" applyBorder="1" applyAlignment="1">
      <alignment vertical="top" indent="2"/>
    </xf>
    <xf numFmtId="0" fontId="40" fillId="11" borderId="122" xfId="0" applyFont="1" applyFill="1" applyBorder="1" applyAlignment="1">
      <alignment vertical="top" indent="4"/>
    </xf>
    <xf numFmtId="0" fontId="41" fillId="11" borderId="127" xfId="0" applyFont="1" applyFill="1" applyBorder="1" applyAlignment="1">
      <alignment vertical="top" indent="6"/>
    </xf>
    <xf numFmtId="0" fontId="40" fillId="11" borderId="122" xfId="0" applyFont="1" applyFill="1" applyBorder="1" applyAlignment="1">
      <alignment vertical="top" indent="8"/>
    </xf>
    <xf numFmtId="0" fontId="41" fillId="11" borderId="127" xfId="0" applyFont="1" applyFill="1" applyBorder="1" applyAlignment="1">
      <alignment vertical="top" indent="2"/>
    </xf>
    <xf numFmtId="0" fontId="40" fillId="11" borderId="122" xfId="0" applyFont="1" applyFill="1" applyBorder="1" applyAlignment="1">
      <alignment vertical="top" indent="6"/>
    </xf>
    <xf numFmtId="0" fontId="41" fillId="11" borderId="127" xfId="0" applyFont="1" applyFill="1" applyBorder="1" applyAlignment="1">
      <alignment vertical="top" indent="4"/>
    </xf>
    <xf numFmtId="0" fontId="35" fillId="11" borderId="122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6" xfId="53" applyNumberFormat="1" applyFont="1" applyFill="1" applyBorder="1" applyAlignment="1">
      <alignment horizontal="left"/>
    </xf>
    <xf numFmtId="165" fontId="34" fillId="2" borderId="137" xfId="53" applyNumberFormat="1" applyFont="1" applyFill="1" applyBorder="1" applyAlignment="1">
      <alignment horizontal="left"/>
    </xf>
    <xf numFmtId="165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5" fontId="35" fillId="0" borderId="89" xfId="0" applyNumberFormat="1" applyFont="1" applyFill="1" applyBorder="1"/>
    <xf numFmtId="165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5" fontId="35" fillId="0" borderId="99" xfId="0" applyNumberFormat="1" applyFont="1" applyFill="1" applyBorder="1"/>
    <xf numFmtId="165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5" fontId="35" fillId="0" borderId="92" xfId="0" applyNumberFormat="1" applyFont="1" applyFill="1" applyBorder="1"/>
    <xf numFmtId="165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6" xfId="0" applyFont="1" applyFill="1" applyBorder="1"/>
    <xf numFmtId="3" fontId="42" fillId="2" borderId="138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39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7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6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" fillId="2" borderId="143" xfId="80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5" fontId="35" fillId="0" borderId="31" xfId="0" applyNumberFormat="1" applyFont="1" applyFill="1" applyBorder="1"/>
    <xf numFmtId="166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6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6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5" fontId="34" fillId="2" borderId="55" xfId="53" applyNumberFormat="1" applyFont="1" applyFill="1" applyBorder="1" applyAlignment="1">
      <alignment horizontal="left"/>
    </xf>
    <xf numFmtId="165" fontId="34" fillId="2" borderId="57" xfId="53" applyNumberFormat="1" applyFont="1" applyFill="1" applyBorder="1" applyAlignment="1">
      <alignment horizontal="left"/>
    </xf>
    <xf numFmtId="165" fontId="35" fillId="0" borderId="31" xfId="0" applyNumberFormat="1" applyFont="1" applyFill="1" applyBorder="1" applyAlignment="1">
      <alignment horizontal="right"/>
    </xf>
    <xf numFmtId="174" fontId="42" fillId="4" borderId="145" xfId="0" applyNumberFormat="1" applyFont="1" applyFill="1" applyBorder="1" applyAlignment="1">
      <alignment horizontal="center"/>
    </xf>
    <xf numFmtId="174" fontId="42" fillId="4" borderId="146" xfId="0" applyNumberFormat="1" applyFont="1" applyFill="1" applyBorder="1" applyAlignment="1">
      <alignment horizontal="center"/>
    </xf>
    <xf numFmtId="174" fontId="35" fillId="0" borderId="147" xfId="0" applyNumberFormat="1" applyFont="1" applyBorder="1" applyAlignment="1">
      <alignment horizontal="right"/>
    </xf>
    <xf numFmtId="174" fontId="35" fillId="0" borderId="148" xfId="0" applyNumberFormat="1" applyFont="1" applyBorder="1" applyAlignment="1">
      <alignment horizontal="right"/>
    </xf>
    <xf numFmtId="174" fontId="35" fillId="0" borderId="148" xfId="0" applyNumberFormat="1" applyFont="1" applyBorder="1" applyAlignment="1">
      <alignment horizontal="right" wrapText="1"/>
    </xf>
    <xf numFmtId="176" fontId="35" fillId="0" borderId="147" xfId="0" applyNumberFormat="1" applyFont="1" applyBorder="1" applyAlignment="1">
      <alignment horizontal="right"/>
    </xf>
    <xf numFmtId="176" fontId="35" fillId="0" borderId="148" xfId="0" applyNumberFormat="1" applyFont="1" applyBorder="1" applyAlignment="1">
      <alignment horizontal="right"/>
    </xf>
    <xf numFmtId="174" fontId="35" fillId="0" borderId="149" xfId="0" applyNumberFormat="1" applyFont="1" applyBorder="1" applyAlignment="1">
      <alignment horizontal="right"/>
    </xf>
    <xf numFmtId="174" fontId="35" fillId="0" borderId="150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5" fontId="35" fillId="2" borderId="60" xfId="0" applyNumberFormat="1" applyFont="1" applyFill="1" applyBorder="1" applyAlignment="1"/>
    <xf numFmtId="175" fontId="35" fillId="0" borderId="113" xfId="0" applyNumberFormat="1" applyFont="1" applyBorder="1"/>
    <xf numFmtId="175" fontId="35" fillId="0" borderId="151" xfId="0" applyNumberFormat="1" applyFont="1" applyBorder="1"/>
    <xf numFmtId="174" fontId="42" fillId="4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14" xfId="0" applyNumberFormat="1" applyFont="1" applyBorder="1"/>
    <xf numFmtId="174" fontId="42" fillId="2" borderId="60" xfId="0" applyNumberFormat="1" applyFont="1" applyFill="1" applyBorder="1" applyAlignment="1"/>
    <xf numFmtId="174" fontId="35" fillId="0" borderId="151" xfId="0" applyNumberFormat="1" applyFont="1" applyBorder="1"/>
    <xf numFmtId="174" fontId="35" fillId="0" borderId="60" xfId="0" applyNumberFormat="1" applyFont="1" applyBorder="1"/>
    <xf numFmtId="174" fontId="42" fillId="4" borderId="152" xfId="0" applyNumberFormat="1" applyFont="1" applyFill="1" applyBorder="1" applyAlignment="1">
      <alignment horizontal="center"/>
    </xf>
    <xf numFmtId="174" fontId="35" fillId="0" borderId="153" xfId="0" applyNumberFormat="1" applyFont="1" applyBorder="1" applyAlignment="1">
      <alignment horizontal="right"/>
    </xf>
    <xf numFmtId="176" fontId="35" fillId="0" borderId="153" xfId="0" applyNumberFormat="1" applyFont="1" applyBorder="1" applyAlignment="1">
      <alignment horizontal="right"/>
    </xf>
    <xf numFmtId="174" fontId="35" fillId="0" borderId="154" xfId="0" applyNumberFormat="1" applyFont="1" applyBorder="1" applyAlignment="1">
      <alignment horizontal="right"/>
    </xf>
    <xf numFmtId="0" fontId="0" fillId="0" borderId="17" xfId="0" applyBorder="1"/>
    <xf numFmtId="174" fontId="42" fillId="4" borderId="35" xfId="0" applyNumberFormat="1" applyFont="1" applyFill="1" applyBorder="1" applyAlignment="1">
      <alignment horizontal="center"/>
    </xf>
    <xf numFmtId="174" fontId="35" fillId="0" borderId="96" xfId="0" applyNumberFormat="1" applyFont="1" applyBorder="1" applyAlignment="1">
      <alignment horizontal="right"/>
    </xf>
    <xf numFmtId="176" fontId="35" fillId="0" borderId="96" xfId="0" applyNumberFormat="1" applyFont="1" applyBorder="1" applyAlignment="1">
      <alignment horizontal="right"/>
    </xf>
    <xf numFmtId="174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31" xfId="0" applyNumberFormat="1" applyFont="1" applyFill="1" applyBorder="1"/>
    <xf numFmtId="170" fontId="35" fillId="0" borderId="99" xfId="0" applyNumberFormat="1" applyFont="1" applyFill="1" applyBorder="1"/>
    <xf numFmtId="170" fontId="35" fillId="0" borderId="92" xfId="0" applyNumberFormat="1" applyFont="1" applyFill="1" applyBorder="1"/>
    <xf numFmtId="0" fontId="42" fillId="0" borderId="9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7" fontId="5" fillId="0" borderId="140" xfId="0" applyNumberFormat="1" applyFont="1" applyBorder="1" applyAlignment="1">
      <alignment horizontal="right"/>
    </xf>
    <xf numFmtId="167" fontId="5" fillId="0" borderId="103" xfId="0" applyNumberFormat="1" applyFont="1" applyBorder="1" applyAlignment="1">
      <alignment horizontal="right"/>
    </xf>
    <xf numFmtId="3" fontId="12" fillId="0" borderId="140" xfId="0" applyNumberFormat="1" applyFont="1" applyBorder="1" applyAlignment="1">
      <alignment horizontal="right"/>
    </xf>
    <xf numFmtId="167" fontId="12" fillId="0" borderId="140" xfId="0" applyNumberFormat="1" applyFont="1" applyBorder="1" applyAlignment="1">
      <alignment horizontal="right"/>
    </xf>
    <xf numFmtId="167" fontId="11" fillId="0" borderId="103" xfId="0" applyNumberFormat="1" applyFont="1" applyBorder="1" applyAlignment="1">
      <alignment horizontal="right"/>
    </xf>
    <xf numFmtId="178" fontId="5" fillId="0" borderId="140" xfId="0" applyNumberFormat="1" applyFont="1" applyBorder="1" applyAlignment="1">
      <alignment horizontal="right"/>
    </xf>
    <xf numFmtId="3" fontId="5" fillId="0" borderId="140" xfId="0" applyNumberFormat="1" applyFont="1" applyBorder="1" applyAlignment="1">
      <alignment horizontal="right"/>
    </xf>
    <xf numFmtId="4" fontId="5" fillId="0" borderId="140" xfId="0" applyNumberFormat="1" applyFont="1" applyBorder="1" applyAlignment="1">
      <alignment horizontal="right"/>
    </xf>
    <xf numFmtId="3" fontId="5" fillId="0" borderId="140" xfId="0" applyNumberFormat="1" applyFont="1" applyBorder="1"/>
    <xf numFmtId="3" fontId="11" fillId="0" borderId="102" xfId="0" applyNumberFormat="1" applyFont="1" applyBorder="1" applyAlignment="1">
      <alignment horizontal="center"/>
    </xf>
    <xf numFmtId="167" fontId="5" fillId="0" borderId="18" xfId="0" applyNumberFormat="1" applyFont="1" applyBorder="1" applyAlignment="1">
      <alignment horizontal="right"/>
    </xf>
    <xf numFmtId="167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03" xfId="0" applyNumberFormat="1" applyFont="1" applyBorder="1" applyAlignment="1">
      <alignment horizontal="right"/>
    </xf>
    <xf numFmtId="3" fontId="12" fillId="0" borderId="140" xfId="0" applyNumberFormat="1" applyFont="1" applyBorder="1"/>
    <xf numFmtId="167" fontId="12" fillId="0" borderId="140" xfId="0" applyNumberFormat="1" applyFont="1" applyBorder="1"/>
    <xf numFmtId="167" fontId="12" fillId="0" borderId="103" xfId="0" applyNumberFormat="1" applyFont="1" applyBorder="1"/>
    <xf numFmtId="167" fontId="11" fillId="0" borderId="18" xfId="0" applyNumberFormat="1" applyFont="1" applyBorder="1" applyAlignment="1">
      <alignment horizontal="right"/>
    </xf>
    <xf numFmtId="167" fontId="12" fillId="0" borderId="18" xfId="0" applyNumberFormat="1" applyFont="1" applyBorder="1"/>
    <xf numFmtId="3" fontId="35" fillId="0" borderId="140" xfId="0" applyNumberFormat="1" applyFont="1" applyBorder="1"/>
    <xf numFmtId="167" fontId="35" fillId="0" borderId="140" xfId="0" applyNumberFormat="1" applyFont="1" applyBorder="1"/>
    <xf numFmtId="167" fontId="35" fillId="0" borderId="103" xfId="0" applyNumberFormat="1" applyFont="1" applyBorder="1"/>
    <xf numFmtId="3" fontId="35" fillId="0" borderId="140" xfId="0" applyNumberFormat="1" applyFont="1" applyBorder="1" applyAlignment="1">
      <alignment horizontal="right"/>
    </xf>
    <xf numFmtId="0" fontId="5" fillId="0" borderId="140" xfId="0" applyFont="1" applyBorder="1"/>
    <xf numFmtId="9" fontId="35" fillId="0" borderId="140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7" fontId="35" fillId="0" borderId="52" xfId="0" applyNumberFormat="1" applyFont="1" applyBorder="1"/>
    <xf numFmtId="167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7" fontId="5" fillId="0" borderId="52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7" fontId="12" fillId="0" borderId="52" xfId="0" applyNumberFormat="1" applyFont="1" applyBorder="1" applyAlignment="1">
      <alignment horizontal="right"/>
    </xf>
    <xf numFmtId="167" fontId="11" fillId="0" borderId="53" xfId="0" applyNumberFormat="1" applyFont="1" applyBorder="1" applyAlignment="1">
      <alignment horizontal="right"/>
    </xf>
    <xf numFmtId="178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7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7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35" fillId="0" borderId="2" xfId="0" applyNumberFormat="1" applyFont="1" applyBorder="1"/>
    <xf numFmtId="167" fontId="35" fillId="0" borderId="2" xfId="0" applyNumberFormat="1" applyFont="1" applyBorder="1"/>
    <xf numFmtId="167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167" fontId="12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5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1.0084705504402001</c:v>
                </c:pt>
                <c:pt idx="1">
                  <c:v>1.0289457918472347</c:v>
                </c:pt>
                <c:pt idx="2">
                  <c:v>1.1270896175605236</c:v>
                </c:pt>
                <c:pt idx="3">
                  <c:v>1.1557282113563454</c:v>
                </c:pt>
                <c:pt idx="4">
                  <c:v>1.182906062870402</c:v>
                </c:pt>
                <c:pt idx="5">
                  <c:v>1.1410684625634191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921088"/>
        <c:axId val="10329237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1.2335111473350593</c:v>
                </c:pt>
                <c:pt idx="1">
                  <c:v>1.2335111473350593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813248"/>
        <c:axId val="1035814784"/>
      </c:scatterChart>
      <c:catAx>
        <c:axId val="103292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292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2923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32921088"/>
        <c:crosses val="autoZero"/>
        <c:crossBetween val="between"/>
      </c:valAx>
      <c:valAx>
        <c:axId val="10358132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35814784"/>
        <c:crosses val="max"/>
        <c:crossBetween val="midCat"/>
      </c:valAx>
      <c:valAx>
        <c:axId val="10358147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358132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1.0084248149093695</c:v>
                </c:pt>
                <c:pt idx="1">
                  <c:v>0.99864059395587168</c:v>
                </c:pt>
                <c:pt idx="2">
                  <c:v>0.97092928303119397</c:v>
                </c:pt>
                <c:pt idx="3">
                  <c:v>0.96665314982229322</c:v>
                </c:pt>
                <c:pt idx="4">
                  <c:v>0.98321129655431372</c:v>
                </c:pt>
                <c:pt idx="5">
                  <c:v>0.97576095716322608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037824"/>
        <c:axId val="108121740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1219712"/>
        <c:axId val="1088291584"/>
      </c:scatterChart>
      <c:catAx>
        <c:axId val="106903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8121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12174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69037824"/>
        <c:crosses val="autoZero"/>
        <c:crossBetween val="between"/>
      </c:valAx>
      <c:valAx>
        <c:axId val="10812197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88291584"/>
        <c:crosses val="max"/>
        <c:crossBetween val="midCat"/>
      </c:valAx>
      <c:valAx>
        <c:axId val="108829158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8121971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1" t="s">
        <v>133</v>
      </c>
      <c r="B1" s="471"/>
    </row>
    <row r="2" spans="1:3" ht="14.4" customHeight="1" thickBot="1" x14ac:dyDescent="0.35">
      <c r="A2" s="383" t="s">
        <v>332</v>
      </c>
      <c r="B2" s="50"/>
    </row>
    <row r="3" spans="1:3" ht="14.4" customHeight="1" thickBot="1" x14ac:dyDescent="0.35">
      <c r="A3" s="467" t="s">
        <v>183</v>
      </c>
      <c r="B3" s="46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334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9" t="s">
        <v>134</v>
      </c>
      <c r="B10" s="46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77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1452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320</v>
      </c>
      <c r="C15" s="51" t="s">
        <v>330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1909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77" t="s">
        <v>1910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1933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2479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0" t="s">
        <v>135</v>
      </c>
      <c r="B25" s="468"/>
    </row>
    <row r="26" spans="1:3" ht="14.4" customHeight="1" x14ac:dyDescent="0.3">
      <c r="A26" s="276" t="str">
        <f t="shared" ref="A26:A35" si="4">HYPERLINK("#'"&amp;C26&amp;"'!A1",C26)</f>
        <v>ZV Vykáz.-A</v>
      </c>
      <c r="B26" s="183" t="s">
        <v>2488</v>
      </c>
      <c r="C26" s="51" t="s">
        <v>154</v>
      </c>
    </row>
    <row r="27" spans="1:3" ht="14.4" customHeight="1" x14ac:dyDescent="0.3">
      <c r="A27" s="273" t="str">
        <f t="shared" si="4"/>
        <v>ZV Vykáz.-A Detail</v>
      </c>
      <c r="B27" s="184" t="s">
        <v>2648</v>
      </c>
      <c r="C27" s="51" t="s">
        <v>155</v>
      </c>
    </row>
    <row r="28" spans="1:3" ht="14.4" customHeight="1" x14ac:dyDescent="0.3">
      <c r="A28" s="273" t="str">
        <f t="shared" si="4"/>
        <v>ZV Vykáz.-H</v>
      </c>
      <c r="B28" s="184" t="s">
        <v>158</v>
      </c>
      <c r="C28" s="51" t="s">
        <v>156</v>
      </c>
    </row>
    <row r="29" spans="1:3" ht="14.4" customHeight="1" x14ac:dyDescent="0.3">
      <c r="A29" s="273" t="str">
        <f t="shared" si="4"/>
        <v>ZV Vykáz.-H Detail</v>
      </c>
      <c r="B29" s="184" t="s">
        <v>2983</v>
      </c>
      <c r="C29" s="51" t="s">
        <v>157</v>
      </c>
    </row>
    <row r="30" spans="1:3" ht="14.4" customHeight="1" x14ac:dyDescent="0.3">
      <c r="A30" s="276" t="str">
        <f t="shared" si="4"/>
        <v>CaseMix</v>
      </c>
      <c r="B30" s="184" t="s">
        <v>136</v>
      </c>
      <c r="C30" s="51" t="s">
        <v>147</v>
      </c>
    </row>
    <row r="31" spans="1:3" ht="14.4" customHeight="1" x14ac:dyDescent="0.3">
      <c r="A31" s="273" t="str">
        <f t="shared" si="4"/>
        <v>ALOS</v>
      </c>
      <c r="B31" s="184" t="s">
        <v>115</v>
      </c>
      <c r="C31" s="51" t="s">
        <v>86</v>
      </c>
    </row>
    <row r="32" spans="1:3" ht="14.4" customHeight="1" x14ac:dyDescent="0.3">
      <c r="A32" s="273" t="str">
        <f t="shared" si="4"/>
        <v>Total</v>
      </c>
      <c r="B32" s="184" t="s">
        <v>3133</v>
      </c>
      <c r="C32" s="51" t="s">
        <v>148</v>
      </c>
    </row>
    <row r="33" spans="1:3" ht="14.4" customHeight="1" x14ac:dyDescent="0.3">
      <c r="A33" s="273" t="str">
        <f t="shared" si="4"/>
        <v>ZV Vyžád.</v>
      </c>
      <c r="B33" s="184" t="s">
        <v>159</v>
      </c>
      <c r="C33" s="51" t="s">
        <v>151</v>
      </c>
    </row>
    <row r="34" spans="1:3" ht="14.4" customHeight="1" x14ac:dyDescent="0.3">
      <c r="A34" s="273" t="str">
        <f t="shared" si="4"/>
        <v>ZV Vyžád. Detail</v>
      </c>
      <c r="B34" s="184" t="s">
        <v>3487</v>
      </c>
      <c r="C34" s="51" t="s">
        <v>150</v>
      </c>
    </row>
    <row r="35" spans="1:3" ht="14.4" customHeight="1" thickBot="1" x14ac:dyDescent="0.35">
      <c r="A35" s="274" t="str">
        <f t="shared" si="4"/>
        <v>OD TISS</v>
      </c>
      <c r="B35" s="185" t="s">
        <v>182</v>
      </c>
      <c r="C35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5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09" t="s">
        <v>1452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471"/>
      <c r="M1" s="471"/>
    </row>
    <row r="2" spans="1:13" ht="14.4" customHeight="1" thickBot="1" x14ac:dyDescent="0.35">
      <c r="A2" s="383" t="s">
        <v>332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2</v>
      </c>
      <c r="G3" s="47">
        <f>SUBTOTAL(9,G6:G1048576)</f>
        <v>272.95000000000005</v>
      </c>
      <c r="H3" s="48">
        <f>IF(M3=0,0,G3/M3)</f>
        <v>2.3695478724696734E-3</v>
      </c>
      <c r="I3" s="47">
        <f>SUBTOTAL(9,I6:I1048576)</f>
        <v>1070</v>
      </c>
      <c r="J3" s="47">
        <f>SUBTOTAL(9,J6:J1048576)</f>
        <v>114917.80143880358</v>
      </c>
      <c r="K3" s="48">
        <f>IF(M3=0,0,J3/M3)</f>
        <v>0.99763045212753021</v>
      </c>
      <c r="L3" s="47">
        <f>SUBTOTAL(9,L6:L1048576)</f>
        <v>1072</v>
      </c>
      <c r="M3" s="49">
        <f>SUBTOTAL(9,M6:M1048576)</f>
        <v>115190.75143880359</v>
      </c>
    </row>
    <row r="4" spans="1:13" ht="14.4" customHeight="1" thickBot="1" x14ac:dyDescent="0.35">
      <c r="A4" s="45"/>
      <c r="B4" s="45"/>
      <c r="C4" s="45"/>
      <c r="D4" s="45"/>
      <c r="E4" s="46"/>
      <c r="F4" s="513" t="s">
        <v>162</v>
      </c>
      <c r="G4" s="514"/>
      <c r="H4" s="515"/>
      <c r="I4" s="516" t="s">
        <v>161</v>
      </c>
      <c r="J4" s="514"/>
      <c r="K4" s="515"/>
      <c r="L4" s="517" t="s">
        <v>3</v>
      </c>
      <c r="M4" s="518"/>
    </row>
    <row r="5" spans="1:13" ht="14.4" customHeight="1" thickBot="1" x14ac:dyDescent="0.35">
      <c r="A5" s="660" t="s">
        <v>163</v>
      </c>
      <c r="B5" s="678" t="s">
        <v>164</v>
      </c>
      <c r="C5" s="678" t="s">
        <v>90</v>
      </c>
      <c r="D5" s="678" t="s">
        <v>165</v>
      </c>
      <c r="E5" s="678" t="s">
        <v>166</v>
      </c>
      <c r="F5" s="679" t="s">
        <v>28</v>
      </c>
      <c r="G5" s="679" t="s">
        <v>14</v>
      </c>
      <c r="H5" s="662" t="s">
        <v>167</v>
      </c>
      <c r="I5" s="661" t="s">
        <v>28</v>
      </c>
      <c r="J5" s="679" t="s">
        <v>14</v>
      </c>
      <c r="K5" s="662" t="s">
        <v>167</v>
      </c>
      <c r="L5" s="661" t="s">
        <v>28</v>
      </c>
      <c r="M5" s="680" t="s">
        <v>14</v>
      </c>
    </row>
    <row r="6" spans="1:13" ht="14.4" customHeight="1" x14ac:dyDescent="0.3">
      <c r="A6" s="642" t="s">
        <v>564</v>
      </c>
      <c r="B6" s="643" t="s">
        <v>1393</v>
      </c>
      <c r="C6" s="643" t="s">
        <v>1119</v>
      </c>
      <c r="D6" s="643" t="s">
        <v>1120</v>
      </c>
      <c r="E6" s="643" t="s">
        <v>1121</v>
      </c>
      <c r="F6" s="646"/>
      <c r="G6" s="646"/>
      <c r="H6" s="664">
        <v>0</v>
      </c>
      <c r="I6" s="646">
        <v>16</v>
      </c>
      <c r="J6" s="646">
        <v>1135.4000000000001</v>
      </c>
      <c r="K6" s="664">
        <v>1</v>
      </c>
      <c r="L6" s="646">
        <v>16</v>
      </c>
      <c r="M6" s="647">
        <v>1135.4000000000001</v>
      </c>
    </row>
    <row r="7" spans="1:13" ht="14.4" customHeight="1" x14ac:dyDescent="0.3">
      <c r="A7" s="648" t="s">
        <v>564</v>
      </c>
      <c r="B7" s="649" t="s">
        <v>1394</v>
      </c>
      <c r="C7" s="649" t="s">
        <v>1080</v>
      </c>
      <c r="D7" s="649" t="s">
        <v>1081</v>
      </c>
      <c r="E7" s="649" t="s">
        <v>1082</v>
      </c>
      <c r="F7" s="652"/>
      <c r="G7" s="652"/>
      <c r="H7" s="665">
        <v>0</v>
      </c>
      <c r="I7" s="652">
        <v>1</v>
      </c>
      <c r="J7" s="652">
        <v>112.75000000000006</v>
      </c>
      <c r="K7" s="665">
        <v>1</v>
      </c>
      <c r="L7" s="652">
        <v>1</v>
      </c>
      <c r="M7" s="653">
        <v>112.75000000000006</v>
      </c>
    </row>
    <row r="8" spans="1:13" ht="14.4" customHeight="1" x14ac:dyDescent="0.3">
      <c r="A8" s="648" t="s">
        <v>564</v>
      </c>
      <c r="B8" s="649" t="s">
        <v>1395</v>
      </c>
      <c r="C8" s="649" t="s">
        <v>1127</v>
      </c>
      <c r="D8" s="649" t="s">
        <v>1396</v>
      </c>
      <c r="E8" s="649" t="s">
        <v>1129</v>
      </c>
      <c r="F8" s="652"/>
      <c r="G8" s="652"/>
      <c r="H8" s="665">
        <v>0</v>
      </c>
      <c r="I8" s="652">
        <v>1</v>
      </c>
      <c r="J8" s="652">
        <v>658.28</v>
      </c>
      <c r="K8" s="665">
        <v>1</v>
      </c>
      <c r="L8" s="652">
        <v>1</v>
      </c>
      <c r="M8" s="653">
        <v>658.28</v>
      </c>
    </row>
    <row r="9" spans="1:13" ht="14.4" customHeight="1" x14ac:dyDescent="0.3">
      <c r="A9" s="648" t="s">
        <v>564</v>
      </c>
      <c r="B9" s="649" t="s">
        <v>1397</v>
      </c>
      <c r="C9" s="649" t="s">
        <v>1107</v>
      </c>
      <c r="D9" s="649" t="s">
        <v>1108</v>
      </c>
      <c r="E9" s="649" t="s">
        <v>1109</v>
      </c>
      <c r="F9" s="652"/>
      <c r="G9" s="652"/>
      <c r="H9" s="665">
        <v>0</v>
      </c>
      <c r="I9" s="652">
        <v>1</v>
      </c>
      <c r="J9" s="652">
        <v>30.650034045834161</v>
      </c>
      <c r="K9" s="665">
        <v>1</v>
      </c>
      <c r="L9" s="652">
        <v>1</v>
      </c>
      <c r="M9" s="653">
        <v>30.650034045834161</v>
      </c>
    </row>
    <row r="10" spans="1:13" ht="14.4" customHeight="1" x14ac:dyDescent="0.3">
      <c r="A10" s="648" t="s">
        <v>564</v>
      </c>
      <c r="B10" s="649" t="s">
        <v>1398</v>
      </c>
      <c r="C10" s="649" t="s">
        <v>1131</v>
      </c>
      <c r="D10" s="649" t="s">
        <v>1073</v>
      </c>
      <c r="E10" s="649" t="s">
        <v>1132</v>
      </c>
      <c r="F10" s="652"/>
      <c r="G10" s="652"/>
      <c r="H10" s="665">
        <v>0</v>
      </c>
      <c r="I10" s="652">
        <v>13</v>
      </c>
      <c r="J10" s="652">
        <v>5382.0006898063566</v>
      </c>
      <c r="K10" s="665">
        <v>1</v>
      </c>
      <c r="L10" s="652">
        <v>13</v>
      </c>
      <c r="M10" s="653">
        <v>5382.0006898063566</v>
      </c>
    </row>
    <row r="11" spans="1:13" ht="14.4" customHeight="1" x14ac:dyDescent="0.3">
      <c r="A11" s="648" t="s">
        <v>564</v>
      </c>
      <c r="B11" s="649" t="s">
        <v>1398</v>
      </c>
      <c r="C11" s="649" t="s">
        <v>1072</v>
      </c>
      <c r="D11" s="649" t="s">
        <v>1073</v>
      </c>
      <c r="E11" s="649" t="s">
        <v>1074</v>
      </c>
      <c r="F11" s="652"/>
      <c r="G11" s="652"/>
      <c r="H11" s="665">
        <v>0</v>
      </c>
      <c r="I11" s="652">
        <v>4</v>
      </c>
      <c r="J11" s="652">
        <v>1968.8000000000002</v>
      </c>
      <c r="K11" s="665">
        <v>1</v>
      </c>
      <c r="L11" s="652">
        <v>4</v>
      </c>
      <c r="M11" s="653">
        <v>1968.8000000000002</v>
      </c>
    </row>
    <row r="12" spans="1:13" ht="14.4" customHeight="1" x14ac:dyDescent="0.3">
      <c r="A12" s="648" t="s">
        <v>564</v>
      </c>
      <c r="B12" s="649" t="s">
        <v>1399</v>
      </c>
      <c r="C12" s="649" t="s">
        <v>582</v>
      </c>
      <c r="D12" s="649" t="s">
        <v>583</v>
      </c>
      <c r="E12" s="649" t="s">
        <v>584</v>
      </c>
      <c r="F12" s="652">
        <v>1</v>
      </c>
      <c r="G12" s="652">
        <v>100.88000000000002</v>
      </c>
      <c r="H12" s="665">
        <v>1</v>
      </c>
      <c r="I12" s="652"/>
      <c r="J12" s="652"/>
      <c r="K12" s="665">
        <v>0</v>
      </c>
      <c r="L12" s="652">
        <v>1</v>
      </c>
      <c r="M12" s="653">
        <v>100.88000000000002</v>
      </c>
    </row>
    <row r="13" spans="1:13" ht="14.4" customHeight="1" x14ac:dyDescent="0.3">
      <c r="A13" s="648" t="s">
        <v>564</v>
      </c>
      <c r="B13" s="649" t="s">
        <v>1400</v>
      </c>
      <c r="C13" s="649" t="s">
        <v>1103</v>
      </c>
      <c r="D13" s="649" t="s">
        <v>1104</v>
      </c>
      <c r="E13" s="649" t="s">
        <v>1105</v>
      </c>
      <c r="F13" s="652"/>
      <c r="G13" s="652"/>
      <c r="H13" s="665">
        <v>0</v>
      </c>
      <c r="I13" s="652">
        <v>1</v>
      </c>
      <c r="J13" s="652">
        <v>135.21000000000004</v>
      </c>
      <c r="K13" s="665">
        <v>1</v>
      </c>
      <c r="L13" s="652">
        <v>1</v>
      </c>
      <c r="M13" s="653">
        <v>135.21000000000004</v>
      </c>
    </row>
    <row r="14" spans="1:13" ht="14.4" customHeight="1" x14ac:dyDescent="0.3">
      <c r="A14" s="648" t="s">
        <v>564</v>
      </c>
      <c r="B14" s="649" t="s">
        <v>1401</v>
      </c>
      <c r="C14" s="649" t="s">
        <v>1084</v>
      </c>
      <c r="D14" s="649" t="s">
        <v>1085</v>
      </c>
      <c r="E14" s="649" t="s">
        <v>796</v>
      </c>
      <c r="F14" s="652"/>
      <c r="G14" s="652"/>
      <c r="H14" s="665">
        <v>0</v>
      </c>
      <c r="I14" s="652">
        <v>1</v>
      </c>
      <c r="J14" s="652">
        <v>45.64</v>
      </c>
      <c r="K14" s="665">
        <v>1</v>
      </c>
      <c r="L14" s="652">
        <v>1</v>
      </c>
      <c r="M14" s="653">
        <v>45.64</v>
      </c>
    </row>
    <row r="15" spans="1:13" ht="14.4" customHeight="1" x14ac:dyDescent="0.3">
      <c r="A15" s="648" t="s">
        <v>564</v>
      </c>
      <c r="B15" s="649" t="s">
        <v>1402</v>
      </c>
      <c r="C15" s="649" t="s">
        <v>1111</v>
      </c>
      <c r="D15" s="649" t="s">
        <v>1112</v>
      </c>
      <c r="E15" s="649" t="s">
        <v>1113</v>
      </c>
      <c r="F15" s="652"/>
      <c r="G15" s="652"/>
      <c r="H15" s="665">
        <v>0</v>
      </c>
      <c r="I15" s="652">
        <v>1</v>
      </c>
      <c r="J15" s="652">
        <v>46.219624648662901</v>
      </c>
      <c r="K15" s="665">
        <v>1</v>
      </c>
      <c r="L15" s="652">
        <v>1</v>
      </c>
      <c r="M15" s="653">
        <v>46.219624648662901</v>
      </c>
    </row>
    <row r="16" spans="1:13" ht="14.4" customHeight="1" x14ac:dyDescent="0.3">
      <c r="A16" s="648" t="s">
        <v>564</v>
      </c>
      <c r="B16" s="649" t="s">
        <v>1403</v>
      </c>
      <c r="C16" s="649" t="s">
        <v>758</v>
      </c>
      <c r="D16" s="649" t="s">
        <v>759</v>
      </c>
      <c r="E16" s="649" t="s">
        <v>760</v>
      </c>
      <c r="F16" s="652"/>
      <c r="G16" s="652"/>
      <c r="H16" s="665">
        <v>0</v>
      </c>
      <c r="I16" s="652">
        <v>1</v>
      </c>
      <c r="J16" s="652">
        <v>151.12</v>
      </c>
      <c r="K16" s="665">
        <v>1</v>
      </c>
      <c r="L16" s="652">
        <v>1</v>
      </c>
      <c r="M16" s="653">
        <v>151.12</v>
      </c>
    </row>
    <row r="17" spans="1:13" ht="14.4" customHeight="1" x14ac:dyDescent="0.3">
      <c r="A17" s="648" t="s">
        <v>564</v>
      </c>
      <c r="B17" s="649" t="s">
        <v>1404</v>
      </c>
      <c r="C17" s="649" t="s">
        <v>1064</v>
      </c>
      <c r="D17" s="649" t="s">
        <v>1405</v>
      </c>
      <c r="E17" s="649" t="s">
        <v>1066</v>
      </c>
      <c r="F17" s="652"/>
      <c r="G17" s="652"/>
      <c r="H17" s="665">
        <v>0</v>
      </c>
      <c r="I17" s="652">
        <v>1</v>
      </c>
      <c r="J17" s="652">
        <v>101.27</v>
      </c>
      <c r="K17" s="665">
        <v>1</v>
      </c>
      <c r="L17" s="652">
        <v>1</v>
      </c>
      <c r="M17" s="653">
        <v>101.27</v>
      </c>
    </row>
    <row r="18" spans="1:13" ht="14.4" customHeight="1" x14ac:dyDescent="0.3">
      <c r="A18" s="648" t="s">
        <v>564</v>
      </c>
      <c r="B18" s="649" t="s">
        <v>1406</v>
      </c>
      <c r="C18" s="649" t="s">
        <v>1099</v>
      </c>
      <c r="D18" s="649" t="s">
        <v>1100</v>
      </c>
      <c r="E18" s="649" t="s">
        <v>1101</v>
      </c>
      <c r="F18" s="652"/>
      <c r="G18" s="652"/>
      <c r="H18" s="665">
        <v>0</v>
      </c>
      <c r="I18" s="652">
        <v>1</v>
      </c>
      <c r="J18" s="652">
        <v>82.09999999999998</v>
      </c>
      <c r="K18" s="665">
        <v>1</v>
      </c>
      <c r="L18" s="652">
        <v>1</v>
      </c>
      <c r="M18" s="653">
        <v>82.09999999999998</v>
      </c>
    </row>
    <row r="19" spans="1:13" ht="14.4" customHeight="1" x14ac:dyDescent="0.3">
      <c r="A19" s="648" t="s">
        <v>564</v>
      </c>
      <c r="B19" s="649" t="s">
        <v>1407</v>
      </c>
      <c r="C19" s="649" t="s">
        <v>1087</v>
      </c>
      <c r="D19" s="649" t="s">
        <v>1088</v>
      </c>
      <c r="E19" s="649" t="s">
        <v>1408</v>
      </c>
      <c r="F19" s="652"/>
      <c r="G19" s="652"/>
      <c r="H19" s="665">
        <v>0</v>
      </c>
      <c r="I19" s="652">
        <v>1</v>
      </c>
      <c r="J19" s="652">
        <v>171.96</v>
      </c>
      <c r="K19" s="665">
        <v>1</v>
      </c>
      <c r="L19" s="652">
        <v>1</v>
      </c>
      <c r="M19" s="653">
        <v>171.96</v>
      </c>
    </row>
    <row r="20" spans="1:13" ht="14.4" customHeight="1" x14ac:dyDescent="0.3">
      <c r="A20" s="648" t="s">
        <v>564</v>
      </c>
      <c r="B20" s="649" t="s">
        <v>1409</v>
      </c>
      <c r="C20" s="649" t="s">
        <v>1146</v>
      </c>
      <c r="D20" s="649" t="s">
        <v>1410</v>
      </c>
      <c r="E20" s="649" t="s">
        <v>1411</v>
      </c>
      <c r="F20" s="652"/>
      <c r="G20" s="652"/>
      <c r="H20" s="665"/>
      <c r="I20" s="652">
        <v>0</v>
      </c>
      <c r="J20" s="652">
        <v>0</v>
      </c>
      <c r="K20" s="665"/>
      <c r="L20" s="652">
        <v>0</v>
      </c>
      <c r="M20" s="653">
        <v>0</v>
      </c>
    </row>
    <row r="21" spans="1:13" ht="14.4" customHeight="1" x14ac:dyDescent="0.3">
      <c r="A21" s="648" t="s">
        <v>564</v>
      </c>
      <c r="B21" s="649" t="s">
        <v>1409</v>
      </c>
      <c r="C21" s="649" t="s">
        <v>1150</v>
      </c>
      <c r="D21" s="649" t="s">
        <v>1410</v>
      </c>
      <c r="E21" s="649" t="s">
        <v>1412</v>
      </c>
      <c r="F21" s="652"/>
      <c r="G21" s="652"/>
      <c r="H21" s="665">
        <v>0</v>
      </c>
      <c r="I21" s="652">
        <v>1</v>
      </c>
      <c r="J21" s="652">
        <v>139.32999999999998</v>
      </c>
      <c r="K21" s="665">
        <v>1</v>
      </c>
      <c r="L21" s="652">
        <v>1</v>
      </c>
      <c r="M21" s="653">
        <v>139.32999999999998</v>
      </c>
    </row>
    <row r="22" spans="1:13" ht="14.4" customHeight="1" x14ac:dyDescent="0.3">
      <c r="A22" s="648" t="s">
        <v>564</v>
      </c>
      <c r="B22" s="649" t="s">
        <v>1413</v>
      </c>
      <c r="C22" s="649" t="s">
        <v>1076</v>
      </c>
      <c r="D22" s="649" t="s">
        <v>1077</v>
      </c>
      <c r="E22" s="649" t="s">
        <v>1414</v>
      </c>
      <c r="F22" s="652"/>
      <c r="G22" s="652"/>
      <c r="H22" s="665">
        <v>0</v>
      </c>
      <c r="I22" s="652">
        <v>1</v>
      </c>
      <c r="J22" s="652">
        <v>218.52000000000004</v>
      </c>
      <c r="K22" s="665">
        <v>1</v>
      </c>
      <c r="L22" s="652">
        <v>1</v>
      </c>
      <c r="M22" s="653">
        <v>218.52000000000004</v>
      </c>
    </row>
    <row r="23" spans="1:13" ht="14.4" customHeight="1" x14ac:dyDescent="0.3">
      <c r="A23" s="648" t="s">
        <v>564</v>
      </c>
      <c r="B23" s="649" t="s">
        <v>1413</v>
      </c>
      <c r="C23" s="649" t="s">
        <v>1057</v>
      </c>
      <c r="D23" s="649" t="s">
        <v>1415</v>
      </c>
      <c r="E23" s="649" t="s">
        <v>1416</v>
      </c>
      <c r="F23" s="652"/>
      <c r="G23" s="652"/>
      <c r="H23" s="665">
        <v>0</v>
      </c>
      <c r="I23" s="652">
        <v>247</v>
      </c>
      <c r="J23" s="652">
        <v>8981.5294315518295</v>
      </c>
      <c r="K23" s="665">
        <v>1</v>
      </c>
      <c r="L23" s="652">
        <v>247</v>
      </c>
      <c r="M23" s="653">
        <v>8981.5294315518295</v>
      </c>
    </row>
    <row r="24" spans="1:13" ht="14.4" customHeight="1" x14ac:dyDescent="0.3">
      <c r="A24" s="648" t="s">
        <v>564</v>
      </c>
      <c r="B24" s="649" t="s">
        <v>1417</v>
      </c>
      <c r="C24" s="649" t="s">
        <v>1193</v>
      </c>
      <c r="D24" s="649" t="s">
        <v>1418</v>
      </c>
      <c r="E24" s="649" t="s">
        <v>1419</v>
      </c>
      <c r="F24" s="652"/>
      <c r="G24" s="652"/>
      <c r="H24" s="665">
        <v>0</v>
      </c>
      <c r="I24" s="652">
        <v>112</v>
      </c>
      <c r="J24" s="652">
        <v>16232.693163484126</v>
      </c>
      <c r="K24" s="665">
        <v>1</v>
      </c>
      <c r="L24" s="652">
        <v>112</v>
      </c>
      <c r="M24" s="653">
        <v>16232.693163484126</v>
      </c>
    </row>
    <row r="25" spans="1:13" ht="14.4" customHeight="1" x14ac:dyDescent="0.3">
      <c r="A25" s="648" t="s">
        <v>564</v>
      </c>
      <c r="B25" s="649" t="s">
        <v>1417</v>
      </c>
      <c r="C25" s="649" t="s">
        <v>1209</v>
      </c>
      <c r="D25" s="649" t="s">
        <v>1420</v>
      </c>
      <c r="E25" s="649" t="s">
        <v>1421</v>
      </c>
      <c r="F25" s="652"/>
      <c r="G25" s="652"/>
      <c r="H25" s="665">
        <v>0</v>
      </c>
      <c r="I25" s="652">
        <v>123.99999999999997</v>
      </c>
      <c r="J25" s="652">
        <v>12465.595111426921</v>
      </c>
      <c r="K25" s="665">
        <v>1</v>
      </c>
      <c r="L25" s="652">
        <v>123.99999999999997</v>
      </c>
      <c r="M25" s="653">
        <v>12465.595111426921</v>
      </c>
    </row>
    <row r="26" spans="1:13" ht="14.4" customHeight="1" x14ac:dyDescent="0.3">
      <c r="A26" s="648" t="s">
        <v>564</v>
      </c>
      <c r="B26" s="649" t="s">
        <v>1422</v>
      </c>
      <c r="C26" s="649" t="s">
        <v>1238</v>
      </c>
      <c r="D26" s="649" t="s">
        <v>1239</v>
      </c>
      <c r="E26" s="649" t="s">
        <v>1423</v>
      </c>
      <c r="F26" s="652"/>
      <c r="G26" s="652"/>
      <c r="H26" s="665">
        <v>0</v>
      </c>
      <c r="I26" s="652">
        <v>8</v>
      </c>
      <c r="J26" s="652">
        <v>1106.3386520676499</v>
      </c>
      <c r="K26" s="665">
        <v>1</v>
      </c>
      <c r="L26" s="652">
        <v>8</v>
      </c>
      <c r="M26" s="653">
        <v>1106.3386520676499</v>
      </c>
    </row>
    <row r="27" spans="1:13" ht="14.4" customHeight="1" x14ac:dyDescent="0.3">
      <c r="A27" s="648" t="s">
        <v>564</v>
      </c>
      <c r="B27" s="649" t="s">
        <v>1424</v>
      </c>
      <c r="C27" s="649" t="s">
        <v>1242</v>
      </c>
      <c r="D27" s="649" t="s">
        <v>1243</v>
      </c>
      <c r="E27" s="649" t="s">
        <v>1244</v>
      </c>
      <c r="F27" s="652"/>
      <c r="G27" s="652"/>
      <c r="H27" s="665">
        <v>0</v>
      </c>
      <c r="I27" s="652">
        <v>22</v>
      </c>
      <c r="J27" s="652">
        <v>2297.2392625783395</v>
      </c>
      <c r="K27" s="665">
        <v>1</v>
      </c>
      <c r="L27" s="652">
        <v>22</v>
      </c>
      <c r="M27" s="653">
        <v>2297.2392625783395</v>
      </c>
    </row>
    <row r="28" spans="1:13" ht="14.4" customHeight="1" x14ac:dyDescent="0.3">
      <c r="A28" s="648" t="s">
        <v>564</v>
      </c>
      <c r="B28" s="649" t="s">
        <v>1424</v>
      </c>
      <c r="C28" s="649" t="s">
        <v>1234</v>
      </c>
      <c r="D28" s="649" t="s">
        <v>1425</v>
      </c>
      <c r="E28" s="649" t="s">
        <v>1426</v>
      </c>
      <c r="F28" s="652"/>
      <c r="G28" s="652"/>
      <c r="H28" s="665">
        <v>0</v>
      </c>
      <c r="I28" s="652">
        <v>137</v>
      </c>
      <c r="J28" s="652">
        <v>12138.196152490316</v>
      </c>
      <c r="K28" s="665">
        <v>1</v>
      </c>
      <c r="L28" s="652">
        <v>137</v>
      </c>
      <c r="M28" s="653">
        <v>12138.196152490316</v>
      </c>
    </row>
    <row r="29" spans="1:13" ht="14.4" customHeight="1" x14ac:dyDescent="0.3">
      <c r="A29" s="648" t="s">
        <v>564</v>
      </c>
      <c r="B29" s="649" t="s">
        <v>1427</v>
      </c>
      <c r="C29" s="649" t="s">
        <v>1250</v>
      </c>
      <c r="D29" s="649" t="s">
        <v>1428</v>
      </c>
      <c r="E29" s="649" t="s">
        <v>1429</v>
      </c>
      <c r="F29" s="652"/>
      <c r="G29" s="652"/>
      <c r="H29" s="665">
        <v>0</v>
      </c>
      <c r="I29" s="652">
        <v>47</v>
      </c>
      <c r="J29" s="652">
        <v>1484.73</v>
      </c>
      <c r="K29" s="665">
        <v>1</v>
      </c>
      <c r="L29" s="652">
        <v>47</v>
      </c>
      <c r="M29" s="653">
        <v>1484.73</v>
      </c>
    </row>
    <row r="30" spans="1:13" ht="14.4" customHeight="1" x14ac:dyDescent="0.3">
      <c r="A30" s="648" t="s">
        <v>564</v>
      </c>
      <c r="B30" s="649" t="s">
        <v>1427</v>
      </c>
      <c r="C30" s="649" t="s">
        <v>1253</v>
      </c>
      <c r="D30" s="649" t="s">
        <v>1254</v>
      </c>
      <c r="E30" s="649" t="s">
        <v>1430</v>
      </c>
      <c r="F30" s="652"/>
      <c r="G30" s="652"/>
      <c r="H30" s="665">
        <v>0</v>
      </c>
      <c r="I30" s="652">
        <v>1</v>
      </c>
      <c r="J30" s="652">
        <v>457.78</v>
      </c>
      <c r="K30" s="665">
        <v>1</v>
      </c>
      <c r="L30" s="652">
        <v>1</v>
      </c>
      <c r="M30" s="653">
        <v>457.78</v>
      </c>
    </row>
    <row r="31" spans="1:13" ht="14.4" customHeight="1" x14ac:dyDescent="0.3">
      <c r="A31" s="648" t="s">
        <v>564</v>
      </c>
      <c r="B31" s="649" t="s">
        <v>1431</v>
      </c>
      <c r="C31" s="649" t="s">
        <v>1061</v>
      </c>
      <c r="D31" s="649" t="s">
        <v>642</v>
      </c>
      <c r="E31" s="649" t="s">
        <v>1432</v>
      </c>
      <c r="F31" s="652"/>
      <c r="G31" s="652"/>
      <c r="H31" s="665">
        <v>0</v>
      </c>
      <c r="I31" s="652">
        <v>12</v>
      </c>
      <c r="J31" s="652">
        <v>1556.8192902726203</v>
      </c>
      <c r="K31" s="665">
        <v>1</v>
      </c>
      <c r="L31" s="652">
        <v>12</v>
      </c>
      <c r="M31" s="653">
        <v>1556.8192902726203</v>
      </c>
    </row>
    <row r="32" spans="1:13" ht="14.4" customHeight="1" x14ac:dyDescent="0.3">
      <c r="A32" s="648" t="s">
        <v>564</v>
      </c>
      <c r="B32" s="649" t="s">
        <v>1433</v>
      </c>
      <c r="C32" s="649" t="s">
        <v>1091</v>
      </c>
      <c r="D32" s="649" t="s">
        <v>1092</v>
      </c>
      <c r="E32" s="649" t="s">
        <v>1434</v>
      </c>
      <c r="F32" s="652"/>
      <c r="G32" s="652"/>
      <c r="H32" s="665">
        <v>0</v>
      </c>
      <c r="I32" s="652">
        <v>1</v>
      </c>
      <c r="J32" s="652">
        <v>99.21</v>
      </c>
      <c r="K32" s="665">
        <v>1</v>
      </c>
      <c r="L32" s="652">
        <v>1</v>
      </c>
      <c r="M32" s="653">
        <v>99.21</v>
      </c>
    </row>
    <row r="33" spans="1:13" ht="14.4" customHeight="1" x14ac:dyDescent="0.3">
      <c r="A33" s="648" t="s">
        <v>564</v>
      </c>
      <c r="B33" s="649" t="s">
        <v>1435</v>
      </c>
      <c r="C33" s="649" t="s">
        <v>1138</v>
      </c>
      <c r="D33" s="649" t="s">
        <v>1436</v>
      </c>
      <c r="E33" s="649" t="s">
        <v>1437</v>
      </c>
      <c r="F33" s="652"/>
      <c r="G33" s="652"/>
      <c r="H33" s="665">
        <v>0</v>
      </c>
      <c r="I33" s="652">
        <v>1</v>
      </c>
      <c r="J33" s="652">
        <v>84.180106113386984</v>
      </c>
      <c r="K33" s="665">
        <v>1</v>
      </c>
      <c r="L33" s="652">
        <v>1</v>
      </c>
      <c r="M33" s="653">
        <v>84.180106113386984</v>
      </c>
    </row>
    <row r="34" spans="1:13" ht="14.4" customHeight="1" x14ac:dyDescent="0.3">
      <c r="A34" s="648" t="s">
        <v>564</v>
      </c>
      <c r="B34" s="649" t="s">
        <v>1438</v>
      </c>
      <c r="C34" s="649" t="s">
        <v>1068</v>
      </c>
      <c r="D34" s="649" t="s">
        <v>1069</v>
      </c>
      <c r="E34" s="649" t="s">
        <v>1070</v>
      </c>
      <c r="F34" s="652"/>
      <c r="G34" s="652"/>
      <c r="H34" s="665">
        <v>0</v>
      </c>
      <c r="I34" s="652">
        <v>1</v>
      </c>
      <c r="J34" s="652">
        <v>144.52989959291401</v>
      </c>
      <c r="K34" s="665">
        <v>1</v>
      </c>
      <c r="L34" s="652">
        <v>1</v>
      </c>
      <c r="M34" s="653">
        <v>144.52989959291401</v>
      </c>
    </row>
    <row r="35" spans="1:13" ht="14.4" customHeight="1" x14ac:dyDescent="0.3">
      <c r="A35" s="648" t="s">
        <v>564</v>
      </c>
      <c r="B35" s="649" t="s">
        <v>1439</v>
      </c>
      <c r="C35" s="649" t="s">
        <v>1115</v>
      </c>
      <c r="D35" s="649" t="s">
        <v>1116</v>
      </c>
      <c r="E35" s="649" t="s">
        <v>1440</v>
      </c>
      <c r="F35" s="652"/>
      <c r="G35" s="652"/>
      <c r="H35" s="665">
        <v>0</v>
      </c>
      <c r="I35" s="652">
        <v>1</v>
      </c>
      <c r="J35" s="652">
        <v>121.54017655098315</v>
      </c>
      <c r="K35" s="665">
        <v>1</v>
      </c>
      <c r="L35" s="652">
        <v>1</v>
      </c>
      <c r="M35" s="653">
        <v>121.54017655098315</v>
      </c>
    </row>
    <row r="36" spans="1:13" ht="14.4" customHeight="1" x14ac:dyDescent="0.3">
      <c r="A36" s="648" t="s">
        <v>564</v>
      </c>
      <c r="B36" s="649" t="s">
        <v>1439</v>
      </c>
      <c r="C36" s="649" t="s">
        <v>1134</v>
      </c>
      <c r="D36" s="649" t="s">
        <v>1135</v>
      </c>
      <c r="E36" s="649" t="s">
        <v>1441</v>
      </c>
      <c r="F36" s="652"/>
      <c r="G36" s="652"/>
      <c r="H36" s="665">
        <v>0</v>
      </c>
      <c r="I36" s="652">
        <v>1</v>
      </c>
      <c r="J36" s="652">
        <v>162.35999999999999</v>
      </c>
      <c r="K36" s="665">
        <v>1</v>
      </c>
      <c r="L36" s="652">
        <v>1</v>
      </c>
      <c r="M36" s="653">
        <v>162.35999999999999</v>
      </c>
    </row>
    <row r="37" spans="1:13" ht="14.4" customHeight="1" x14ac:dyDescent="0.3">
      <c r="A37" s="648" t="s">
        <v>564</v>
      </c>
      <c r="B37" s="649" t="s">
        <v>1442</v>
      </c>
      <c r="C37" s="649" t="s">
        <v>578</v>
      </c>
      <c r="D37" s="649" t="s">
        <v>579</v>
      </c>
      <c r="E37" s="649" t="s">
        <v>580</v>
      </c>
      <c r="F37" s="652">
        <v>1</v>
      </c>
      <c r="G37" s="652">
        <v>172.07</v>
      </c>
      <c r="H37" s="665">
        <v>1</v>
      </c>
      <c r="I37" s="652"/>
      <c r="J37" s="652"/>
      <c r="K37" s="665">
        <v>0</v>
      </c>
      <c r="L37" s="652">
        <v>1</v>
      </c>
      <c r="M37" s="653">
        <v>172.07</v>
      </c>
    </row>
    <row r="38" spans="1:13" ht="14.4" customHeight="1" x14ac:dyDescent="0.3">
      <c r="A38" s="648" t="s">
        <v>564</v>
      </c>
      <c r="B38" s="649" t="s">
        <v>1443</v>
      </c>
      <c r="C38" s="649" t="s">
        <v>1123</v>
      </c>
      <c r="D38" s="649" t="s">
        <v>1124</v>
      </c>
      <c r="E38" s="649" t="s">
        <v>1125</v>
      </c>
      <c r="F38" s="652"/>
      <c r="G38" s="652"/>
      <c r="H38" s="665">
        <v>0</v>
      </c>
      <c r="I38" s="652">
        <v>1</v>
      </c>
      <c r="J38" s="652">
        <v>174.23962756958173</v>
      </c>
      <c r="K38" s="665">
        <v>1</v>
      </c>
      <c r="L38" s="652">
        <v>1</v>
      </c>
      <c r="M38" s="653">
        <v>174.23962756958173</v>
      </c>
    </row>
    <row r="39" spans="1:13" ht="14.4" customHeight="1" x14ac:dyDescent="0.3">
      <c r="A39" s="648" t="s">
        <v>564</v>
      </c>
      <c r="B39" s="649" t="s">
        <v>1444</v>
      </c>
      <c r="C39" s="649" t="s">
        <v>1142</v>
      </c>
      <c r="D39" s="649" t="s">
        <v>1445</v>
      </c>
      <c r="E39" s="649" t="s">
        <v>1144</v>
      </c>
      <c r="F39" s="652"/>
      <c r="G39" s="652"/>
      <c r="H39" s="665">
        <v>0</v>
      </c>
      <c r="I39" s="652">
        <v>1</v>
      </c>
      <c r="J39" s="652">
        <v>135.68999999999994</v>
      </c>
      <c r="K39" s="665">
        <v>1</v>
      </c>
      <c r="L39" s="652">
        <v>1</v>
      </c>
      <c r="M39" s="653">
        <v>135.68999999999994</v>
      </c>
    </row>
    <row r="40" spans="1:13" ht="14.4" customHeight="1" x14ac:dyDescent="0.3">
      <c r="A40" s="648" t="s">
        <v>564</v>
      </c>
      <c r="B40" s="649" t="s">
        <v>1446</v>
      </c>
      <c r="C40" s="649" t="s">
        <v>1095</v>
      </c>
      <c r="D40" s="649" t="s">
        <v>1096</v>
      </c>
      <c r="E40" s="649" t="s">
        <v>1125</v>
      </c>
      <c r="F40" s="652"/>
      <c r="G40" s="652"/>
      <c r="H40" s="665">
        <v>0</v>
      </c>
      <c r="I40" s="652">
        <v>1</v>
      </c>
      <c r="J40" s="652">
        <v>103.32124817387864</v>
      </c>
      <c r="K40" s="665">
        <v>1</v>
      </c>
      <c r="L40" s="652">
        <v>1</v>
      </c>
      <c r="M40" s="653">
        <v>103.32124817387864</v>
      </c>
    </row>
    <row r="41" spans="1:13" ht="14.4" customHeight="1" x14ac:dyDescent="0.3">
      <c r="A41" s="648" t="s">
        <v>564</v>
      </c>
      <c r="B41" s="649" t="s">
        <v>1447</v>
      </c>
      <c r="C41" s="649" t="s">
        <v>1170</v>
      </c>
      <c r="D41" s="649" t="s">
        <v>1171</v>
      </c>
      <c r="E41" s="649" t="s">
        <v>1172</v>
      </c>
      <c r="F41" s="652"/>
      <c r="G41" s="652"/>
      <c r="H41" s="665">
        <v>0</v>
      </c>
      <c r="I41" s="652">
        <v>2</v>
      </c>
      <c r="J41" s="652">
        <v>396.52</v>
      </c>
      <c r="K41" s="665">
        <v>1</v>
      </c>
      <c r="L41" s="652">
        <v>2</v>
      </c>
      <c r="M41" s="653">
        <v>396.52</v>
      </c>
    </row>
    <row r="42" spans="1:13" ht="14.4" customHeight="1" x14ac:dyDescent="0.3">
      <c r="A42" s="648" t="s">
        <v>564</v>
      </c>
      <c r="B42" s="649" t="s">
        <v>1447</v>
      </c>
      <c r="C42" s="649" t="s">
        <v>1173</v>
      </c>
      <c r="D42" s="649" t="s">
        <v>1174</v>
      </c>
      <c r="E42" s="649" t="s">
        <v>1164</v>
      </c>
      <c r="F42" s="652"/>
      <c r="G42" s="652"/>
      <c r="H42" s="665">
        <v>0</v>
      </c>
      <c r="I42" s="652">
        <v>103</v>
      </c>
      <c r="J42" s="652">
        <v>18887.109402752572</v>
      </c>
      <c r="K42" s="665">
        <v>1</v>
      </c>
      <c r="L42" s="652">
        <v>103</v>
      </c>
      <c r="M42" s="653">
        <v>18887.109402752572</v>
      </c>
    </row>
    <row r="43" spans="1:13" ht="14.4" customHeight="1" x14ac:dyDescent="0.3">
      <c r="A43" s="648" t="s">
        <v>564</v>
      </c>
      <c r="B43" s="649" t="s">
        <v>1447</v>
      </c>
      <c r="C43" s="649" t="s">
        <v>1166</v>
      </c>
      <c r="D43" s="649" t="s">
        <v>1167</v>
      </c>
      <c r="E43" s="649" t="s">
        <v>1164</v>
      </c>
      <c r="F43" s="652"/>
      <c r="G43" s="652"/>
      <c r="H43" s="665">
        <v>0</v>
      </c>
      <c r="I43" s="652">
        <v>13</v>
      </c>
      <c r="J43" s="652">
        <v>2691.0000000000009</v>
      </c>
      <c r="K43" s="665">
        <v>1</v>
      </c>
      <c r="L43" s="652">
        <v>13</v>
      </c>
      <c r="M43" s="653">
        <v>2691.0000000000009</v>
      </c>
    </row>
    <row r="44" spans="1:13" ht="14.4" customHeight="1" x14ac:dyDescent="0.3">
      <c r="A44" s="648" t="s">
        <v>564</v>
      </c>
      <c r="B44" s="649" t="s">
        <v>1447</v>
      </c>
      <c r="C44" s="649" t="s">
        <v>1162</v>
      </c>
      <c r="D44" s="649" t="s">
        <v>1163</v>
      </c>
      <c r="E44" s="649" t="s">
        <v>1164</v>
      </c>
      <c r="F44" s="652"/>
      <c r="G44" s="652"/>
      <c r="H44" s="665">
        <v>0</v>
      </c>
      <c r="I44" s="652">
        <v>43</v>
      </c>
      <c r="J44" s="652">
        <v>10877.70713532493</v>
      </c>
      <c r="K44" s="665">
        <v>1</v>
      </c>
      <c r="L44" s="652">
        <v>43</v>
      </c>
      <c r="M44" s="653">
        <v>10877.70713532493</v>
      </c>
    </row>
    <row r="45" spans="1:13" ht="14.4" customHeight="1" x14ac:dyDescent="0.3">
      <c r="A45" s="648" t="s">
        <v>564</v>
      </c>
      <c r="B45" s="649" t="s">
        <v>1447</v>
      </c>
      <c r="C45" s="649" t="s">
        <v>1175</v>
      </c>
      <c r="D45" s="649" t="s">
        <v>1163</v>
      </c>
      <c r="E45" s="649" t="s">
        <v>1176</v>
      </c>
      <c r="F45" s="652"/>
      <c r="G45" s="652"/>
      <c r="H45" s="665">
        <v>0</v>
      </c>
      <c r="I45" s="652">
        <v>20</v>
      </c>
      <c r="J45" s="652">
        <v>5552.7923938536896</v>
      </c>
      <c r="K45" s="665">
        <v>1</v>
      </c>
      <c r="L45" s="652">
        <v>20</v>
      </c>
      <c r="M45" s="653">
        <v>5552.7923938536896</v>
      </c>
    </row>
    <row r="46" spans="1:13" ht="14.4" customHeight="1" x14ac:dyDescent="0.3">
      <c r="A46" s="648" t="s">
        <v>567</v>
      </c>
      <c r="B46" s="649" t="s">
        <v>1413</v>
      </c>
      <c r="C46" s="649" t="s">
        <v>1311</v>
      </c>
      <c r="D46" s="649" t="s">
        <v>1448</v>
      </c>
      <c r="E46" s="649" t="s">
        <v>1449</v>
      </c>
      <c r="F46" s="652"/>
      <c r="G46" s="652"/>
      <c r="H46" s="665">
        <v>0</v>
      </c>
      <c r="I46" s="652">
        <v>28</v>
      </c>
      <c r="J46" s="652">
        <v>1097.3198550335278</v>
      </c>
      <c r="K46" s="665">
        <v>1</v>
      </c>
      <c r="L46" s="652">
        <v>28</v>
      </c>
      <c r="M46" s="653">
        <v>1097.3198550335278</v>
      </c>
    </row>
    <row r="47" spans="1:13" ht="14.4" customHeight="1" x14ac:dyDescent="0.3">
      <c r="A47" s="648" t="s">
        <v>567</v>
      </c>
      <c r="B47" s="649" t="s">
        <v>1417</v>
      </c>
      <c r="C47" s="649" t="s">
        <v>1193</v>
      </c>
      <c r="D47" s="649" t="s">
        <v>1418</v>
      </c>
      <c r="E47" s="649" t="s">
        <v>1419</v>
      </c>
      <c r="F47" s="652"/>
      <c r="G47" s="652"/>
      <c r="H47" s="665">
        <v>0</v>
      </c>
      <c r="I47" s="652">
        <v>6</v>
      </c>
      <c r="J47" s="652">
        <v>862.32000000000016</v>
      </c>
      <c r="K47" s="665">
        <v>1</v>
      </c>
      <c r="L47" s="652">
        <v>6</v>
      </c>
      <c r="M47" s="653">
        <v>862.32000000000016</v>
      </c>
    </row>
    <row r="48" spans="1:13" ht="14.4" customHeight="1" x14ac:dyDescent="0.3">
      <c r="A48" s="648" t="s">
        <v>567</v>
      </c>
      <c r="B48" s="649" t="s">
        <v>1417</v>
      </c>
      <c r="C48" s="649" t="s">
        <v>1315</v>
      </c>
      <c r="D48" s="649" t="s">
        <v>1450</v>
      </c>
      <c r="E48" s="649" t="s">
        <v>1451</v>
      </c>
      <c r="F48" s="652"/>
      <c r="G48" s="652"/>
      <c r="H48" s="665">
        <v>0</v>
      </c>
      <c r="I48" s="652">
        <v>1</v>
      </c>
      <c r="J48" s="652">
        <v>113.87</v>
      </c>
      <c r="K48" s="665">
        <v>1</v>
      </c>
      <c r="L48" s="652">
        <v>1</v>
      </c>
      <c r="M48" s="653">
        <v>113.87</v>
      </c>
    </row>
    <row r="49" spans="1:13" ht="14.4" customHeight="1" x14ac:dyDescent="0.3">
      <c r="A49" s="648" t="s">
        <v>567</v>
      </c>
      <c r="B49" s="649" t="s">
        <v>1424</v>
      </c>
      <c r="C49" s="649" t="s">
        <v>1242</v>
      </c>
      <c r="D49" s="649" t="s">
        <v>1243</v>
      </c>
      <c r="E49" s="649" t="s">
        <v>1244</v>
      </c>
      <c r="F49" s="652"/>
      <c r="G49" s="652"/>
      <c r="H49" s="665">
        <v>0</v>
      </c>
      <c r="I49" s="652">
        <v>1</v>
      </c>
      <c r="J49" s="652">
        <v>104.42000000000003</v>
      </c>
      <c r="K49" s="665">
        <v>1</v>
      </c>
      <c r="L49" s="652">
        <v>1</v>
      </c>
      <c r="M49" s="653">
        <v>104.42000000000003</v>
      </c>
    </row>
    <row r="50" spans="1:13" ht="14.4" customHeight="1" x14ac:dyDescent="0.3">
      <c r="A50" s="648" t="s">
        <v>570</v>
      </c>
      <c r="B50" s="649" t="s">
        <v>1417</v>
      </c>
      <c r="C50" s="649" t="s">
        <v>1193</v>
      </c>
      <c r="D50" s="649" t="s">
        <v>1418</v>
      </c>
      <c r="E50" s="649" t="s">
        <v>1419</v>
      </c>
      <c r="F50" s="652"/>
      <c r="G50" s="652"/>
      <c r="H50" s="665">
        <v>0</v>
      </c>
      <c r="I50" s="652">
        <v>19</v>
      </c>
      <c r="J50" s="652">
        <v>2705.37</v>
      </c>
      <c r="K50" s="665">
        <v>1</v>
      </c>
      <c r="L50" s="652">
        <v>19</v>
      </c>
      <c r="M50" s="653">
        <v>2705.37</v>
      </c>
    </row>
    <row r="51" spans="1:13" ht="14.4" customHeight="1" x14ac:dyDescent="0.3">
      <c r="A51" s="648" t="s">
        <v>570</v>
      </c>
      <c r="B51" s="649" t="s">
        <v>1417</v>
      </c>
      <c r="C51" s="649" t="s">
        <v>1315</v>
      </c>
      <c r="D51" s="649" t="s">
        <v>1450</v>
      </c>
      <c r="E51" s="649" t="s">
        <v>1451</v>
      </c>
      <c r="F51" s="652"/>
      <c r="G51" s="652"/>
      <c r="H51" s="665">
        <v>0</v>
      </c>
      <c r="I51" s="652">
        <v>2</v>
      </c>
      <c r="J51" s="652">
        <v>240.39904404729782</v>
      </c>
      <c r="K51" s="665">
        <v>1</v>
      </c>
      <c r="L51" s="652">
        <v>2</v>
      </c>
      <c r="M51" s="653">
        <v>240.39904404729782</v>
      </c>
    </row>
    <row r="52" spans="1:13" ht="14.4" customHeight="1" x14ac:dyDescent="0.3">
      <c r="A52" s="648" t="s">
        <v>570</v>
      </c>
      <c r="B52" s="649" t="s">
        <v>1424</v>
      </c>
      <c r="C52" s="649" t="s">
        <v>1242</v>
      </c>
      <c r="D52" s="649" t="s">
        <v>1243</v>
      </c>
      <c r="E52" s="649" t="s">
        <v>1244</v>
      </c>
      <c r="F52" s="652"/>
      <c r="G52" s="652"/>
      <c r="H52" s="665">
        <v>0</v>
      </c>
      <c r="I52" s="652">
        <v>5</v>
      </c>
      <c r="J52" s="652">
        <v>522.09990697595651</v>
      </c>
      <c r="K52" s="665">
        <v>1</v>
      </c>
      <c r="L52" s="652">
        <v>5</v>
      </c>
      <c r="M52" s="653">
        <v>522.09990697595651</v>
      </c>
    </row>
    <row r="53" spans="1:13" ht="14.4" customHeight="1" x14ac:dyDescent="0.3">
      <c r="A53" s="648" t="s">
        <v>573</v>
      </c>
      <c r="B53" s="649" t="s">
        <v>1413</v>
      </c>
      <c r="C53" s="649" t="s">
        <v>1057</v>
      </c>
      <c r="D53" s="649" t="s">
        <v>1415</v>
      </c>
      <c r="E53" s="649" t="s">
        <v>1416</v>
      </c>
      <c r="F53" s="652"/>
      <c r="G53" s="652"/>
      <c r="H53" s="665">
        <v>0</v>
      </c>
      <c r="I53" s="652">
        <v>60</v>
      </c>
      <c r="J53" s="652">
        <v>2179.8012304422014</v>
      </c>
      <c r="K53" s="665">
        <v>1</v>
      </c>
      <c r="L53" s="652">
        <v>60</v>
      </c>
      <c r="M53" s="653">
        <v>2179.8012304422014</v>
      </c>
    </row>
    <row r="54" spans="1:13" ht="14.4" customHeight="1" x14ac:dyDescent="0.3">
      <c r="A54" s="648" t="s">
        <v>573</v>
      </c>
      <c r="B54" s="649" t="s">
        <v>1417</v>
      </c>
      <c r="C54" s="649" t="s">
        <v>1193</v>
      </c>
      <c r="D54" s="649" t="s">
        <v>1418</v>
      </c>
      <c r="E54" s="649" t="s">
        <v>1419</v>
      </c>
      <c r="F54" s="652"/>
      <c r="G54" s="652"/>
      <c r="H54" s="665">
        <v>0</v>
      </c>
      <c r="I54" s="652">
        <v>3</v>
      </c>
      <c r="J54" s="652">
        <v>457.40999999999991</v>
      </c>
      <c r="K54" s="665">
        <v>1</v>
      </c>
      <c r="L54" s="652">
        <v>3</v>
      </c>
      <c r="M54" s="653">
        <v>457.40999999999991</v>
      </c>
    </row>
    <row r="55" spans="1:13" ht="14.4" customHeight="1" thickBot="1" x14ac:dyDescent="0.35">
      <c r="A55" s="654" t="s">
        <v>573</v>
      </c>
      <c r="B55" s="655" t="s">
        <v>1424</v>
      </c>
      <c r="C55" s="655" t="s">
        <v>1242</v>
      </c>
      <c r="D55" s="655" t="s">
        <v>1243</v>
      </c>
      <c r="E55" s="655" t="s">
        <v>1244</v>
      </c>
      <c r="F55" s="658"/>
      <c r="G55" s="658"/>
      <c r="H55" s="666">
        <v>0</v>
      </c>
      <c r="I55" s="658">
        <v>1</v>
      </c>
      <c r="J55" s="658">
        <v>104.42000000000002</v>
      </c>
      <c r="K55" s="666">
        <v>1</v>
      </c>
      <c r="L55" s="658">
        <v>1</v>
      </c>
      <c r="M55" s="659">
        <v>104.42000000000002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09" t="s">
        <v>320</v>
      </c>
      <c r="B1" s="509"/>
      <c r="C1" s="509"/>
      <c r="D1" s="509"/>
      <c r="E1" s="509"/>
      <c r="F1" s="472"/>
      <c r="G1" s="472"/>
      <c r="H1" s="472"/>
      <c r="I1" s="472"/>
      <c r="J1" s="502"/>
      <c r="K1" s="502"/>
      <c r="L1" s="502"/>
      <c r="M1" s="502"/>
      <c r="N1" s="502"/>
      <c r="O1" s="502"/>
      <c r="P1" s="502"/>
      <c r="Q1" s="502"/>
    </row>
    <row r="2" spans="1:17" ht="14.4" customHeight="1" thickBot="1" x14ac:dyDescent="0.35">
      <c r="A2" s="383" t="s">
        <v>332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1036</v>
      </c>
      <c r="C3" s="460">
        <f>SUM(C6:C1048576)</f>
        <v>146</v>
      </c>
      <c r="D3" s="460">
        <f>SUM(D6:D1048576)</f>
        <v>86</v>
      </c>
      <c r="E3" s="461">
        <f>SUM(E6:E1048576)</f>
        <v>0</v>
      </c>
      <c r="F3" s="458">
        <f>IF(SUM($B3:$E3)=0,"",B3/SUM($B3:$E3))</f>
        <v>0.81703470031545744</v>
      </c>
      <c r="G3" s="456">
        <f t="shared" ref="G3:I3" si="0">IF(SUM($B3:$E3)=0,"",C3/SUM($B3:$E3))</f>
        <v>0.11514195583596215</v>
      </c>
      <c r="H3" s="456">
        <f t="shared" si="0"/>
        <v>6.7823343848580436E-2</v>
      </c>
      <c r="I3" s="457">
        <f t="shared" si="0"/>
        <v>0</v>
      </c>
      <c r="J3" s="460">
        <f>SUM(J6:J1048576)</f>
        <v>273</v>
      </c>
      <c r="K3" s="460">
        <f>SUM(K6:K1048576)</f>
        <v>86</v>
      </c>
      <c r="L3" s="460">
        <f>SUM(L6:L1048576)</f>
        <v>86</v>
      </c>
      <c r="M3" s="461">
        <f>SUM(M6:M1048576)</f>
        <v>0</v>
      </c>
      <c r="N3" s="458">
        <f>IF(SUM($J3:$M3)=0,"",J3/SUM($J3:$M3))</f>
        <v>0.61348314606741572</v>
      </c>
      <c r="O3" s="456">
        <f t="shared" ref="O3:Q3" si="1">IF(SUM($J3:$M3)=0,"",K3/SUM($J3:$M3))</f>
        <v>0.19325842696629214</v>
      </c>
      <c r="P3" s="456">
        <f t="shared" si="1"/>
        <v>0.19325842696629214</v>
      </c>
      <c r="Q3" s="457">
        <f t="shared" si="1"/>
        <v>0</v>
      </c>
    </row>
    <row r="4" spans="1:17" ht="14.4" customHeight="1" thickBot="1" x14ac:dyDescent="0.35">
      <c r="A4" s="454"/>
      <c r="B4" s="522" t="s">
        <v>322</v>
      </c>
      <c r="C4" s="523"/>
      <c r="D4" s="523"/>
      <c r="E4" s="524"/>
      <c r="F4" s="519" t="s">
        <v>327</v>
      </c>
      <c r="G4" s="520"/>
      <c r="H4" s="520"/>
      <c r="I4" s="521"/>
      <c r="J4" s="522" t="s">
        <v>328</v>
      </c>
      <c r="K4" s="523"/>
      <c r="L4" s="523"/>
      <c r="M4" s="524"/>
      <c r="N4" s="519" t="s">
        <v>329</v>
      </c>
      <c r="O4" s="520"/>
      <c r="P4" s="520"/>
      <c r="Q4" s="521"/>
    </row>
    <row r="5" spans="1:17" ht="14.4" customHeight="1" thickBot="1" x14ac:dyDescent="0.35">
      <c r="A5" s="681" t="s">
        <v>321</v>
      </c>
      <c r="B5" s="682" t="s">
        <v>323</v>
      </c>
      <c r="C5" s="682" t="s">
        <v>324</v>
      </c>
      <c r="D5" s="682" t="s">
        <v>325</v>
      </c>
      <c r="E5" s="683" t="s">
        <v>326</v>
      </c>
      <c r="F5" s="684" t="s">
        <v>323</v>
      </c>
      <c r="G5" s="685" t="s">
        <v>324</v>
      </c>
      <c r="H5" s="685" t="s">
        <v>325</v>
      </c>
      <c r="I5" s="686" t="s">
        <v>326</v>
      </c>
      <c r="J5" s="682" t="s">
        <v>323</v>
      </c>
      <c r="K5" s="682" t="s">
        <v>324</v>
      </c>
      <c r="L5" s="682" t="s">
        <v>325</v>
      </c>
      <c r="M5" s="683" t="s">
        <v>326</v>
      </c>
      <c r="N5" s="684" t="s">
        <v>323</v>
      </c>
      <c r="O5" s="685" t="s">
        <v>324</v>
      </c>
      <c r="P5" s="685" t="s">
        <v>325</v>
      </c>
      <c r="Q5" s="686" t="s">
        <v>326</v>
      </c>
    </row>
    <row r="6" spans="1:17" ht="14.4" customHeight="1" x14ac:dyDescent="0.3">
      <c r="A6" s="690" t="s">
        <v>1453</v>
      </c>
      <c r="B6" s="696"/>
      <c r="C6" s="646"/>
      <c r="D6" s="646"/>
      <c r="E6" s="647"/>
      <c r="F6" s="693"/>
      <c r="G6" s="664"/>
      <c r="H6" s="664"/>
      <c r="I6" s="699"/>
      <c r="J6" s="696"/>
      <c r="K6" s="646"/>
      <c r="L6" s="646"/>
      <c r="M6" s="647"/>
      <c r="N6" s="693"/>
      <c r="O6" s="664"/>
      <c r="P6" s="664"/>
      <c r="Q6" s="687"/>
    </row>
    <row r="7" spans="1:17" ht="14.4" customHeight="1" x14ac:dyDescent="0.3">
      <c r="A7" s="691" t="s">
        <v>1454</v>
      </c>
      <c r="B7" s="697">
        <v>444</v>
      </c>
      <c r="C7" s="652">
        <v>146</v>
      </c>
      <c r="D7" s="652">
        <v>86</v>
      </c>
      <c r="E7" s="653"/>
      <c r="F7" s="694">
        <v>0.65680473372781067</v>
      </c>
      <c r="G7" s="665">
        <v>0.21597633136094674</v>
      </c>
      <c r="H7" s="665">
        <v>0.12721893491124261</v>
      </c>
      <c r="I7" s="700">
        <v>0</v>
      </c>
      <c r="J7" s="697">
        <v>90</v>
      </c>
      <c r="K7" s="652">
        <v>86</v>
      </c>
      <c r="L7" s="652">
        <v>86</v>
      </c>
      <c r="M7" s="653"/>
      <c r="N7" s="694">
        <v>0.34351145038167941</v>
      </c>
      <c r="O7" s="665">
        <v>0.3282442748091603</v>
      </c>
      <c r="P7" s="665">
        <v>0.3282442748091603</v>
      </c>
      <c r="Q7" s="688">
        <v>0</v>
      </c>
    </row>
    <row r="8" spans="1:17" ht="14.4" customHeight="1" x14ac:dyDescent="0.3">
      <c r="A8" s="691" t="s">
        <v>1455</v>
      </c>
      <c r="B8" s="697">
        <v>228</v>
      </c>
      <c r="C8" s="652"/>
      <c r="D8" s="652"/>
      <c r="E8" s="653"/>
      <c r="F8" s="694">
        <v>1</v>
      </c>
      <c r="G8" s="665">
        <v>0</v>
      </c>
      <c r="H8" s="665">
        <v>0</v>
      </c>
      <c r="I8" s="700">
        <v>0</v>
      </c>
      <c r="J8" s="697">
        <v>58</v>
      </c>
      <c r="K8" s="652"/>
      <c r="L8" s="652"/>
      <c r="M8" s="653"/>
      <c r="N8" s="694">
        <v>1</v>
      </c>
      <c r="O8" s="665">
        <v>0</v>
      </c>
      <c r="P8" s="665">
        <v>0</v>
      </c>
      <c r="Q8" s="688">
        <v>0</v>
      </c>
    </row>
    <row r="9" spans="1:17" ht="14.4" customHeight="1" x14ac:dyDescent="0.3">
      <c r="A9" s="691" t="s">
        <v>1456</v>
      </c>
      <c r="B9" s="697">
        <v>196</v>
      </c>
      <c r="C9" s="652"/>
      <c r="D9" s="652"/>
      <c r="E9" s="653"/>
      <c r="F9" s="694">
        <v>1</v>
      </c>
      <c r="G9" s="665">
        <v>0</v>
      </c>
      <c r="H9" s="665">
        <v>0</v>
      </c>
      <c r="I9" s="700">
        <v>0</v>
      </c>
      <c r="J9" s="697">
        <v>52</v>
      </c>
      <c r="K9" s="652"/>
      <c r="L9" s="652"/>
      <c r="M9" s="653"/>
      <c r="N9" s="694">
        <v>1</v>
      </c>
      <c r="O9" s="665">
        <v>0</v>
      </c>
      <c r="P9" s="665">
        <v>0</v>
      </c>
      <c r="Q9" s="688">
        <v>0</v>
      </c>
    </row>
    <row r="10" spans="1:17" ht="14.4" customHeight="1" thickBot="1" x14ac:dyDescent="0.35">
      <c r="A10" s="692" t="s">
        <v>1457</v>
      </c>
      <c r="B10" s="698">
        <v>168</v>
      </c>
      <c r="C10" s="658"/>
      <c r="D10" s="658"/>
      <c r="E10" s="659"/>
      <c r="F10" s="695">
        <v>1</v>
      </c>
      <c r="G10" s="666">
        <v>0</v>
      </c>
      <c r="H10" s="666">
        <v>0</v>
      </c>
      <c r="I10" s="701">
        <v>0</v>
      </c>
      <c r="J10" s="698">
        <v>73</v>
      </c>
      <c r="K10" s="658"/>
      <c r="L10" s="658"/>
      <c r="M10" s="659"/>
      <c r="N10" s="695">
        <v>1</v>
      </c>
      <c r="O10" s="666">
        <v>0</v>
      </c>
      <c r="P10" s="666">
        <v>0</v>
      </c>
      <c r="Q10" s="68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09" t="s">
        <v>178</v>
      </c>
      <c r="B1" s="509"/>
      <c r="C1" s="509"/>
      <c r="D1" s="509"/>
      <c r="E1" s="509"/>
      <c r="F1" s="509"/>
      <c r="G1" s="509"/>
      <c r="H1" s="509"/>
      <c r="I1" s="472"/>
      <c r="J1" s="472"/>
      <c r="K1" s="472"/>
      <c r="L1" s="472"/>
    </row>
    <row r="2" spans="1:14" ht="14.4" customHeight="1" thickBot="1" x14ac:dyDescent="0.35">
      <c r="A2" s="383" t="s">
        <v>332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26" t="s">
        <v>15</v>
      </c>
      <c r="D3" s="525"/>
      <c r="E3" s="525" t="s">
        <v>16</v>
      </c>
      <c r="F3" s="525"/>
      <c r="G3" s="525"/>
      <c r="H3" s="525"/>
      <c r="I3" s="525" t="s">
        <v>191</v>
      </c>
      <c r="J3" s="525"/>
      <c r="K3" s="525"/>
      <c r="L3" s="52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32">
        <v>25</v>
      </c>
      <c r="B5" s="633" t="s">
        <v>1350</v>
      </c>
      <c r="C5" s="636">
        <v>272993.11999999982</v>
      </c>
      <c r="D5" s="636">
        <v>1249</v>
      </c>
      <c r="E5" s="636">
        <v>110541.63000000002</v>
      </c>
      <c r="F5" s="702">
        <v>0.40492460029761956</v>
      </c>
      <c r="G5" s="636">
        <v>497</v>
      </c>
      <c r="H5" s="702">
        <v>0.39791833466773419</v>
      </c>
      <c r="I5" s="636">
        <v>162451.48999999982</v>
      </c>
      <c r="J5" s="702">
        <v>0.59507539970238055</v>
      </c>
      <c r="K5" s="636">
        <v>752</v>
      </c>
      <c r="L5" s="702">
        <v>0.60208166533226581</v>
      </c>
      <c r="M5" s="636" t="s">
        <v>74</v>
      </c>
      <c r="N5" s="277"/>
    </row>
    <row r="6" spans="1:14" ht="14.4" customHeight="1" x14ac:dyDescent="0.3">
      <c r="A6" s="632">
        <v>25</v>
      </c>
      <c r="B6" s="633" t="s">
        <v>1458</v>
      </c>
      <c r="C6" s="636">
        <v>272993.11999999982</v>
      </c>
      <c r="D6" s="636">
        <v>1244</v>
      </c>
      <c r="E6" s="636">
        <v>110541.63000000002</v>
      </c>
      <c r="F6" s="702">
        <v>0.40492460029761956</v>
      </c>
      <c r="G6" s="636">
        <v>494</v>
      </c>
      <c r="H6" s="702">
        <v>0.39710610932475882</v>
      </c>
      <c r="I6" s="636">
        <v>162451.48999999982</v>
      </c>
      <c r="J6" s="702">
        <v>0.59507539970238055</v>
      </c>
      <c r="K6" s="636">
        <v>750</v>
      </c>
      <c r="L6" s="702">
        <v>0.60289389067524113</v>
      </c>
      <c r="M6" s="636" t="s">
        <v>1</v>
      </c>
      <c r="N6" s="277"/>
    </row>
    <row r="7" spans="1:14" ht="14.4" customHeight="1" x14ac:dyDescent="0.3">
      <c r="A7" s="632">
        <v>25</v>
      </c>
      <c r="B7" s="633" t="s">
        <v>1459</v>
      </c>
      <c r="C7" s="636">
        <v>0</v>
      </c>
      <c r="D7" s="636">
        <v>5</v>
      </c>
      <c r="E7" s="636">
        <v>0</v>
      </c>
      <c r="F7" s="702" t="s">
        <v>555</v>
      </c>
      <c r="G7" s="636">
        <v>3</v>
      </c>
      <c r="H7" s="702">
        <v>0.6</v>
      </c>
      <c r="I7" s="636">
        <v>0</v>
      </c>
      <c r="J7" s="702" t="s">
        <v>555</v>
      </c>
      <c r="K7" s="636">
        <v>2</v>
      </c>
      <c r="L7" s="702">
        <v>0.4</v>
      </c>
      <c r="M7" s="636" t="s">
        <v>1</v>
      </c>
      <c r="N7" s="277"/>
    </row>
    <row r="8" spans="1:14" ht="14.4" customHeight="1" x14ac:dyDescent="0.3">
      <c r="A8" s="632" t="s">
        <v>553</v>
      </c>
      <c r="B8" s="633" t="s">
        <v>3</v>
      </c>
      <c r="C8" s="636">
        <v>272993.11999999982</v>
      </c>
      <c r="D8" s="636">
        <v>1249</v>
      </c>
      <c r="E8" s="636">
        <v>110541.63000000002</v>
      </c>
      <c r="F8" s="702">
        <v>0.40492460029761956</v>
      </c>
      <c r="G8" s="636">
        <v>497</v>
      </c>
      <c r="H8" s="702">
        <v>0.39791833466773419</v>
      </c>
      <c r="I8" s="636">
        <v>162451.48999999982</v>
      </c>
      <c r="J8" s="702">
        <v>0.59507539970238055</v>
      </c>
      <c r="K8" s="636">
        <v>752</v>
      </c>
      <c r="L8" s="702">
        <v>0.60208166533226581</v>
      </c>
      <c r="M8" s="636" t="s">
        <v>558</v>
      </c>
      <c r="N8" s="277"/>
    </row>
    <row r="10" spans="1:14" ht="14.4" customHeight="1" x14ac:dyDescent="0.3">
      <c r="A10" s="632">
        <v>25</v>
      </c>
      <c r="B10" s="633" t="s">
        <v>1350</v>
      </c>
      <c r="C10" s="636" t="s">
        <v>555</v>
      </c>
      <c r="D10" s="636" t="s">
        <v>555</v>
      </c>
      <c r="E10" s="636" t="s">
        <v>555</v>
      </c>
      <c r="F10" s="702" t="s">
        <v>555</v>
      </c>
      <c r="G10" s="636" t="s">
        <v>555</v>
      </c>
      <c r="H10" s="702" t="s">
        <v>555</v>
      </c>
      <c r="I10" s="636" t="s">
        <v>555</v>
      </c>
      <c r="J10" s="702" t="s">
        <v>555</v>
      </c>
      <c r="K10" s="636" t="s">
        <v>555</v>
      </c>
      <c r="L10" s="702" t="s">
        <v>555</v>
      </c>
      <c r="M10" s="636" t="s">
        <v>74</v>
      </c>
      <c r="N10" s="277"/>
    </row>
    <row r="11" spans="1:14" ht="14.4" customHeight="1" x14ac:dyDescent="0.3">
      <c r="A11" s="632">
        <v>89301251</v>
      </c>
      <c r="B11" s="633" t="s">
        <v>1458</v>
      </c>
      <c r="C11" s="636">
        <v>22758.1</v>
      </c>
      <c r="D11" s="636">
        <v>108</v>
      </c>
      <c r="E11" s="636">
        <v>5904.1</v>
      </c>
      <c r="F11" s="702">
        <v>0.25942851116745252</v>
      </c>
      <c r="G11" s="636">
        <v>30</v>
      </c>
      <c r="H11" s="702">
        <v>0.27777777777777779</v>
      </c>
      <c r="I11" s="636">
        <v>16854</v>
      </c>
      <c r="J11" s="702">
        <v>0.74057148883254753</v>
      </c>
      <c r="K11" s="636">
        <v>78</v>
      </c>
      <c r="L11" s="702">
        <v>0.72222222222222221</v>
      </c>
      <c r="M11" s="636" t="s">
        <v>1</v>
      </c>
      <c r="N11" s="277"/>
    </row>
    <row r="12" spans="1:14" ht="14.4" customHeight="1" x14ac:dyDescent="0.3">
      <c r="A12" s="632" t="s">
        <v>1460</v>
      </c>
      <c r="B12" s="633" t="s">
        <v>1461</v>
      </c>
      <c r="C12" s="636">
        <v>22758.1</v>
      </c>
      <c r="D12" s="636">
        <v>108</v>
      </c>
      <c r="E12" s="636">
        <v>5904.1</v>
      </c>
      <c r="F12" s="702">
        <v>0.25942851116745252</v>
      </c>
      <c r="G12" s="636">
        <v>30</v>
      </c>
      <c r="H12" s="702">
        <v>0.27777777777777779</v>
      </c>
      <c r="I12" s="636">
        <v>16854</v>
      </c>
      <c r="J12" s="702">
        <v>0.74057148883254753</v>
      </c>
      <c r="K12" s="636">
        <v>78</v>
      </c>
      <c r="L12" s="702">
        <v>0.72222222222222221</v>
      </c>
      <c r="M12" s="636" t="s">
        <v>562</v>
      </c>
      <c r="N12" s="277"/>
    </row>
    <row r="13" spans="1:14" ht="14.4" customHeight="1" x14ac:dyDescent="0.3">
      <c r="A13" s="632" t="s">
        <v>555</v>
      </c>
      <c r="B13" s="633" t="s">
        <v>555</v>
      </c>
      <c r="C13" s="636" t="s">
        <v>555</v>
      </c>
      <c r="D13" s="636" t="s">
        <v>555</v>
      </c>
      <c r="E13" s="636" t="s">
        <v>555</v>
      </c>
      <c r="F13" s="702" t="s">
        <v>555</v>
      </c>
      <c r="G13" s="636" t="s">
        <v>555</v>
      </c>
      <c r="H13" s="702" t="s">
        <v>555</v>
      </c>
      <c r="I13" s="636" t="s">
        <v>555</v>
      </c>
      <c r="J13" s="702" t="s">
        <v>555</v>
      </c>
      <c r="K13" s="636" t="s">
        <v>555</v>
      </c>
      <c r="L13" s="702" t="s">
        <v>555</v>
      </c>
      <c r="M13" s="636" t="s">
        <v>563</v>
      </c>
      <c r="N13" s="277"/>
    </row>
    <row r="14" spans="1:14" ht="14.4" customHeight="1" x14ac:dyDescent="0.3">
      <c r="A14" s="632">
        <v>89301252</v>
      </c>
      <c r="B14" s="633" t="s">
        <v>1458</v>
      </c>
      <c r="C14" s="636">
        <v>164196.63</v>
      </c>
      <c r="D14" s="636">
        <v>801</v>
      </c>
      <c r="E14" s="636">
        <v>93504.430000000022</v>
      </c>
      <c r="F14" s="702">
        <v>0.56946619428181944</v>
      </c>
      <c r="G14" s="636">
        <v>420</v>
      </c>
      <c r="H14" s="702">
        <v>0.52434456928838946</v>
      </c>
      <c r="I14" s="636">
        <v>70692.199999999968</v>
      </c>
      <c r="J14" s="702">
        <v>0.43053380571818051</v>
      </c>
      <c r="K14" s="636">
        <v>381</v>
      </c>
      <c r="L14" s="702">
        <v>0.47565543071161048</v>
      </c>
      <c r="M14" s="636" t="s">
        <v>1</v>
      </c>
      <c r="N14" s="277"/>
    </row>
    <row r="15" spans="1:14" ht="14.4" customHeight="1" x14ac:dyDescent="0.3">
      <c r="A15" s="632">
        <v>89301252</v>
      </c>
      <c r="B15" s="633" t="s">
        <v>1459</v>
      </c>
      <c r="C15" s="636">
        <v>0</v>
      </c>
      <c r="D15" s="636">
        <v>5</v>
      </c>
      <c r="E15" s="636">
        <v>0</v>
      </c>
      <c r="F15" s="702" t="s">
        <v>555</v>
      </c>
      <c r="G15" s="636">
        <v>3</v>
      </c>
      <c r="H15" s="702">
        <v>0.6</v>
      </c>
      <c r="I15" s="636">
        <v>0</v>
      </c>
      <c r="J15" s="702" t="s">
        <v>555</v>
      </c>
      <c r="K15" s="636">
        <v>2</v>
      </c>
      <c r="L15" s="702">
        <v>0.4</v>
      </c>
      <c r="M15" s="636" t="s">
        <v>1</v>
      </c>
      <c r="N15" s="277"/>
    </row>
    <row r="16" spans="1:14" ht="14.4" customHeight="1" x14ac:dyDescent="0.3">
      <c r="A16" s="632" t="s">
        <v>1462</v>
      </c>
      <c r="B16" s="633" t="s">
        <v>1463</v>
      </c>
      <c r="C16" s="636">
        <v>164196.63</v>
      </c>
      <c r="D16" s="636">
        <v>806</v>
      </c>
      <c r="E16" s="636">
        <v>93504.430000000022</v>
      </c>
      <c r="F16" s="702">
        <v>0.56946619428181944</v>
      </c>
      <c r="G16" s="636">
        <v>423</v>
      </c>
      <c r="H16" s="702">
        <v>0.52481389578163773</v>
      </c>
      <c r="I16" s="636">
        <v>70692.199999999968</v>
      </c>
      <c r="J16" s="702">
        <v>0.43053380571818051</v>
      </c>
      <c r="K16" s="636">
        <v>383</v>
      </c>
      <c r="L16" s="702">
        <v>0.47518610421836227</v>
      </c>
      <c r="M16" s="636" t="s">
        <v>562</v>
      </c>
      <c r="N16" s="277"/>
    </row>
    <row r="17" spans="1:14" ht="14.4" customHeight="1" x14ac:dyDescent="0.3">
      <c r="A17" s="632" t="s">
        <v>555</v>
      </c>
      <c r="B17" s="633" t="s">
        <v>555</v>
      </c>
      <c r="C17" s="636" t="s">
        <v>555</v>
      </c>
      <c r="D17" s="636" t="s">
        <v>555</v>
      </c>
      <c r="E17" s="636" t="s">
        <v>555</v>
      </c>
      <c r="F17" s="702" t="s">
        <v>555</v>
      </c>
      <c r="G17" s="636" t="s">
        <v>555</v>
      </c>
      <c r="H17" s="702" t="s">
        <v>555</v>
      </c>
      <c r="I17" s="636" t="s">
        <v>555</v>
      </c>
      <c r="J17" s="702" t="s">
        <v>555</v>
      </c>
      <c r="K17" s="636" t="s">
        <v>555</v>
      </c>
      <c r="L17" s="702" t="s">
        <v>555</v>
      </c>
      <c r="M17" s="636" t="s">
        <v>563</v>
      </c>
      <c r="N17" s="277"/>
    </row>
    <row r="18" spans="1:14" ht="14.4" customHeight="1" x14ac:dyDescent="0.3">
      <c r="A18" s="632">
        <v>89305252</v>
      </c>
      <c r="B18" s="633" t="s">
        <v>1458</v>
      </c>
      <c r="C18" s="636">
        <v>15782.650000000001</v>
      </c>
      <c r="D18" s="636">
        <v>66</v>
      </c>
      <c r="E18" s="636">
        <v>9819.4500000000007</v>
      </c>
      <c r="F18" s="702">
        <v>0.62216738000272453</v>
      </c>
      <c r="G18" s="636">
        <v>39</v>
      </c>
      <c r="H18" s="702">
        <v>0.59090909090909094</v>
      </c>
      <c r="I18" s="636">
        <v>5963.2000000000007</v>
      </c>
      <c r="J18" s="702">
        <v>0.37783261999727552</v>
      </c>
      <c r="K18" s="636">
        <v>27</v>
      </c>
      <c r="L18" s="702">
        <v>0.40909090909090912</v>
      </c>
      <c r="M18" s="636" t="s">
        <v>1</v>
      </c>
      <c r="N18" s="277"/>
    </row>
    <row r="19" spans="1:14" ht="14.4" customHeight="1" x14ac:dyDescent="0.3">
      <c r="A19" s="632" t="s">
        <v>1464</v>
      </c>
      <c r="B19" s="633" t="s">
        <v>1465</v>
      </c>
      <c r="C19" s="636">
        <v>15782.650000000001</v>
      </c>
      <c r="D19" s="636">
        <v>66</v>
      </c>
      <c r="E19" s="636">
        <v>9819.4500000000007</v>
      </c>
      <c r="F19" s="702">
        <v>0.62216738000272453</v>
      </c>
      <c r="G19" s="636">
        <v>39</v>
      </c>
      <c r="H19" s="702">
        <v>0.59090909090909094</v>
      </c>
      <c r="I19" s="636">
        <v>5963.2000000000007</v>
      </c>
      <c r="J19" s="702">
        <v>0.37783261999727552</v>
      </c>
      <c r="K19" s="636">
        <v>27</v>
      </c>
      <c r="L19" s="702">
        <v>0.40909090909090912</v>
      </c>
      <c r="M19" s="636" t="s">
        <v>562</v>
      </c>
      <c r="N19" s="277"/>
    </row>
    <row r="20" spans="1:14" ht="14.4" customHeight="1" x14ac:dyDescent="0.3">
      <c r="A20" s="632" t="s">
        <v>555</v>
      </c>
      <c r="B20" s="633" t="s">
        <v>555</v>
      </c>
      <c r="C20" s="636" t="s">
        <v>555</v>
      </c>
      <c r="D20" s="636" t="s">
        <v>555</v>
      </c>
      <c r="E20" s="636" t="s">
        <v>555</v>
      </c>
      <c r="F20" s="702" t="s">
        <v>555</v>
      </c>
      <c r="G20" s="636" t="s">
        <v>555</v>
      </c>
      <c r="H20" s="702" t="s">
        <v>555</v>
      </c>
      <c r="I20" s="636" t="s">
        <v>555</v>
      </c>
      <c r="J20" s="702" t="s">
        <v>555</v>
      </c>
      <c r="K20" s="636" t="s">
        <v>555</v>
      </c>
      <c r="L20" s="702" t="s">
        <v>555</v>
      </c>
      <c r="M20" s="636" t="s">
        <v>563</v>
      </c>
      <c r="N20" s="277"/>
    </row>
    <row r="21" spans="1:14" ht="14.4" customHeight="1" x14ac:dyDescent="0.3">
      <c r="A21" s="632">
        <v>89870255</v>
      </c>
      <c r="B21" s="633" t="s">
        <v>1458</v>
      </c>
      <c r="C21" s="636">
        <v>70255.739999999976</v>
      </c>
      <c r="D21" s="636">
        <v>269</v>
      </c>
      <c r="E21" s="636">
        <v>1313.6499999999999</v>
      </c>
      <c r="F21" s="702">
        <v>1.869811633896391E-2</v>
      </c>
      <c r="G21" s="636">
        <v>5</v>
      </c>
      <c r="H21" s="702">
        <v>1.858736059479554E-2</v>
      </c>
      <c r="I21" s="636">
        <v>68942.089999999982</v>
      </c>
      <c r="J21" s="702">
        <v>0.98130188366103621</v>
      </c>
      <c r="K21" s="636">
        <v>264</v>
      </c>
      <c r="L21" s="702">
        <v>0.98141263940520451</v>
      </c>
      <c r="M21" s="636" t="s">
        <v>1</v>
      </c>
      <c r="N21" s="277"/>
    </row>
    <row r="22" spans="1:14" ht="14.4" customHeight="1" x14ac:dyDescent="0.3">
      <c r="A22" s="632" t="s">
        <v>1466</v>
      </c>
      <c r="B22" s="633" t="s">
        <v>1467</v>
      </c>
      <c r="C22" s="636">
        <v>70255.739999999976</v>
      </c>
      <c r="D22" s="636">
        <v>269</v>
      </c>
      <c r="E22" s="636">
        <v>1313.6499999999999</v>
      </c>
      <c r="F22" s="702">
        <v>1.869811633896391E-2</v>
      </c>
      <c r="G22" s="636">
        <v>5</v>
      </c>
      <c r="H22" s="702">
        <v>1.858736059479554E-2</v>
      </c>
      <c r="I22" s="636">
        <v>68942.089999999982</v>
      </c>
      <c r="J22" s="702">
        <v>0.98130188366103621</v>
      </c>
      <c r="K22" s="636">
        <v>264</v>
      </c>
      <c r="L22" s="702">
        <v>0.98141263940520451</v>
      </c>
      <c r="M22" s="636" t="s">
        <v>562</v>
      </c>
      <c r="N22" s="277"/>
    </row>
    <row r="23" spans="1:14" ht="14.4" customHeight="1" x14ac:dyDescent="0.3">
      <c r="A23" s="632" t="s">
        <v>555</v>
      </c>
      <c r="B23" s="633" t="s">
        <v>555</v>
      </c>
      <c r="C23" s="636" t="s">
        <v>555</v>
      </c>
      <c r="D23" s="636" t="s">
        <v>555</v>
      </c>
      <c r="E23" s="636" t="s">
        <v>555</v>
      </c>
      <c r="F23" s="702" t="s">
        <v>555</v>
      </c>
      <c r="G23" s="636" t="s">
        <v>555</v>
      </c>
      <c r="H23" s="702" t="s">
        <v>555</v>
      </c>
      <c r="I23" s="636" t="s">
        <v>555</v>
      </c>
      <c r="J23" s="702" t="s">
        <v>555</v>
      </c>
      <c r="K23" s="636" t="s">
        <v>555</v>
      </c>
      <c r="L23" s="702" t="s">
        <v>555</v>
      </c>
      <c r="M23" s="636" t="s">
        <v>563</v>
      </c>
      <c r="N23" s="277"/>
    </row>
    <row r="24" spans="1:14" ht="14.4" customHeight="1" x14ac:dyDescent="0.3">
      <c r="A24" s="632" t="s">
        <v>553</v>
      </c>
      <c r="B24" s="633" t="s">
        <v>1468</v>
      </c>
      <c r="C24" s="636">
        <v>272993.12</v>
      </c>
      <c r="D24" s="636">
        <v>1249</v>
      </c>
      <c r="E24" s="636">
        <v>110541.63000000002</v>
      </c>
      <c r="F24" s="702">
        <v>0.40492460029761929</v>
      </c>
      <c r="G24" s="636">
        <v>497</v>
      </c>
      <c r="H24" s="702">
        <v>0.39791833466773419</v>
      </c>
      <c r="I24" s="636">
        <v>162451.48999999993</v>
      </c>
      <c r="J24" s="702">
        <v>0.59507539970238055</v>
      </c>
      <c r="K24" s="636">
        <v>752</v>
      </c>
      <c r="L24" s="702">
        <v>0.60208166533226581</v>
      </c>
      <c r="M24" s="636" t="s">
        <v>558</v>
      </c>
      <c r="N24" s="277"/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24">
    <cfRule type="expression" dxfId="44" priority="4">
      <formula>AND(LEFT(M10,6)&lt;&gt;"mezera",M10&lt;&gt;"")</formula>
    </cfRule>
  </conditionalFormatting>
  <conditionalFormatting sqref="A10:A24">
    <cfRule type="expression" dxfId="43" priority="2">
      <formula>AND(M10&lt;&gt;"",M10&lt;&gt;"mezeraKL")</formula>
    </cfRule>
  </conditionalFormatting>
  <conditionalFormatting sqref="F10:F24">
    <cfRule type="cellIs" dxfId="42" priority="1" operator="lessThan">
      <formula>0.6</formula>
    </cfRule>
  </conditionalFormatting>
  <conditionalFormatting sqref="B10:L24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24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09" t="s">
        <v>192</v>
      </c>
      <c r="B1" s="509"/>
      <c r="C1" s="509"/>
      <c r="D1" s="509"/>
      <c r="E1" s="509"/>
      <c r="F1" s="509"/>
      <c r="G1" s="509"/>
      <c r="H1" s="509"/>
      <c r="I1" s="509"/>
      <c r="J1" s="472"/>
      <c r="K1" s="472"/>
      <c r="L1" s="472"/>
      <c r="M1" s="472"/>
    </row>
    <row r="2" spans="1:13" ht="14.4" customHeight="1" thickBot="1" x14ac:dyDescent="0.35">
      <c r="A2" s="383" t="s">
        <v>332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26" t="s">
        <v>15</v>
      </c>
      <c r="C3" s="528"/>
      <c r="D3" s="525"/>
      <c r="E3" s="268"/>
      <c r="F3" s="525" t="s">
        <v>16</v>
      </c>
      <c r="G3" s="525"/>
      <c r="H3" s="525"/>
      <c r="I3" s="525"/>
      <c r="J3" s="525" t="s">
        <v>191</v>
      </c>
      <c r="K3" s="525"/>
      <c r="L3" s="525"/>
      <c r="M3" s="527"/>
    </row>
    <row r="4" spans="1:13" ht="14.4" customHeight="1" thickBot="1" x14ac:dyDescent="0.35">
      <c r="A4" s="681" t="s">
        <v>168</v>
      </c>
      <c r="B4" s="682" t="s">
        <v>19</v>
      </c>
      <c r="C4" s="706"/>
      <c r="D4" s="682" t="s">
        <v>20</v>
      </c>
      <c r="E4" s="706"/>
      <c r="F4" s="682" t="s">
        <v>19</v>
      </c>
      <c r="G4" s="685" t="s">
        <v>2</v>
      </c>
      <c r="H4" s="682" t="s">
        <v>20</v>
      </c>
      <c r="I4" s="685" t="s">
        <v>2</v>
      </c>
      <c r="J4" s="682" t="s">
        <v>19</v>
      </c>
      <c r="K4" s="685" t="s">
        <v>2</v>
      </c>
      <c r="L4" s="682" t="s">
        <v>20</v>
      </c>
      <c r="M4" s="686" t="s">
        <v>2</v>
      </c>
    </row>
    <row r="5" spans="1:13" ht="14.4" customHeight="1" x14ac:dyDescent="0.3">
      <c r="A5" s="703" t="s">
        <v>1469</v>
      </c>
      <c r="B5" s="696">
        <v>6533.05</v>
      </c>
      <c r="C5" s="643">
        <v>1</v>
      </c>
      <c r="D5" s="707">
        <v>32</v>
      </c>
      <c r="E5" s="710" t="s">
        <v>1469</v>
      </c>
      <c r="F5" s="696"/>
      <c r="G5" s="664">
        <v>0</v>
      </c>
      <c r="H5" s="646"/>
      <c r="I5" s="687">
        <v>0</v>
      </c>
      <c r="J5" s="713">
        <v>6533.05</v>
      </c>
      <c r="K5" s="664">
        <v>1</v>
      </c>
      <c r="L5" s="646">
        <v>32</v>
      </c>
      <c r="M5" s="687">
        <v>1</v>
      </c>
    </row>
    <row r="6" spans="1:13" ht="14.4" customHeight="1" x14ac:dyDescent="0.3">
      <c r="A6" s="704" t="s">
        <v>1470</v>
      </c>
      <c r="B6" s="697">
        <v>3547.63</v>
      </c>
      <c r="C6" s="649">
        <v>1</v>
      </c>
      <c r="D6" s="708">
        <v>14</v>
      </c>
      <c r="E6" s="711" t="s">
        <v>1470</v>
      </c>
      <c r="F6" s="697"/>
      <c r="G6" s="665">
        <v>0</v>
      </c>
      <c r="H6" s="652"/>
      <c r="I6" s="688">
        <v>0</v>
      </c>
      <c r="J6" s="714">
        <v>3547.63</v>
      </c>
      <c r="K6" s="665">
        <v>1</v>
      </c>
      <c r="L6" s="652">
        <v>14</v>
      </c>
      <c r="M6" s="688">
        <v>1</v>
      </c>
    </row>
    <row r="7" spans="1:13" ht="14.4" customHeight="1" x14ac:dyDescent="0.3">
      <c r="A7" s="704" t="s">
        <v>1471</v>
      </c>
      <c r="B7" s="697">
        <v>9263.3200000000052</v>
      </c>
      <c r="C7" s="649">
        <v>1</v>
      </c>
      <c r="D7" s="708">
        <v>1</v>
      </c>
      <c r="E7" s="711" t="s">
        <v>1471</v>
      </c>
      <c r="F7" s="697"/>
      <c r="G7" s="665">
        <v>0</v>
      </c>
      <c r="H7" s="652"/>
      <c r="I7" s="688">
        <v>0</v>
      </c>
      <c r="J7" s="714">
        <v>9263.3200000000052</v>
      </c>
      <c r="K7" s="665">
        <v>1</v>
      </c>
      <c r="L7" s="652">
        <v>1</v>
      </c>
      <c r="M7" s="688">
        <v>1</v>
      </c>
    </row>
    <row r="8" spans="1:13" ht="14.4" customHeight="1" x14ac:dyDescent="0.3">
      <c r="A8" s="704" t="s">
        <v>1472</v>
      </c>
      <c r="B8" s="697">
        <v>29741.81</v>
      </c>
      <c r="C8" s="649">
        <v>1</v>
      </c>
      <c r="D8" s="708">
        <v>188</v>
      </c>
      <c r="E8" s="711" t="s">
        <v>1472</v>
      </c>
      <c r="F8" s="697">
        <v>9311.64</v>
      </c>
      <c r="G8" s="665">
        <v>0.31308249228947393</v>
      </c>
      <c r="H8" s="652">
        <v>63</v>
      </c>
      <c r="I8" s="688">
        <v>0.33510638297872342</v>
      </c>
      <c r="J8" s="714">
        <v>20430.170000000002</v>
      </c>
      <c r="K8" s="665">
        <v>0.68691750771052607</v>
      </c>
      <c r="L8" s="652">
        <v>125</v>
      </c>
      <c r="M8" s="688">
        <v>0.66489361702127658</v>
      </c>
    </row>
    <row r="9" spans="1:13" ht="14.4" customHeight="1" x14ac:dyDescent="0.3">
      <c r="A9" s="704" t="s">
        <v>1473</v>
      </c>
      <c r="B9" s="697">
        <v>0</v>
      </c>
      <c r="C9" s="649"/>
      <c r="D9" s="708">
        <v>1</v>
      </c>
      <c r="E9" s="711" t="s">
        <v>1473</v>
      </c>
      <c r="F9" s="697"/>
      <c r="G9" s="665"/>
      <c r="H9" s="652"/>
      <c r="I9" s="688">
        <v>0</v>
      </c>
      <c r="J9" s="714">
        <v>0</v>
      </c>
      <c r="K9" s="665"/>
      <c r="L9" s="652">
        <v>1</v>
      </c>
      <c r="M9" s="688">
        <v>1</v>
      </c>
    </row>
    <row r="10" spans="1:13" ht="14.4" customHeight="1" x14ac:dyDescent="0.3">
      <c r="A10" s="704" t="s">
        <v>1474</v>
      </c>
      <c r="B10" s="697">
        <v>333.31</v>
      </c>
      <c r="C10" s="649">
        <v>1</v>
      </c>
      <c r="D10" s="708">
        <v>1</v>
      </c>
      <c r="E10" s="711" t="s">
        <v>1474</v>
      </c>
      <c r="F10" s="697"/>
      <c r="G10" s="665">
        <v>0</v>
      </c>
      <c r="H10" s="652"/>
      <c r="I10" s="688">
        <v>0</v>
      </c>
      <c r="J10" s="714">
        <v>333.31</v>
      </c>
      <c r="K10" s="665">
        <v>1</v>
      </c>
      <c r="L10" s="652">
        <v>1</v>
      </c>
      <c r="M10" s="688">
        <v>1</v>
      </c>
    </row>
    <row r="11" spans="1:13" ht="14.4" customHeight="1" x14ac:dyDescent="0.3">
      <c r="A11" s="704" t="s">
        <v>1475</v>
      </c>
      <c r="B11" s="697">
        <v>1228.1299999999999</v>
      </c>
      <c r="C11" s="649">
        <v>1</v>
      </c>
      <c r="D11" s="708">
        <v>5</v>
      </c>
      <c r="E11" s="711" t="s">
        <v>1475</v>
      </c>
      <c r="F11" s="697"/>
      <c r="G11" s="665">
        <v>0</v>
      </c>
      <c r="H11" s="652"/>
      <c r="I11" s="688">
        <v>0</v>
      </c>
      <c r="J11" s="714">
        <v>1228.1299999999999</v>
      </c>
      <c r="K11" s="665">
        <v>1</v>
      </c>
      <c r="L11" s="652">
        <v>5</v>
      </c>
      <c r="M11" s="688">
        <v>1</v>
      </c>
    </row>
    <row r="12" spans="1:13" ht="14.4" customHeight="1" x14ac:dyDescent="0.3">
      <c r="A12" s="704" t="s">
        <v>1476</v>
      </c>
      <c r="B12" s="697">
        <v>14659.84</v>
      </c>
      <c r="C12" s="649">
        <v>1</v>
      </c>
      <c r="D12" s="708">
        <v>70</v>
      </c>
      <c r="E12" s="711" t="s">
        <v>1476</v>
      </c>
      <c r="F12" s="697">
        <v>5230.5300000000007</v>
      </c>
      <c r="G12" s="665">
        <v>0.35679311643237582</v>
      </c>
      <c r="H12" s="652">
        <v>23</v>
      </c>
      <c r="I12" s="688">
        <v>0.32857142857142857</v>
      </c>
      <c r="J12" s="714">
        <v>9429.31</v>
      </c>
      <c r="K12" s="665">
        <v>0.64320688356762412</v>
      </c>
      <c r="L12" s="652">
        <v>47</v>
      </c>
      <c r="M12" s="688">
        <v>0.67142857142857137</v>
      </c>
    </row>
    <row r="13" spans="1:13" ht="14.4" customHeight="1" x14ac:dyDescent="0.3">
      <c r="A13" s="704" t="s">
        <v>1477</v>
      </c>
      <c r="B13" s="697">
        <v>4463.7299999999996</v>
      </c>
      <c r="C13" s="649">
        <v>1</v>
      </c>
      <c r="D13" s="708">
        <v>33</v>
      </c>
      <c r="E13" s="711" t="s">
        <v>1477</v>
      </c>
      <c r="F13" s="697">
        <v>2039.99</v>
      </c>
      <c r="G13" s="665">
        <v>0.45701464918353041</v>
      </c>
      <c r="H13" s="652">
        <v>16</v>
      </c>
      <c r="I13" s="688">
        <v>0.48484848484848486</v>
      </c>
      <c r="J13" s="714">
        <v>2423.7399999999998</v>
      </c>
      <c r="K13" s="665">
        <v>0.54298535081646959</v>
      </c>
      <c r="L13" s="652">
        <v>17</v>
      </c>
      <c r="M13" s="688">
        <v>0.51515151515151514</v>
      </c>
    </row>
    <row r="14" spans="1:13" ht="14.4" customHeight="1" x14ac:dyDescent="0.3">
      <c r="A14" s="704" t="s">
        <v>1478</v>
      </c>
      <c r="B14" s="697">
        <v>10403.89</v>
      </c>
      <c r="C14" s="649">
        <v>1</v>
      </c>
      <c r="D14" s="708">
        <v>40</v>
      </c>
      <c r="E14" s="711" t="s">
        <v>1478</v>
      </c>
      <c r="F14" s="697">
        <v>6604.9100000000008</v>
      </c>
      <c r="G14" s="665">
        <v>0.63485004166710735</v>
      </c>
      <c r="H14" s="652">
        <v>22</v>
      </c>
      <c r="I14" s="688">
        <v>0.55000000000000004</v>
      </c>
      <c r="J14" s="714">
        <v>3798.9799999999996</v>
      </c>
      <c r="K14" s="665">
        <v>0.36514995833289277</v>
      </c>
      <c r="L14" s="652">
        <v>18</v>
      </c>
      <c r="M14" s="688">
        <v>0.45</v>
      </c>
    </row>
    <row r="15" spans="1:13" ht="14.4" customHeight="1" x14ac:dyDescent="0.3">
      <c r="A15" s="704" t="s">
        <v>1479</v>
      </c>
      <c r="B15" s="697">
        <v>21630.639999999999</v>
      </c>
      <c r="C15" s="649">
        <v>1</v>
      </c>
      <c r="D15" s="708">
        <v>99</v>
      </c>
      <c r="E15" s="711" t="s">
        <v>1479</v>
      </c>
      <c r="F15" s="697">
        <v>7231.26</v>
      </c>
      <c r="G15" s="665">
        <v>0.33430633582732644</v>
      </c>
      <c r="H15" s="652">
        <v>36</v>
      </c>
      <c r="I15" s="688">
        <v>0.36363636363636365</v>
      </c>
      <c r="J15" s="714">
        <v>14399.380000000001</v>
      </c>
      <c r="K15" s="665">
        <v>0.66569366417267362</v>
      </c>
      <c r="L15" s="652">
        <v>63</v>
      </c>
      <c r="M15" s="688">
        <v>0.63636363636363635</v>
      </c>
    </row>
    <row r="16" spans="1:13" ht="14.4" customHeight="1" x14ac:dyDescent="0.3">
      <c r="A16" s="704" t="s">
        <v>1480</v>
      </c>
      <c r="B16" s="697">
        <v>2748.24</v>
      </c>
      <c r="C16" s="649">
        <v>1</v>
      </c>
      <c r="D16" s="708">
        <v>10</v>
      </c>
      <c r="E16" s="711" t="s">
        <v>1480</v>
      </c>
      <c r="F16" s="697">
        <v>283.5</v>
      </c>
      <c r="G16" s="665">
        <v>0.10315692952580562</v>
      </c>
      <c r="H16" s="652">
        <v>1</v>
      </c>
      <c r="I16" s="688">
        <v>0.1</v>
      </c>
      <c r="J16" s="714">
        <v>2464.7399999999998</v>
      </c>
      <c r="K16" s="665">
        <v>0.89684307047419443</v>
      </c>
      <c r="L16" s="652">
        <v>9</v>
      </c>
      <c r="M16" s="688">
        <v>0.9</v>
      </c>
    </row>
    <row r="17" spans="1:13" ht="14.4" customHeight="1" x14ac:dyDescent="0.3">
      <c r="A17" s="704" t="s">
        <v>1481</v>
      </c>
      <c r="B17" s="697">
        <v>33138.170000000006</v>
      </c>
      <c r="C17" s="649">
        <v>1</v>
      </c>
      <c r="D17" s="708">
        <v>164</v>
      </c>
      <c r="E17" s="711" t="s">
        <v>1481</v>
      </c>
      <c r="F17" s="697">
        <v>18997.980000000007</v>
      </c>
      <c r="G17" s="665">
        <v>0.57329599069592574</v>
      </c>
      <c r="H17" s="652">
        <v>92</v>
      </c>
      <c r="I17" s="688">
        <v>0.56097560975609762</v>
      </c>
      <c r="J17" s="714">
        <v>14140.19</v>
      </c>
      <c r="K17" s="665">
        <v>0.42670400930407437</v>
      </c>
      <c r="L17" s="652">
        <v>72</v>
      </c>
      <c r="M17" s="688">
        <v>0.43902439024390244</v>
      </c>
    </row>
    <row r="18" spans="1:13" ht="14.4" customHeight="1" x14ac:dyDescent="0.3">
      <c r="A18" s="704" t="s">
        <v>1482</v>
      </c>
      <c r="B18" s="697">
        <v>27133.53</v>
      </c>
      <c r="C18" s="649">
        <v>1</v>
      </c>
      <c r="D18" s="708">
        <v>117</v>
      </c>
      <c r="E18" s="711" t="s">
        <v>1482</v>
      </c>
      <c r="F18" s="697">
        <v>9453.81</v>
      </c>
      <c r="G18" s="665">
        <v>0.34841799058213213</v>
      </c>
      <c r="H18" s="652">
        <v>47</v>
      </c>
      <c r="I18" s="688">
        <v>0.40170940170940173</v>
      </c>
      <c r="J18" s="714">
        <v>17679.719999999998</v>
      </c>
      <c r="K18" s="665">
        <v>0.65158200941786781</v>
      </c>
      <c r="L18" s="652">
        <v>70</v>
      </c>
      <c r="M18" s="688">
        <v>0.59829059829059827</v>
      </c>
    </row>
    <row r="19" spans="1:13" ht="14.4" customHeight="1" x14ac:dyDescent="0.3">
      <c r="A19" s="704" t="s">
        <v>1483</v>
      </c>
      <c r="B19" s="697">
        <v>1754.71</v>
      </c>
      <c r="C19" s="649">
        <v>1</v>
      </c>
      <c r="D19" s="708">
        <v>9</v>
      </c>
      <c r="E19" s="711" t="s">
        <v>1483</v>
      </c>
      <c r="F19" s="697"/>
      <c r="G19" s="665">
        <v>0</v>
      </c>
      <c r="H19" s="652"/>
      <c r="I19" s="688">
        <v>0</v>
      </c>
      <c r="J19" s="714">
        <v>1754.71</v>
      </c>
      <c r="K19" s="665">
        <v>1</v>
      </c>
      <c r="L19" s="652">
        <v>9</v>
      </c>
      <c r="M19" s="688">
        <v>1</v>
      </c>
    </row>
    <row r="20" spans="1:13" ht="14.4" customHeight="1" x14ac:dyDescent="0.3">
      <c r="A20" s="704" t="s">
        <v>1484</v>
      </c>
      <c r="B20" s="697">
        <v>15405.130000000001</v>
      </c>
      <c r="C20" s="649">
        <v>1</v>
      </c>
      <c r="D20" s="708">
        <v>52</v>
      </c>
      <c r="E20" s="711" t="s">
        <v>1484</v>
      </c>
      <c r="F20" s="697">
        <v>12529.070000000002</v>
      </c>
      <c r="G20" s="665">
        <v>0.81330504838323348</v>
      </c>
      <c r="H20" s="652">
        <v>28</v>
      </c>
      <c r="I20" s="688">
        <v>0.53846153846153844</v>
      </c>
      <c r="J20" s="714">
        <v>2876.0600000000004</v>
      </c>
      <c r="K20" s="665">
        <v>0.18669495161676664</v>
      </c>
      <c r="L20" s="652">
        <v>24</v>
      </c>
      <c r="M20" s="688">
        <v>0.46153846153846156</v>
      </c>
    </row>
    <row r="21" spans="1:13" ht="14.4" customHeight="1" x14ac:dyDescent="0.3">
      <c r="A21" s="704" t="s">
        <v>1485</v>
      </c>
      <c r="B21" s="697">
        <v>12661.31</v>
      </c>
      <c r="C21" s="649">
        <v>1</v>
      </c>
      <c r="D21" s="708">
        <v>61</v>
      </c>
      <c r="E21" s="711" t="s">
        <v>1485</v>
      </c>
      <c r="F21" s="697">
        <v>5375.01</v>
      </c>
      <c r="G21" s="665">
        <v>0.4245224230352152</v>
      </c>
      <c r="H21" s="652">
        <v>27</v>
      </c>
      <c r="I21" s="688">
        <v>0.44262295081967212</v>
      </c>
      <c r="J21" s="714">
        <v>7286.2999999999993</v>
      </c>
      <c r="K21" s="665">
        <v>0.57547757696478485</v>
      </c>
      <c r="L21" s="652">
        <v>34</v>
      </c>
      <c r="M21" s="688">
        <v>0.55737704918032782</v>
      </c>
    </row>
    <row r="22" spans="1:13" ht="14.4" customHeight="1" x14ac:dyDescent="0.3">
      <c r="A22" s="704" t="s">
        <v>1486</v>
      </c>
      <c r="B22" s="697">
        <v>2756.0200000000004</v>
      </c>
      <c r="C22" s="649">
        <v>1</v>
      </c>
      <c r="D22" s="708">
        <v>13</v>
      </c>
      <c r="E22" s="711" t="s">
        <v>1486</v>
      </c>
      <c r="F22" s="697"/>
      <c r="G22" s="665">
        <v>0</v>
      </c>
      <c r="H22" s="652"/>
      <c r="I22" s="688">
        <v>0</v>
      </c>
      <c r="J22" s="714">
        <v>2756.0200000000004</v>
      </c>
      <c r="K22" s="665">
        <v>1</v>
      </c>
      <c r="L22" s="652">
        <v>13</v>
      </c>
      <c r="M22" s="688">
        <v>1</v>
      </c>
    </row>
    <row r="23" spans="1:13" ht="14.4" customHeight="1" x14ac:dyDescent="0.3">
      <c r="A23" s="704" t="s">
        <v>1487</v>
      </c>
      <c r="B23" s="697">
        <v>13456.79</v>
      </c>
      <c r="C23" s="649">
        <v>1</v>
      </c>
      <c r="D23" s="708">
        <v>54</v>
      </c>
      <c r="E23" s="711" t="s">
        <v>1487</v>
      </c>
      <c r="F23" s="697">
        <v>7272.2300000000005</v>
      </c>
      <c r="G23" s="665">
        <v>0.54041342697626993</v>
      </c>
      <c r="H23" s="652">
        <v>29</v>
      </c>
      <c r="I23" s="688">
        <v>0.53703703703703709</v>
      </c>
      <c r="J23" s="714">
        <v>6184.5600000000013</v>
      </c>
      <c r="K23" s="665">
        <v>0.45958657302373007</v>
      </c>
      <c r="L23" s="652">
        <v>25</v>
      </c>
      <c r="M23" s="688">
        <v>0.46296296296296297</v>
      </c>
    </row>
    <row r="24" spans="1:13" ht="14.4" customHeight="1" x14ac:dyDescent="0.3">
      <c r="A24" s="704" t="s">
        <v>1488</v>
      </c>
      <c r="B24" s="697">
        <v>16548.13</v>
      </c>
      <c r="C24" s="649">
        <v>1</v>
      </c>
      <c r="D24" s="708">
        <v>74</v>
      </c>
      <c r="E24" s="711" t="s">
        <v>1488</v>
      </c>
      <c r="F24" s="697">
        <v>8687.27</v>
      </c>
      <c r="G24" s="665">
        <v>0.52496989085775858</v>
      </c>
      <c r="H24" s="652">
        <v>37</v>
      </c>
      <c r="I24" s="688">
        <v>0.5</v>
      </c>
      <c r="J24" s="714">
        <v>7860.8600000000006</v>
      </c>
      <c r="K24" s="665">
        <v>0.47503010914224147</v>
      </c>
      <c r="L24" s="652">
        <v>37</v>
      </c>
      <c r="M24" s="688">
        <v>0.5</v>
      </c>
    </row>
    <row r="25" spans="1:13" ht="14.4" customHeight="1" x14ac:dyDescent="0.3">
      <c r="A25" s="704" t="s">
        <v>1489</v>
      </c>
      <c r="B25" s="697">
        <v>26047.989999999998</v>
      </c>
      <c r="C25" s="649">
        <v>1</v>
      </c>
      <c r="D25" s="708">
        <v>112</v>
      </c>
      <c r="E25" s="711" t="s">
        <v>1489</v>
      </c>
      <c r="F25" s="697">
        <v>12321.98</v>
      </c>
      <c r="G25" s="665">
        <v>0.4730491680932003</v>
      </c>
      <c r="H25" s="652">
        <v>53</v>
      </c>
      <c r="I25" s="688">
        <v>0.4732142857142857</v>
      </c>
      <c r="J25" s="714">
        <v>13726.009999999998</v>
      </c>
      <c r="K25" s="665">
        <v>0.5269508319067997</v>
      </c>
      <c r="L25" s="652">
        <v>59</v>
      </c>
      <c r="M25" s="688">
        <v>0.5267857142857143</v>
      </c>
    </row>
    <row r="26" spans="1:13" ht="14.4" customHeight="1" x14ac:dyDescent="0.3">
      <c r="A26" s="704" t="s">
        <v>1490</v>
      </c>
      <c r="B26" s="697">
        <v>48.31</v>
      </c>
      <c r="C26" s="649">
        <v>1</v>
      </c>
      <c r="D26" s="708">
        <v>13</v>
      </c>
      <c r="E26" s="711" t="s">
        <v>1490</v>
      </c>
      <c r="F26" s="697">
        <v>48.31</v>
      </c>
      <c r="G26" s="665">
        <v>1</v>
      </c>
      <c r="H26" s="652">
        <v>8</v>
      </c>
      <c r="I26" s="688">
        <v>0.61538461538461542</v>
      </c>
      <c r="J26" s="714">
        <v>0</v>
      </c>
      <c r="K26" s="665">
        <v>0</v>
      </c>
      <c r="L26" s="652">
        <v>5</v>
      </c>
      <c r="M26" s="688">
        <v>0.38461538461538464</v>
      </c>
    </row>
    <row r="27" spans="1:13" ht="14.4" customHeight="1" x14ac:dyDescent="0.3">
      <c r="A27" s="704" t="s">
        <v>1491</v>
      </c>
      <c r="B27" s="697">
        <v>3430.37</v>
      </c>
      <c r="C27" s="649">
        <v>1</v>
      </c>
      <c r="D27" s="708">
        <v>19</v>
      </c>
      <c r="E27" s="711" t="s">
        <v>1491</v>
      </c>
      <c r="F27" s="697">
        <v>1084.1799999999998</v>
      </c>
      <c r="G27" s="665">
        <v>0.31605337033614445</v>
      </c>
      <c r="H27" s="652">
        <v>7</v>
      </c>
      <c r="I27" s="688">
        <v>0.36842105263157893</v>
      </c>
      <c r="J27" s="714">
        <v>2346.19</v>
      </c>
      <c r="K27" s="665">
        <v>0.68394662966385555</v>
      </c>
      <c r="L27" s="652">
        <v>12</v>
      </c>
      <c r="M27" s="688">
        <v>0.63157894736842102</v>
      </c>
    </row>
    <row r="28" spans="1:13" ht="14.4" customHeight="1" x14ac:dyDescent="0.3">
      <c r="A28" s="704" t="s">
        <v>1492</v>
      </c>
      <c r="B28" s="697">
        <v>2503.6799999999998</v>
      </c>
      <c r="C28" s="649">
        <v>1</v>
      </c>
      <c r="D28" s="708">
        <v>12</v>
      </c>
      <c r="E28" s="711" t="s">
        <v>1492</v>
      </c>
      <c r="F28" s="697">
        <v>333.31</v>
      </c>
      <c r="G28" s="665">
        <v>0.13312803553169736</v>
      </c>
      <c r="H28" s="652">
        <v>1</v>
      </c>
      <c r="I28" s="688">
        <v>8.3333333333333329E-2</v>
      </c>
      <c r="J28" s="714">
        <v>2170.37</v>
      </c>
      <c r="K28" s="665">
        <v>0.86687196446830272</v>
      </c>
      <c r="L28" s="652">
        <v>11</v>
      </c>
      <c r="M28" s="688">
        <v>0.91666666666666663</v>
      </c>
    </row>
    <row r="29" spans="1:13" ht="14.4" customHeight="1" x14ac:dyDescent="0.3">
      <c r="A29" s="704" t="s">
        <v>1493</v>
      </c>
      <c r="B29" s="697">
        <v>4771.6900000000005</v>
      </c>
      <c r="C29" s="649">
        <v>1</v>
      </c>
      <c r="D29" s="708">
        <v>13</v>
      </c>
      <c r="E29" s="711" t="s">
        <v>1493</v>
      </c>
      <c r="F29" s="697">
        <v>3736.65</v>
      </c>
      <c r="G29" s="665">
        <v>0.7830873338376968</v>
      </c>
      <c r="H29" s="652">
        <v>7</v>
      </c>
      <c r="I29" s="688">
        <v>0.53846153846153844</v>
      </c>
      <c r="J29" s="714">
        <v>1035.04</v>
      </c>
      <c r="K29" s="665">
        <v>0.21691266616230306</v>
      </c>
      <c r="L29" s="652">
        <v>6</v>
      </c>
      <c r="M29" s="688">
        <v>0.46153846153846156</v>
      </c>
    </row>
    <row r="30" spans="1:13" ht="14.4" customHeight="1" x14ac:dyDescent="0.3">
      <c r="A30" s="704" t="s">
        <v>1494</v>
      </c>
      <c r="B30" s="697">
        <v>6169.7500000000009</v>
      </c>
      <c r="C30" s="649">
        <v>1</v>
      </c>
      <c r="D30" s="708">
        <v>32</v>
      </c>
      <c r="E30" s="711" t="s">
        <v>1494</v>
      </c>
      <c r="F30" s="697"/>
      <c r="G30" s="665">
        <v>0</v>
      </c>
      <c r="H30" s="652"/>
      <c r="I30" s="688">
        <v>0</v>
      </c>
      <c r="J30" s="714">
        <v>6169.7500000000009</v>
      </c>
      <c r="K30" s="665">
        <v>1</v>
      </c>
      <c r="L30" s="652">
        <v>32</v>
      </c>
      <c r="M30" s="688">
        <v>1</v>
      </c>
    </row>
    <row r="31" spans="1:13" ht="14.4" customHeight="1" x14ac:dyDescent="0.3">
      <c r="A31" s="704" t="s">
        <v>1495</v>
      </c>
      <c r="B31" s="697">
        <v>1153.94</v>
      </c>
      <c r="C31" s="649">
        <v>1</v>
      </c>
      <c r="D31" s="708">
        <v>4</v>
      </c>
      <c r="E31" s="711" t="s">
        <v>1495</v>
      </c>
      <c r="F31" s="697"/>
      <c r="G31" s="665">
        <v>0</v>
      </c>
      <c r="H31" s="652"/>
      <c r="I31" s="688">
        <v>0</v>
      </c>
      <c r="J31" s="714">
        <v>1153.94</v>
      </c>
      <c r="K31" s="665">
        <v>1</v>
      </c>
      <c r="L31" s="652">
        <v>4</v>
      </c>
      <c r="M31" s="688">
        <v>1</v>
      </c>
    </row>
    <row r="32" spans="1:13" ht="14.4" customHeight="1" thickBot="1" x14ac:dyDescent="0.35">
      <c r="A32" s="705" t="s">
        <v>1496</v>
      </c>
      <c r="B32" s="698">
        <v>1460.0100000000002</v>
      </c>
      <c r="C32" s="655">
        <v>1</v>
      </c>
      <c r="D32" s="709">
        <v>6</v>
      </c>
      <c r="E32" s="712" t="s">
        <v>1496</v>
      </c>
      <c r="F32" s="698"/>
      <c r="G32" s="666">
        <v>0</v>
      </c>
      <c r="H32" s="658"/>
      <c r="I32" s="689">
        <v>0</v>
      </c>
      <c r="J32" s="715">
        <v>1460.0100000000002</v>
      </c>
      <c r="K32" s="666">
        <v>1</v>
      </c>
      <c r="L32" s="658">
        <v>6</v>
      </c>
      <c r="M32" s="689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15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0" t="s">
        <v>1909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</row>
    <row r="2" spans="1:21" ht="14.4" customHeight="1" thickBot="1" x14ac:dyDescent="0.35">
      <c r="A2" s="383" t="s">
        <v>332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2"/>
      <c r="B3" s="533"/>
      <c r="C3" s="533"/>
      <c r="D3" s="533"/>
      <c r="E3" s="533"/>
      <c r="F3" s="533"/>
      <c r="G3" s="533"/>
      <c r="H3" s="533"/>
      <c r="I3" s="533"/>
      <c r="J3" s="533"/>
      <c r="K3" s="534" t="s">
        <v>160</v>
      </c>
      <c r="L3" s="535"/>
      <c r="M3" s="70">
        <f>SUBTOTAL(9,M7:M1048576)</f>
        <v>272993.11999999988</v>
      </c>
      <c r="N3" s="70">
        <f>SUBTOTAL(9,N7:N1048576)</f>
        <v>1540</v>
      </c>
      <c r="O3" s="70">
        <f>SUBTOTAL(9,O7:O1048576)</f>
        <v>1249</v>
      </c>
      <c r="P3" s="70">
        <f>SUBTOTAL(9,P7:P1048576)</f>
        <v>110541.63</v>
      </c>
      <c r="Q3" s="71">
        <f>IF(M3=0,0,P3/M3)</f>
        <v>0.4049246002976194</v>
      </c>
      <c r="R3" s="70">
        <f>SUBTOTAL(9,R7:R1048576)</f>
        <v>606</v>
      </c>
      <c r="S3" s="71">
        <f>IF(N3=0,0,R3/N3)</f>
        <v>0.39350649350649353</v>
      </c>
      <c r="T3" s="70">
        <f>SUBTOTAL(9,T7:T1048576)</f>
        <v>497</v>
      </c>
      <c r="U3" s="72">
        <f>IF(O3=0,0,T3/O3)</f>
        <v>0.39791833466773419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36" t="s">
        <v>15</v>
      </c>
      <c r="N4" s="537"/>
      <c r="O4" s="537"/>
      <c r="P4" s="538" t="s">
        <v>21</v>
      </c>
      <c r="Q4" s="537"/>
      <c r="R4" s="537"/>
      <c r="S4" s="537"/>
      <c r="T4" s="537"/>
      <c r="U4" s="53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29" t="s">
        <v>22</v>
      </c>
      <c r="Q5" s="530"/>
      <c r="R5" s="529" t="s">
        <v>13</v>
      </c>
      <c r="S5" s="530"/>
      <c r="T5" s="529" t="s">
        <v>20</v>
      </c>
      <c r="U5" s="531"/>
    </row>
    <row r="6" spans="1:21" s="338" customFormat="1" ht="14.4" customHeight="1" thickBot="1" x14ac:dyDescent="0.35">
      <c r="A6" s="716" t="s">
        <v>23</v>
      </c>
      <c r="B6" s="717" t="s">
        <v>5</v>
      </c>
      <c r="C6" s="716" t="s">
        <v>24</v>
      </c>
      <c r="D6" s="717" t="s">
        <v>6</v>
      </c>
      <c r="E6" s="717" t="s">
        <v>194</v>
      </c>
      <c r="F6" s="717" t="s">
        <v>25</v>
      </c>
      <c r="G6" s="717" t="s">
        <v>26</v>
      </c>
      <c r="H6" s="717" t="s">
        <v>8</v>
      </c>
      <c r="I6" s="717" t="s">
        <v>10</v>
      </c>
      <c r="J6" s="717" t="s">
        <v>11</v>
      </c>
      <c r="K6" s="717" t="s">
        <v>12</v>
      </c>
      <c r="L6" s="717" t="s">
        <v>27</v>
      </c>
      <c r="M6" s="718" t="s">
        <v>14</v>
      </c>
      <c r="N6" s="719" t="s">
        <v>28</v>
      </c>
      <c r="O6" s="719" t="s">
        <v>28</v>
      </c>
      <c r="P6" s="719" t="s">
        <v>14</v>
      </c>
      <c r="Q6" s="719" t="s">
        <v>2</v>
      </c>
      <c r="R6" s="719" t="s">
        <v>28</v>
      </c>
      <c r="S6" s="719" t="s">
        <v>2</v>
      </c>
      <c r="T6" s="719" t="s">
        <v>28</v>
      </c>
      <c r="U6" s="720" t="s">
        <v>2</v>
      </c>
    </row>
    <row r="7" spans="1:21" ht="14.4" customHeight="1" x14ac:dyDescent="0.3">
      <c r="A7" s="721">
        <v>25</v>
      </c>
      <c r="B7" s="722" t="s">
        <v>1350</v>
      </c>
      <c r="C7" s="722">
        <v>89301251</v>
      </c>
      <c r="D7" s="723" t="s">
        <v>1905</v>
      </c>
      <c r="E7" s="724" t="s">
        <v>1476</v>
      </c>
      <c r="F7" s="722" t="s">
        <v>1458</v>
      </c>
      <c r="G7" s="722" t="s">
        <v>1497</v>
      </c>
      <c r="H7" s="722" t="s">
        <v>555</v>
      </c>
      <c r="I7" s="722" t="s">
        <v>1498</v>
      </c>
      <c r="J7" s="722" t="s">
        <v>1499</v>
      </c>
      <c r="K7" s="722" t="s">
        <v>1500</v>
      </c>
      <c r="L7" s="725">
        <v>10.73</v>
      </c>
      <c r="M7" s="725">
        <v>10.73</v>
      </c>
      <c r="N7" s="722">
        <v>1</v>
      </c>
      <c r="O7" s="726">
        <v>1</v>
      </c>
      <c r="P7" s="725"/>
      <c r="Q7" s="727">
        <v>0</v>
      </c>
      <c r="R7" s="722"/>
      <c r="S7" s="727">
        <v>0</v>
      </c>
      <c r="T7" s="726"/>
      <c r="U7" s="235">
        <v>0</v>
      </c>
    </row>
    <row r="8" spans="1:21" ht="14.4" customHeight="1" x14ac:dyDescent="0.3">
      <c r="A8" s="648">
        <v>25</v>
      </c>
      <c r="B8" s="649" t="s">
        <v>1350</v>
      </c>
      <c r="C8" s="649">
        <v>89301251</v>
      </c>
      <c r="D8" s="728" t="s">
        <v>1905</v>
      </c>
      <c r="E8" s="729" t="s">
        <v>1476</v>
      </c>
      <c r="F8" s="649" t="s">
        <v>1458</v>
      </c>
      <c r="G8" s="649" t="s">
        <v>1501</v>
      </c>
      <c r="H8" s="649" t="s">
        <v>555</v>
      </c>
      <c r="I8" s="649" t="s">
        <v>1502</v>
      </c>
      <c r="J8" s="649" t="s">
        <v>1418</v>
      </c>
      <c r="K8" s="649" t="s">
        <v>1503</v>
      </c>
      <c r="L8" s="650">
        <v>0</v>
      </c>
      <c r="M8" s="650">
        <v>0</v>
      </c>
      <c r="N8" s="649">
        <v>1</v>
      </c>
      <c r="O8" s="730">
        <v>1</v>
      </c>
      <c r="P8" s="650"/>
      <c r="Q8" s="665"/>
      <c r="R8" s="649"/>
      <c r="S8" s="665">
        <v>0</v>
      </c>
      <c r="T8" s="730"/>
      <c r="U8" s="688">
        <v>0</v>
      </c>
    </row>
    <row r="9" spans="1:21" ht="14.4" customHeight="1" x14ac:dyDescent="0.3">
      <c r="A9" s="648">
        <v>25</v>
      </c>
      <c r="B9" s="649" t="s">
        <v>1350</v>
      </c>
      <c r="C9" s="649">
        <v>89301251</v>
      </c>
      <c r="D9" s="728" t="s">
        <v>1905</v>
      </c>
      <c r="E9" s="729" t="s">
        <v>1476</v>
      </c>
      <c r="F9" s="649" t="s">
        <v>1458</v>
      </c>
      <c r="G9" s="649" t="s">
        <v>1501</v>
      </c>
      <c r="H9" s="649" t="s">
        <v>555</v>
      </c>
      <c r="I9" s="649" t="s">
        <v>1193</v>
      </c>
      <c r="J9" s="649" t="s">
        <v>1418</v>
      </c>
      <c r="K9" s="649" t="s">
        <v>1419</v>
      </c>
      <c r="L9" s="650">
        <v>333.31</v>
      </c>
      <c r="M9" s="650">
        <v>1333.24</v>
      </c>
      <c r="N9" s="649">
        <v>4</v>
      </c>
      <c r="O9" s="730">
        <v>4</v>
      </c>
      <c r="P9" s="650">
        <v>333.31</v>
      </c>
      <c r="Q9" s="665">
        <v>0.25</v>
      </c>
      <c r="R9" s="649">
        <v>1</v>
      </c>
      <c r="S9" s="665">
        <v>0.25</v>
      </c>
      <c r="T9" s="730">
        <v>1</v>
      </c>
      <c r="U9" s="688">
        <v>0.25</v>
      </c>
    </row>
    <row r="10" spans="1:21" ht="14.4" customHeight="1" x14ac:dyDescent="0.3">
      <c r="A10" s="648">
        <v>25</v>
      </c>
      <c r="B10" s="649" t="s">
        <v>1350</v>
      </c>
      <c r="C10" s="649">
        <v>89301251</v>
      </c>
      <c r="D10" s="728" t="s">
        <v>1905</v>
      </c>
      <c r="E10" s="729" t="s">
        <v>1476</v>
      </c>
      <c r="F10" s="649" t="s">
        <v>1458</v>
      </c>
      <c r="G10" s="649" t="s">
        <v>1501</v>
      </c>
      <c r="H10" s="649" t="s">
        <v>555</v>
      </c>
      <c r="I10" s="649" t="s">
        <v>1193</v>
      </c>
      <c r="J10" s="649" t="s">
        <v>1418</v>
      </c>
      <c r="K10" s="649" t="s">
        <v>1419</v>
      </c>
      <c r="L10" s="650">
        <v>156.86000000000001</v>
      </c>
      <c r="M10" s="650">
        <v>627.44000000000005</v>
      </c>
      <c r="N10" s="649">
        <v>4</v>
      </c>
      <c r="O10" s="730">
        <v>4</v>
      </c>
      <c r="P10" s="650"/>
      <c r="Q10" s="665">
        <v>0</v>
      </c>
      <c r="R10" s="649"/>
      <c r="S10" s="665">
        <v>0</v>
      </c>
      <c r="T10" s="730"/>
      <c r="U10" s="688">
        <v>0</v>
      </c>
    </row>
    <row r="11" spans="1:21" ht="14.4" customHeight="1" x14ac:dyDescent="0.3">
      <c r="A11" s="648">
        <v>25</v>
      </c>
      <c r="B11" s="649" t="s">
        <v>1350</v>
      </c>
      <c r="C11" s="649">
        <v>89301251</v>
      </c>
      <c r="D11" s="728" t="s">
        <v>1905</v>
      </c>
      <c r="E11" s="729" t="s">
        <v>1479</v>
      </c>
      <c r="F11" s="649" t="s">
        <v>1458</v>
      </c>
      <c r="G11" s="649" t="s">
        <v>1501</v>
      </c>
      <c r="H11" s="649" t="s">
        <v>555</v>
      </c>
      <c r="I11" s="649" t="s">
        <v>1193</v>
      </c>
      <c r="J11" s="649" t="s">
        <v>1418</v>
      </c>
      <c r="K11" s="649" t="s">
        <v>1419</v>
      </c>
      <c r="L11" s="650">
        <v>333.31</v>
      </c>
      <c r="M11" s="650">
        <v>1999.8600000000001</v>
      </c>
      <c r="N11" s="649">
        <v>6</v>
      </c>
      <c r="O11" s="730">
        <v>5.5</v>
      </c>
      <c r="P11" s="650">
        <v>666.62</v>
      </c>
      <c r="Q11" s="665">
        <v>0.33333333333333331</v>
      </c>
      <c r="R11" s="649">
        <v>2</v>
      </c>
      <c r="S11" s="665">
        <v>0.33333333333333331</v>
      </c>
      <c r="T11" s="730">
        <v>1.5</v>
      </c>
      <c r="U11" s="688">
        <v>0.27272727272727271</v>
      </c>
    </row>
    <row r="12" spans="1:21" ht="14.4" customHeight="1" x14ac:dyDescent="0.3">
      <c r="A12" s="648">
        <v>25</v>
      </c>
      <c r="B12" s="649" t="s">
        <v>1350</v>
      </c>
      <c r="C12" s="649">
        <v>89301251</v>
      </c>
      <c r="D12" s="728" t="s">
        <v>1905</v>
      </c>
      <c r="E12" s="729" t="s">
        <v>1479</v>
      </c>
      <c r="F12" s="649" t="s">
        <v>1458</v>
      </c>
      <c r="G12" s="649" t="s">
        <v>1501</v>
      </c>
      <c r="H12" s="649" t="s">
        <v>555</v>
      </c>
      <c r="I12" s="649" t="s">
        <v>1193</v>
      </c>
      <c r="J12" s="649" t="s">
        <v>1418</v>
      </c>
      <c r="K12" s="649" t="s">
        <v>1419</v>
      </c>
      <c r="L12" s="650">
        <v>156.86000000000001</v>
      </c>
      <c r="M12" s="650">
        <v>2196.0400000000004</v>
      </c>
      <c r="N12" s="649">
        <v>14</v>
      </c>
      <c r="O12" s="730">
        <v>14</v>
      </c>
      <c r="P12" s="650">
        <v>627.44000000000005</v>
      </c>
      <c r="Q12" s="665">
        <v>0.2857142857142857</v>
      </c>
      <c r="R12" s="649">
        <v>4</v>
      </c>
      <c r="S12" s="665">
        <v>0.2857142857142857</v>
      </c>
      <c r="T12" s="730">
        <v>4</v>
      </c>
      <c r="U12" s="688">
        <v>0.2857142857142857</v>
      </c>
    </row>
    <row r="13" spans="1:21" ht="14.4" customHeight="1" x14ac:dyDescent="0.3">
      <c r="A13" s="648">
        <v>25</v>
      </c>
      <c r="B13" s="649" t="s">
        <v>1350</v>
      </c>
      <c r="C13" s="649">
        <v>89301251</v>
      </c>
      <c r="D13" s="728" t="s">
        <v>1905</v>
      </c>
      <c r="E13" s="729" t="s">
        <v>1479</v>
      </c>
      <c r="F13" s="649" t="s">
        <v>1458</v>
      </c>
      <c r="G13" s="649" t="s">
        <v>1504</v>
      </c>
      <c r="H13" s="649" t="s">
        <v>1055</v>
      </c>
      <c r="I13" s="649" t="s">
        <v>1242</v>
      </c>
      <c r="J13" s="649" t="s">
        <v>1243</v>
      </c>
      <c r="K13" s="649" t="s">
        <v>1244</v>
      </c>
      <c r="L13" s="650">
        <v>154.01</v>
      </c>
      <c r="M13" s="650">
        <v>770.05</v>
      </c>
      <c r="N13" s="649">
        <v>5</v>
      </c>
      <c r="O13" s="730">
        <v>5</v>
      </c>
      <c r="P13" s="650">
        <v>308.02</v>
      </c>
      <c r="Q13" s="665">
        <v>0.4</v>
      </c>
      <c r="R13" s="649">
        <v>2</v>
      </c>
      <c r="S13" s="665">
        <v>0.4</v>
      </c>
      <c r="T13" s="730">
        <v>2</v>
      </c>
      <c r="U13" s="688">
        <v>0.4</v>
      </c>
    </row>
    <row r="14" spans="1:21" ht="14.4" customHeight="1" x14ac:dyDescent="0.3">
      <c r="A14" s="648">
        <v>25</v>
      </c>
      <c r="B14" s="649" t="s">
        <v>1350</v>
      </c>
      <c r="C14" s="649">
        <v>89301251</v>
      </c>
      <c r="D14" s="728" t="s">
        <v>1905</v>
      </c>
      <c r="E14" s="729" t="s">
        <v>1479</v>
      </c>
      <c r="F14" s="649" t="s">
        <v>1458</v>
      </c>
      <c r="G14" s="649" t="s">
        <v>1505</v>
      </c>
      <c r="H14" s="649" t="s">
        <v>1055</v>
      </c>
      <c r="I14" s="649" t="s">
        <v>1506</v>
      </c>
      <c r="J14" s="649" t="s">
        <v>642</v>
      </c>
      <c r="K14" s="649" t="s">
        <v>1507</v>
      </c>
      <c r="L14" s="650">
        <v>48.31</v>
      </c>
      <c r="M14" s="650">
        <v>48.31</v>
      </c>
      <c r="N14" s="649">
        <v>1</v>
      </c>
      <c r="O14" s="730">
        <v>0.5</v>
      </c>
      <c r="P14" s="650">
        <v>48.31</v>
      </c>
      <c r="Q14" s="665">
        <v>1</v>
      </c>
      <c r="R14" s="649">
        <v>1</v>
      </c>
      <c r="S14" s="665">
        <v>1</v>
      </c>
      <c r="T14" s="730">
        <v>0.5</v>
      </c>
      <c r="U14" s="688">
        <v>1</v>
      </c>
    </row>
    <row r="15" spans="1:21" ht="14.4" customHeight="1" x14ac:dyDescent="0.3">
      <c r="A15" s="648">
        <v>25</v>
      </c>
      <c r="B15" s="649" t="s">
        <v>1350</v>
      </c>
      <c r="C15" s="649">
        <v>89301251</v>
      </c>
      <c r="D15" s="728" t="s">
        <v>1905</v>
      </c>
      <c r="E15" s="729" t="s">
        <v>1482</v>
      </c>
      <c r="F15" s="649" t="s">
        <v>1458</v>
      </c>
      <c r="G15" s="649" t="s">
        <v>1501</v>
      </c>
      <c r="H15" s="649" t="s">
        <v>555</v>
      </c>
      <c r="I15" s="649" t="s">
        <v>1193</v>
      </c>
      <c r="J15" s="649" t="s">
        <v>1418</v>
      </c>
      <c r="K15" s="649" t="s">
        <v>1419</v>
      </c>
      <c r="L15" s="650">
        <v>333.31</v>
      </c>
      <c r="M15" s="650">
        <v>4999.6499999999996</v>
      </c>
      <c r="N15" s="649">
        <v>15</v>
      </c>
      <c r="O15" s="730">
        <v>14</v>
      </c>
      <c r="P15" s="650">
        <v>1666.55</v>
      </c>
      <c r="Q15" s="665">
        <v>0.33333333333333337</v>
      </c>
      <c r="R15" s="649">
        <v>5</v>
      </c>
      <c r="S15" s="665">
        <v>0.33333333333333331</v>
      </c>
      <c r="T15" s="730">
        <v>4.5</v>
      </c>
      <c r="U15" s="688">
        <v>0.32142857142857145</v>
      </c>
    </row>
    <row r="16" spans="1:21" ht="14.4" customHeight="1" x14ac:dyDescent="0.3">
      <c r="A16" s="648">
        <v>25</v>
      </c>
      <c r="B16" s="649" t="s">
        <v>1350</v>
      </c>
      <c r="C16" s="649">
        <v>89301251</v>
      </c>
      <c r="D16" s="728" t="s">
        <v>1905</v>
      </c>
      <c r="E16" s="729" t="s">
        <v>1482</v>
      </c>
      <c r="F16" s="649" t="s">
        <v>1458</v>
      </c>
      <c r="G16" s="649" t="s">
        <v>1508</v>
      </c>
      <c r="H16" s="649" t="s">
        <v>555</v>
      </c>
      <c r="I16" s="649" t="s">
        <v>1509</v>
      </c>
      <c r="J16" s="649" t="s">
        <v>1510</v>
      </c>
      <c r="K16" s="649" t="s">
        <v>1511</v>
      </c>
      <c r="L16" s="650">
        <v>0</v>
      </c>
      <c r="M16" s="650">
        <v>0</v>
      </c>
      <c r="N16" s="649">
        <v>1</v>
      </c>
      <c r="O16" s="730">
        <v>0.5</v>
      </c>
      <c r="P16" s="650"/>
      <c r="Q16" s="665"/>
      <c r="R16" s="649"/>
      <c r="S16" s="665">
        <v>0</v>
      </c>
      <c r="T16" s="730"/>
      <c r="U16" s="688">
        <v>0</v>
      </c>
    </row>
    <row r="17" spans="1:21" ht="14.4" customHeight="1" x14ac:dyDescent="0.3">
      <c r="A17" s="648">
        <v>25</v>
      </c>
      <c r="B17" s="649" t="s">
        <v>1350</v>
      </c>
      <c r="C17" s="649">
        <v>89301251</v>
      </c>
      <c r="D17" s="728" t="s">
        <v>1905</v>
      </c>
      <c r="E17" s="729" t="s">
        <v>1482</v>
      </c>
      <c r="F17" s="649" t="s">
        <v>1458</v>
      </c>
      <c r="G17" s="649" t="s">
        <v>1504</v>
      </c>
      <c r="H17" s="649" t="s">
        <v>1055</v>
      </c>
      <c r="I17" s="649" t="s">
        <v>1242</v>
      </c>
      <c r="J17" s="649" t="s">
        <v>1243</v>
      </c>
      <c r="K17" s="649" t="s">
        <v>1244</v>
      </c>
      <c r="L17" s="650">
        <v>154.01</v>
      </c>
      <c r="M17" s="650">
        <v>1694.11</v>
      </c>
      <c r="N17" s="649">
        <v>11</v>
      </c>
      <c r="O17" s="730">
        <v>8.5</v>
      </c>
      <c r="P17" s="650">
        <v>462.03</v>
      </c>
      <c r="Q17" s="665">
        <v>0.27272727272727271</v>
      </c>
      <c r="R17" s="649">
        <v>3</v>
      </c>
      <c r="S17" s="665">
        <v>0.27272727272727271</v>
      </c>
      <c r="T17" s="730">
        <v>3</v>
      </c>
      <c r="U17" s="688">
        <v>0.35294117647058826</v>
      </c>
    </row>
    <row r="18" spans="1:21" ht="14.4" customHeight="1" x14ac:dyDescent="0.3">
      <c r="A18" s="648">
        <v>25</v>
      </c>
      <c r="B18" s="649" t="s">
        <v>1350</v>
      </c>
      <c r="C18" s="649">
        <v>89301251</v>
      </c>
      <c r="D18" s="728" t="s">
        <v>1905</v>
      </c>
      <c r="E18" s="729" t="s">
        <v>1482</v>
      </c>
      <c r="F18" s="649" t="s">
        <v>1458</v>
      </c>
      <c r="G18" s="649" t="s">
        <v>1512</v>
      </c>
      <c r="H18" s="649" t="s">
        <v>555</v>
      </c>
      <c r="I18" s="649" t="s">
        <v>1189</v>
      </c>
      <c r="J18" s="649" t="s">
        <v>1190</v>
      </c>
      <c r="K18" s="649" t="s">
        <v>1513</v>
      </c>
      <c r="L18" s="650">
        <v>31.54</v>
      </c>
      <c r="M18" s="650">
        <v>63.08</v>
      </c>
      <c r="N18" s="649">
        <v>2</v>
      </c>
      <c r="O18" s="730">
        <v>1</v>
      </c>
      <c r="P18" s="650">
        <v>31.54</v>
      </c>
      <c r="Q18" s="665">
        <v>0.5</v>
      </c>
      <c r="R18" s="649">
        <v>1</v>
      </c>
      <c r="S18" s="665">
        <v>0.5</v>
      </c>
      <c r="T18" s="730">
        <v>0.5</v>
      </c>
      <c r="U18" s="688">
        <v>0.5</v>
      </c>
    </row>
    <row r="19" spans="1:21" ht="14.4" customHeight="1" x14ac:dyDescent="0.3">
      <c r="A19" s="648">
        <v>25</v>
      </c>
      <c r="B19" s="649" t="s">
        <v>1350</v>
      </c>
      <c r="C19" s="649">
        <v>89301251</v>
      </c>
      <c r="D19" s="728" t="s">
        <v>1905</v>
      </c>
      <c r="E19" s="729" t="s">
        <v>1484</v>
      </c>
      <c r="F19" s="649" t="s">
        <v>1458</v>
      </c>
      <c r="G19" s="649" t="s">
        <v>1501</v>
      </c>
      <c r="H19" s="649" t="s">
        <v>555</v>
      </c>
      <c r="I19" s="649" t="s">
        <v>1193</v>
      </c>
      <c r="J19" s="649" t="s">
        <v>1418</v>
      </c>
      <c r="K19" s="649" t="s">
        <v>1419</v>
      </c>
      <c r="L19" s="650">
        <v>333.31</v>
      </c>
      <c r="M19" s="650">
        <v>333.31</v>
      </c>
      <c r="N19" s="649">
        <v>1</v>
      </c>
      <c r="O19" s="730"/>
      <c r="P19" s="650"/>
      <c r="Q19" s="665">
        <v>0</v>
      </c>
      <c r="R19" s="649"/>
      <c r="S19" s="665">
        <v>0</v>
      </c>
      <c r="T19" s="730"/>
      <c r="U19" s="688"/>
    </row>
    <row r="20" spans="1:21" ht="14.4" customHeight="1" x14ac:dyDescent="0.3">
      <c r="A20" s="648">
        <v>25</v>
      </c>
      <c r="B20" s="649" t="s">
        <v>1350</v>
      </c>
      <c r="C20" s="649">
        <v>89301251</v>
      </c>
      <c r="D20" s="728" t="s">
        <v>1905</v>
      </c>
      <c r="E20" s="729" t="s">
        <v>1484</v>
      </c>
      <c r="F20" s="649" t="s">
        <v>1458</v>
      </c>
      <c r="G20" s="649" t="s">
        <v>1514</v>
      </c>
      <c r="H20" s="649" t="s">
        <v>1055</v>
      </c>
      <c r="I20" s="649" t="s">
        <v>1238</v>
      </c>
      <c r="J20" s="649" t="s">
        <v>1239</v>
      </c>
      <c r="K20" s="649" t="s">
        <v>1423</v>
      </c>
      <c r="L20" s="650">
        <v>184.22</v>
      </c>
      <c r="M20" s="650">
        <v>368.44</v>
      </c>
      <c r="N20" s="649">
        <v>2</v>
      </c>
      <c r="O20" s="730">
        <v>1</v>
      </c>
      <c r="P20" s="650"/>
      <c r="Q20" s="665">
        <v>0</v>
      </c>
      <c r="R20" s="649"/>
      <c r="S20" s="665">
        <v>0</v>
      </c>
      <c r="T20" s="730"/>
      <c r="U20" s="688">
        <v>0</v>
      </c>
    </row>
    <row r="21" spans="1:21" ht="14.4" customHeight="1" x14ac:dyDescent="0.3">
      <c r="A21" s="648">
        <v>25</v>
      </c>
      <c r="B21" s="649" t="s">
        <v>1350</v>
      </c>
      <c r="C21" s="649">
        <v>89301251</v>
      </c>
      <c r="D21" s="728" t="s">
        <v>1905</v>
      </c>
      <c r="E21" s="729" t="s">
        <v>1484</v>
      </c>
      <c r="F21" s="649" t="s">
        <v>1458</v>
      </c>
      <c r="G21" s="649" t="s">
        <v>1515</v>
      </c>
      <c r="H21" s="649" t="s">
        <v>555</v>
      </c>
      <c r="I21" s="649" t="s">
        <v>604</v>
      </c>
      <c r="J21" s="649" t="s">
        <v>605</v>
      </c>
      <c r="K21" s="649" t="s">
        <v>1516</v>
      </c>
      <c r="L21" s="650">
        <v>0</v>
      </c>
      <c r="M21" s="650">
        <v>0</v>
      </c>
      <c r="N21" s="649">
        <v>2</v>
      </c>
      <c r="O21" s="730">
        <v>0.5</v>
      </c>
      <c r="P21" s="650"/>
      <c r="Q21" s="665"/>
      <c r="R21" s="649"/>
      <c r="S21" s="665">
        <v>0</v>
      </c>
      <c r="T21" s="730"/>
      <c r="U21" s="688">
        <v>0</v>
      </c>
    </row>
    <row r="22" spans="1:21" ht="14.4" customHeight="1" x14ac:dyDescent="0.3">
      <c r="A22" s="648">
        <v>25</v>
      </c>
      <c r="B22" s="649" t="s">
        <v>1350</v>
      </c>
      <c r="C22" s="649">
        <v>89301251</v>
      </c>
      <c r="D22" s="728" t="s">
        <v>1905</v>
      </c>
      <c r="E22" s="729" t="s">
        <v>1484</v>
      </c>
      <c r="F22" s="649" t="s">
        <v>1458</v>
      </c>
      <c r="G22" s="649" t="s">
        <v>1515</v>
      </c>
      <c r="H22" s="649" t="s">
        <v>555</v>
      </c>
      <c r="I22" s="649" t="s">
        <v>612</v>
      </c>
      <c r="J22" s="649" t="s">
        <v>605</v>
      </c>
      <c r="K22" s="649" t="s">
        <v>1517</v>
      </c>
      <c r="L22" s="650">
        <v>0</v>
      </c>
      <c r="M22" s="650">
        <v>0</v>
      </c>
      <c r="N22" s="649">
        <v>2</v>
      </c>
      <c r="O22" s="730">
        <v>0.5</v>
      </c>
      <c r="P22" s="650"/>
      <c r="Q22" s="665"/>
      <c r="R22" s="649"/>
      <c r="S22" s="665">
        <v>0</v>
      </c>
      <c r="T22" s="730"/>
      <c r="U22" s="688">
        <v>0</v>
      </c>
    </row>
    <row r="23" spans="1:21" ht="14.4" customHeight="1" x14ac:dyDescent="0.3">
      <c r="A23" s="648">
        <v>25</v>
      </c>
      <c r="B23" s="649" t="s">
        <v>1350</v>
      </c>
      <c r="C23" s="649">
        <v>89301251</v>
      </c>
      <c r="D23" s="728" t="s">
        <v>1905</v>
      </c>
      <c r="E23" s="729" t="s">
        <v>1484</v>
      </c>
      <c r="F23" s="649" t="s">
        <v>1458</v>
      </c>
      <c r="G23" s="649" t="s">
        <v>1504</v>
      </c>
      <c r="H23" s="649" t="s">
        <v>1055</v>
      </c>
      <c r="I23" s="649" t="s">
        <v>1242</v>
      </c>
      <c r="J23" s="649" t="s">
        <v>1243</v>
      </c>
      <c r="K23" s="649" t="s">
        <v>1244</v>
      </c>
      <c r="L23" s="650">
        <v>154.01</v>
      </c>
      <c r="M23" s="650">
        <v>154.01</v>
      </c>
      <c r="N23" s="649">
        <v>1</v>
      </c>
      <c r="O23" s="730">
        <v>1</v>
      </c>
      <c r="P23" s="650">
        <v>154.01</v>
      </c>
      <c r="Q23" s="665">
        <v>1</v>
      </c>
      <c r="R23" s="649">
        <v>1</v>
      </c>
      <c r="S23" s="665">
        <v>1</v>
      </c>
      <c r="T23" s="730">
        <v>1</v>
      </c>
      <c r="U23" s="688">
        <v>1</v>
      </c>
    </row>
    <row r="24" spans="1:21" ht="14.4" customHeight="1" x14ac:dyDescent="0.3">
      <c r="A24" s="648">
        <v>25</v>
      </c>
      <c r="B24" s="649" t="s">
        <v>1350</v>
      </c>
      <c r="C24" s="649">
        <v>89301251</v>
      </c>
      <c r="D24" s="728" t="s">
        <v>1905</v>
      </c>
      <c r="E24" s="729" t="s">
        <v>1484</v>
      </c>
      <c r="F24" s="649" t="s">
        <v>1458</v>
      </c>
      <c r="G24" s="649" t="s">
        <v>1505</v>
      </c>
      <c r="H24" s="649" t="s">
        <v>1055</v>
      </c>
      <c r="I24" s="649" t="s">
        <v>1506</v>
      </c>
      <c r="J24" s="649" t="s">
        <v>642</v>
      </c>
      <c r="K24" s="649" t="s">
        <v>1507</v>
      </c>
      <c r="L24" s="650">
        <v>48.31</v>
      </c>
      <c r="M24" s="650">
        <v>48.31</v>
      </c>
      <c r="N24" s="649">
        <v>1</v>
      </c>
      <c r="O24" s="730">
        <v>0.5</v>
      </c>
      <c r="P24" s="650">
        <v>48.31</v>
      </c>
      <c r="Q24" s="665">
        <v>1</v>
      </c>
      <c r="R24" s="649">
        <v>1</v>
      </c>
      <c r="S24" s="665">
        <v>1</v>
      </c>
      <c r="T24" s="730">
        <v>0.5</v>
      </c>
      <c r="U24" s="688">
        <v>1</v>
      </c>
    </row>
    <row r="25" spans="1:21" ht="14.4" customHeight="1" x14ac:dyDescent="0.3">
      <c r="A25" s="648">
        <v>25</v>
      </c>
      <c r="B25" s="649" t="s">
        <v>1350</v>
      </c>
      <c r="C25" s="649">
        <v>89301251</v>
      </c>
      <c r="D25" s="728" t="s">
        <v>1905</v>
      </c>
      <c r="E25" s="729" t="s">
        <v>1484</v>
      </c>
      <c r="F25" s="649" t="s">
        <v>1458</v>
      </c>
      <c r="G25" s="649" t="s">
        <v>1518</v>
      </c>
      <c r="H25" s="649" t="s">
        <v>555</v>
      </c>
      <c r="I25" s="649" t="s">
        <v>1519</v>
      </c>
      <c r="J25" s="649" t="s">
        <v>649</v>
      </c>
      <c r="K25" s="649" t="s">
        <v>1520</v>
      </c>
      <c r="L25" s="650">
        <v>48.98</v>
      </c>
      <c r="M25" s="650">
        <v>48.98</v>
      </c>
      <c r="N25" s="649">
        <v>1</v>
      </c>
      <c r="O25" s="730">
        <v>1</v>
      </c>
      <c r="P25" s="650"/>
      <c r="Q25" s="665">
        <v>0</v>
      </c>
      <c r="R25" s="649"/>
      <c r="S25" s="665">
        <v>0</v>
      </c>
      <c r="T25" s="730"/>
      <c r="U25" s="688">
        <v>0</v>
      </c>
    </row>
    <row r="26" spans="1:21" ht="14.4" customHeight="1" x14ac:dyDescent="0.3">
      <c r="A26" s="648">
        <v>25</v>
      </c>
      <c r="B26" s="649" t="s">
        <v>1350</v>
      </c>
      <c r="C26" s="649">
        <v>89301251</v>
      </c>
      <c r="D26" s="728" t="s">
        <v>1905</v>
      </c>
      <c r="E26" s="729" t="s">
        <v>1484</v>
      </c>
      <c r="F26" s="649" t="s">
        <v>1458</v>
      </c>
      <c r="G26" s="649" t="s">
        <v>1521</v>
      </c>
      <c r="H26" s="649" t="s">
        <v>555</v>
      </c>
      <c r="I26" s="649" t="s">
        <v>1522</v>
      </c>
      <c r="J26" s="649" t="s">
        <v>1039</v>
      </c>
      <c r="K26" s="649" t="s">
        <v>1523</v>
      </c>
      <c r="L26" s="650">
        <v>22.68</v>
      </c>
      <c r="M26" s="650">
        <v>22.68</v>
      </c>
      <c r="N26" s="649">
        <v>1</v>
      </c>
      <c r="O26" s="730">
        <v>0.5</v>
      </c>
      <c r="P26" s="650">
        <v>22.68</v>
      </c>
      <c r="Q26" s="665">
        <v>1</v>
      </c>
      <c r="R26" s="649">
        <v>1</v>
      </c>
      <c r="S26" s="665">
        <v>1</v>
      </c>
      <c r="T26" s="730">
        <v>0.5</v>
      </c>
      <c r="U26" s="688">
        <v>1</v>
      </c>
    </row>
    <row r="27" spans="1:21" ht="14.4" customHeight="1" x14ac:dyDescent="0.3">
      <c r="A27" s="648">
        <v>25</v>
      </c>
      <c r="B27" s="649" t="s">
        <v>1350</v>
      </c>
      <c r="C27" s="649">
        <v>89301251</v>
      </c>
      <c r="D27" s="728" t="s">
        <v>1905</v>
      </c>
      <c r="E27" s="729" t="s">
        <v>1485</v>
      </c>
      <c r="F27" s="649" t="s">
        <v>1458</v>
      </c>
      <c r="G27" s="649" t="s">
        <v>1501</v>
      </c>
      <c r="H27" s="649" t="s">
        <v>555</v>
      </c>
      <c r="I27" s="649" t="s">
        <v>1193</v>
      </c>
      <c r="J27" s="649" t="s">
        <v>1418</v>
      </c>
      <c r="K27" s="649" t="s">
        <v>1419</v>
      </c>
      <c r="L27" s="650">
        <v>333.31</v>
      </c>
      <c r="M27" s="650">
        <v>666.62</v>
      </c>
      <c r="N27" s="649">
        <v>2</v>
      </c>
      <c r="O27" s="730">
        <v>2</v>
      </c>
      <c r="P27" s="650"/>
      <c r="Q27" s="665">
        <v>0</v>
      </c>
      <c r="R27" s="649"/>
      <c r="S27" s="665">
        <v>0</v>
      </c>
      <c r="T27" s="730"/>
      <c r="U27" s="688">
        <v>0</v>
      </c>
    </row>
    <row r="28" spans="1:21" ht="14.4" customHeight="1" x14ac:dyDescent="0.3">
      <c r="A28" s="648">
        <v>25</v>
      </c>
      <c r="B28" s="649" t="s">
        <v>1350</v>
      </c>
      <c r="C28" s="649">
        <v>89301251</v>
      </c>
      <c r="D28" s="728" t="s">
        <v>1905</v>
      </c>
      <c r="E28" s="729" t="s">
        <v>1485</v>
      </c>
      <c r="F28" s="649" t="s">
        <v>1458</v>
      </c>
      <c r="G28" s="649" t="s">
        <v>1501</v>
      </c>
      <c r="H28" s="649" t="s">
        <v>555</v>
      </c>
      <c r="I28" s="649" t="s">
        <v>1193</v>
      </c>
      <c r="J28" s="649" t="s">
        <v>1418</v>
      </c>
      <c r="K28" s="649" t="s">
        <v>1419</v>
      </c>
      <c r="L28" s="650">
        <v>156.86000000000001</v>
      </c>
      <c r="M28" s="650">
        <v>1568.6000000000001</v>
      </c>
      <c r="N28" s="649">
        <v>10</v>
      </c>
      <c r="O28" s="730">
        <v>9</v>
      </c>
      <c r="P28" s="650">
        <v>313.72000000000003</v>
      </c>
      <c r="Q28" s="665">
        <v>0.2</v>
      </c>
      <c r="R28" s="649">
        <v>2</v>
      </c>
      <c r="S28" s="665">
        <v>0.2</v>
      </c>
      <c r="T28" s="730">
        <v>2</v>
      </c>
      <c r="U28" s="688">
        <v>0.22222222222222221</v>
      </c>
    </row>
    <row r="29" spans="1:21" ht="14.4" customHeight="1" x14ac:dyDescent="0.3">
      <c r="A29" s="648">
        <v>25</v>
      </c>
      <c r="B29" s="649" t="s">
        <v>1350</v>
      </c>
      <c r="C29" s="649">
        <v>89301251</v>
      </c>
      <c r="D29" s="728" t="s">
        <v>1905</v>
      </c>
      <c r="E29" s="729" t="s">
        <v>1485</v>
      </c>
      <c r="F29" s="649" t="s">
        <v>1458</v>
      </c>
      <c r="G29" s="649" t="s">
        <v>1524</v>
      </c>
      <c r="H29" s="649" t="s">
        <v>555</v>
      </c>
      <c r="I29" s="649" t="s">
        <v>1247</v>
      </c>
      <c r="J29" s="649" t="s">
        <v>1248</v>
      </c>
      <c r="K29" s="649" t="s">
        <v>1525</v>
      </c>
      <c r="L29" s="650">
        <v>67.040000000000006</v>
      </c>
      <c r="M29" s="650">
        <v>134.08000000000001</v>
      </c>
      <c r="N29" s="649">
        <v>2</v>
      </c>
      <c r="O29" s="730">
        <v>1</v>
      </c>
      <c r="P29" s="650">
        <v>134.08000000000001</v>
      </c>
      <c r="Q29" s="665">
        <v>1</v>
      </c>
      <c r="R29" s="649">
        <v>2</v>
      </c>
      <c r="S29" s="665">
        <v>1</v>
      </c>
      <c r="T29" s="730">
        <v>1</v>
      </c>
      <c r="U29" s="688">
        <v>1</v>
      </c>
    </row>
    <row r="30" spans="1:21" ht="14.4" customHeight="1" x14ac:dyDescent="0.3">
      <c r="A30" s="648">
        <v>25</v>
      </c>
      <c r="B30" s="649" t="s">
        <v>1350</v>
      </c>
      <c r="C30" s="649">
        <v>89301251</v>
      </c>
      <c r="D30" s="728" t="s">
        <v>1905</v>
      </c>
      <c r="E30" s="729" t="s">
        <v>1485</v>
      </c>
      <c r="F30" s="649" t="s">
        <v>1458</v>
      </c>
      <c r="G30" s="649" t="s">
        <v>1514</v>
      </c>
      <c r="H30" s="649" t="s">
        <v>1055</v>
      </c>
      <c r="I30" s="649" t="s">
        <v>1238</v>
      </c>
      <c r="J30" s="649" t="s">
        <v>1239</v>
      </c>
      <c r="K30" s="649" t="s">
        <v>1423</v>
      </c>
      <c r="L30" s="650">
        <v>184.22</v>
      </c>
      <c r="M30" s="650">
        <v>184.22</v>
      </c>
      <c r="N30" s="649">
        <v>1</v>
      </c>
      <c r="O30" s="730">
        <v>1</v>
      </c>
      <c r="P30" s="650"/>
      <c r="Q30" s="665">
        <v>0</v>
      </c>
      <c r="R30" s="649"/>
      <c r="S30" s="665">
        <v>0</v>
      </c>
      <c r="T30" s="730"/>
      <c r="U30" s="688">
        <v>0</v>
      </c>
    </row>
    <row r="31" spans="1:21" ht="14.4" customHeight="1" x14ac:dyDescent="0.3">
      <c r="A31" s="648">
        <v>25</v>
      </c>
      <c r="B31" s="649" t="s">
        <v>1350</v>
      </c>
      <c r="C31" s="649">
        <v>89301251</v>
      </c>
      <c r="D31" s="728" t="s">
        <v>1905</v>
      </c>
      <c r="E31" s="729" t="s">
        <v>1485</v>
      </c>
      <c r="F31" s="649" t="s">
        <v>1458</v>
      </c>
      <c r="G31" s="649" t="s">
        <v>1504</v>
      </c>
      <c r="H31" s="649" t="s">
        <v>1055</v>
      </c>
      <c r="I31" s="649" t="s">
        <v>1242</v>
      </c>
      <c r="J31" s="649" t="s">
        <v>1243</v>
      </c>
      <c r="K31" s="649" t="s">
        <v>1244</v>
      </c>
      <c r="L31" s="650">
        <v>154.01</v>
      </c>
      <c r="M31" s="650">
        <v>308.02</v>
      </c>
      <c r="N31" s="649">
        <v>2</v>
      </c>
      <c r="O31" s="730">
        <v>2</v>
      </c>
      <c r="P31" s="650"/>
      <c r="Q31" s="665">
        <v>0</v>
      </c>
      <c r="R31" s="649"/>
      <c r="S31" s="665">
        <v>0</v>
      </c>
      <c r="T31" s="730"/>
      <c r="U31" s="688">
        <v>0</v>
      </c>
    </row>
    <row r="32" spans="1:21" ht="14.4" customHeight="1" x14ac:dyDescent="0.3">
      <c r="A32" s="648">
        <v>25</v>
      </c>
      <c r="B32" s="649" t="s">
        <v>1350</v>
      </c>
      <c r="C32" s="649">
        <v>89301251</v>
      </c>
      <c r="D32" s="728" t="s">
        <v>1905</v>
      </c>
      <c r="E32" s="729" t="s">
        <v>1485</v>
      </c>
      <c r="F32" s="649" t="s">
        <v>1458</v>
      </c>
      <c r="G32" s="649" t="s">
        <v>1504</v>
      </c>
      <c r="H32" s="649" t="s">
        <v>1055</v>
      </c>
      <c r="I32" s="649" t="s">
        <v>1526</v>
      </c>
      <c r="J32" s="649" t="s">
        <v>1527</v>
      </c>
      <c r="K32" s="649" t="s">
        <v>1528</v>
      </c>
      <c r="L32" s="650">
        <v>77.010000000000005</v>
      </c>
      <c r="M32" s="650">
        <v>308.04000000000002</v>
      </c>
      <c r="N32" s="649">
        <v>4</v>
      </c>
      <c r="O32" s="730">
        <v>2</v>
      </c>
      <c r="P32" s="650"/>
      <c r="Q32" s="665">
        <v>0</v>
      </c>
      <c r="R32" s="649"/>
      <c r="S32" s="665">
        <v>0</v>
      </c>
      <c r="T32" s="730"/>
      <c r="U32" s="688">
        <v>0</v>
      </c>
    </row>
    <row r="33" spans="1:21" ht="14.4" customHeight="1" x14ac:dyDescent="0.3">
      <c r="A33" s="648">
        <v>25</v>
      </c>
      <c r="B33" s="649" t="s">
        <v>1350</v>
      </c>
      <c r="C33" s="649">
        <v>89301251</v>
      </c>
      <c r="D33" s="728" t="s">
        <v>1905</v>
      </c>
      <c r="E33" s="729" t="s">
        <v>1485</v>
      </c>
      <c r="F33" s="649" t="s">
        <v>1458</v>
      </c>
      <c r="G33" s="649" t="s">
        <v>1529</v>
      </c>
      <c r="H33" s="649" t="s">
        <v>555</v>
      </c>
      <c r="I33" s="649" t="s">
        <v>1530</v>
      </c>
      <c r="J33" s="649" t="s">
        <v>1531</v>
      </c>
      <c r="K33" s="649" t="s">
        <v>1532</v>
      </c>
      <c r="L33" s="650">
        <v>0</v>
      </c>
      <c r="M33" s="650">
        <v>0</v>
      </c>
      <c r="N33" s="649">
        <v>1</v>
      </c>
      <c r="O33" s="730">
        <v>1</v>
      </c>
      <c r="P33" s="650">
        <v>0</v>
      </c>
      <c r="Q33" s="665"/>
      <c r="R33" s="649">
        <v>1</v>
      </c>
      <c r="S33" s="665">
        <v>1</v>
      </c>
      <c r="T33" s="730">
        <v>1</v>
      </c>
      <c r="U33" s="688">
        <v>1</v>
      </c>
    </row>
    <row r="34" spans="1:21" ht="14.4" customHeight="1" x14ac:dyDescent="0.3">
      <c r="A34" s="648">
        <v>25</v>
      </c>
      <c r="B34" s="649" t="s">
        <v>1350</v>
      </c>
      <c r="C34" s="649">
        <v>89301251</v>
      </c>
      <c r="D34" s="728" t="s">
        <v>1905</v>
      </c>
      <c r="E34" s="729" t="s">
        <v>1488</v>
      </c>
      <c r="F34" s="649" t="s">
        <v>1458</v>
      </c>
      <c r="G34" s="649" t="s">
        <v>1501</v>
      </c>
      <c r="H34" s="649" t="s">
        <v>555</v>
      </c>
      <c r="I34" s="649" t="s">
        <v>1502</v>
      </c>
      <c r="J34" s="649" t="s">
        <v>1418</v>
      </c>
      <c r="K34" s="649" t="s">
        <v>1503</v>
      </c>
      <c r="L34" s="650">
        <v>0</v>
      </c>
      <c r="M34" s="650">
        <v>0</v>
      </c>
      <c r="N34" s="649">
        <v>3</v>
      </c>
      <c r="O34" s="730">
        <v>3</v>
      </c>
      <c r="P34" s="650"/>
      <c r="Q34" s="665"/>
      <c r="R34" s="649"/>
      <c r="S34" s="665">
        <v>0</v>
      </c>
      <c r="T34" s="730"/>
      <c r="U34" s="688">
        <v>0</v>
      </c>
    </row>
    <row r="35" spans="1:21" ht="14.4" customHeight="1" x14ac:dyDescent="0.3">
      <c r="A35" s="648">
        <v>25</v>
      </c>
      <c r="B35" s="649" t="s">
        <v>1350</v>
      </c>
      <c r="C35" s="649">
        <v>89301251</v>
      </c>
      <c r="D35" s="728" t="s">
        <v>1905</v>
      </c>
      <c r="E35" s="729" t="s">
        <v>1488</v>
      </c>
      <c r="F35" s="649" t="s">
        <v>1458</v>
      </c>
      <c r="G35" s="649" t="s">
        <v>1501</v>
      </c>
      <c r="H35" s="649" t="s">
        <v>555</v>
      </c>
      <c r="I35" s="649" t="s">
        <v>1193</v>
      </c>
      <c r="J35" s="649" t="s">
        <v>1418</v>
      </c>
      <c r="K35" s="649" t="s">
        <v>1419</v>
      </c>
      <c r="L35" s="650">
        <v>333.31</v>
      </c>
      <c r="M35" s="650">
        <v>999.93000000000006</v>
      </c>
      <c r="N35" s="649">
        <v>3</v>
      </c>
      <c r="O35" s="730">
        <v>3</v>
      </c>
      <c r="P35" s="650">
        <v>333.31</v>
      </c>
      <c r="Q35" s="665">
        <v>0.33333333333333331</v>
      </c>
      <c r="R35" s="649">
        <v>1</v>
      </c>
      <c r="S35" s="665">
        <v>0.33333333333333331</v>
      </c>
      <c r="T35" s="730">
        <v>1</v>
      </c>
      <c r="U35" s="688">
        <v>0.33333333333333331</v>
      </c>
    </row>
    <row r="36" spans="1:21" ht="14.4" customHeight="1" x14ac:dyDescent="0.3">
      <c r="A36" s="648">
        <v>25</v>
      </c>
      <c r="B36" s="649" t="s">
        <v>1350</v>
      </c>
      <c r="C36" s="649">
        <v>89301251</v>
      </c>
      <c r="D36" s="728" t="s">
        <v>1905</v>
      </c>
      <c r="E36" s="729" t="s">
        <v>1488</v>
      </c>
      <c r="F36" s="649" t="s">
        <v>1458</v>
      </c>
      <c r="G36" s="649" t="s">
        <v>1501</v>
      </c>
      <c r="H36" s="649" t="s">
        <v>555</v>
      </c>
      <c r="I36" s="649" t="s">
        <v>1193</v>
      </c>
      <c r="J36" s="649" t="s">
        <v>1418</v>
      </c>
      <c r="K36" s="649" t="s">
        <v>1419</v>
      </c>
      <c r="L36" s="650">
        <v>156.86000000000001</v>
      </c>
      <c r="M36" s="650">
        <v>1254.8800000000001</v>
      </c>
      <c r="N36" s="649">
        <v>8</v>
      </c>
      <c r="O36" s="730">
        <v>5</v>
      </c>
      <c r="P36" s="650">
        <v>156.86000000000001</v>
      </c>
      <c r="Q36" s="665">
        <v>0.125</v>
      </c>
      <c r="R36" s="649">
        <v>1</v>
      </c>
      <c r="S36" s="665">
        <v>0.125</v>
      </c>
      <c r="T36" s="730">
        <v>1</v>
      </c>
      <c r="U36" s="688">
        <v>0.2</v>
      </c>
    </row>
    <row r="37" spans="1:21" ht="14.4" customHeight="1" x14ac:dyDescent="0.3">
      <c r="A37" s="648">
        <v>25</v>
      </c>
      <c r="B37" s="649" t="s">
        <v>1350</v>
      </c>
      <c r="C37" s="649">
        <v>89301251</v>
      </c>
      <c r="D37" s="728" t="s">
        <v>1905</v>
      </c>
      <c r="E37" s="729" t="s">
        <v>1488</v>
      </c>
      <c r="F37" s="649" t="s">
        <v>1458</v>
      </c>
      <c r="G37" s="649" t="s">
        <v>1533</v>
      </c>
      <c r="H37" s="649" t="s">
        <v>1055</v>
      </c>
      <c r="I37" s="649" t="s">
        <v>1534</v>
      </c>
      <c r="J37" s="649" t="s">
        <v>1535</v>
      </c>
      <c r="K37" s="649" t="s">
        <v>1423</v>
      </c>
      <c r="L37" s="650">
        <v>69.86</v>
      </c>
      <c r="M37" s="650">
        <v>209.57999999999998</v>
      </c>
      <c r="N37" s="649">
        <v>3</v>
      </c>
      <c r="O37" s="730">
        <v>1</v>
      </c>
      <c r="P37" s="650"/>
      <c r="Q37" s="665">
        <v>0</v>
      </c>
      <c r="R37" s="649"/>
      <c r="S37" s="665">
        <v>0</v>
      </c>
      <c r="T37" s="730"/>
      <c r="U37" s="688">
        <v>0</v>
      </c>
    </row>
    <row r="38" spans="1:21" ht="14.4" customHeight="1" x14ac:dyDescent="0.3">
      <c r="A38" s="648">
        <v>25</v>
      </c>
      <c r="B38" s="649" t="s">
        <v>1350</v>
      </c>
      <c r="C38" s="649">
        <v>89301251</v>
      </c>
      <c r="D38" s="728" t="s">
        <v>1905</v>
      </c>
      <c r="E38" s="729" t="s">
        <v>1488</v>
      </c>
      <c r="F38" s="649" t="s">
        <v>1458</v>
      </c>
      <c r="G38" s="649" t="s">
        <v>1536</v>
      </c>
      <c r="H38" s="649" t="s">
        <v>555</v>
      </c>
      <c r="I38" s="649" t="s">
        <v>735</v>
      </c>
      <c r="J38" s="649" t="s">
        <v>736</v>
      </c>
      <c r="K38" s="649" t="s">
        <v>1537</v>
      </c>
      <c r="L38" s="650">
        <v>0</v>
      </c>
      <c r="M38" s="650">
        <v>0</v>
      </c>
      <c r="N38" s="649">
        <v>1</v>
      </c>
      <c r="O38" s="730">
        <v>0.5</v>
      </c>
      <c r="P38" s="650">
        <v>0</v>
      </c>
      <c r="Q38" s="665"/>
      <c r="R38" s="649">
        <v>1</v>
      </c>
      <c r="S38" s="665">
        <v>1</v>
      </c>
      <c r="T38" s="730">
        <v>0.5</v>
      </c>
      <c r="U38" s="688">
        <v>1</v>
      </c>
    </row>
    <row r="39" spans="1:21" ht="14.4" customHeight="1" x14ac:dyDescent="0.3">
      <c r="A39" s="648">
        <v>25</v>
      </c>
      <c r="B39" s="649" t="s">
        <v>1350</v>
      </c>
      <c r="C39" s="649">
        <v>89301251</v>
      </c>
      <c r="D39" s="728" t="s">
        <v>1905</v>
      </c>
      <c r="E39" s="729" t="s">
        <v>1488</v>
      </c>
      <c r="F39" s="649" t="s">
        <v>1458</v>
      </c>
      <c r="G39" s="649" t="s">
        <v>1504</v>
      </c>
      <c r="H39" s="649" t="s">
        <v>1055</v>
      </c>
      <c r="I39" s="649" t="s">
        <v>1242</v>
      </c>
      <c r="J39" s="649" t="s">
        <v>1243</v>
      </c>
      <c r="K39" s="649" t="s">
        <v>1244</v>
      </c>
      <c r="L39" s="650">
        <v>154.01</v>
      </c>
      <c r="M39" s="650">
        <v>924.06</v>
      </c>
      <c r="N39" s="649">
        <v>6</v>
      </c>
      <c r="O39" s="730">
        <v>4</v>
      </c>
      <c r="P39" s="650">
        <v>462.03</v>
      </c>
      <c r="Q39" s="665">
        <v>0.5</v>
      </c>
      <c r="R39" s="649">
        <v>3</v>
      </c>
      <c r="S39" s="665">
        <v>0.5</v>
      </c>
      <c r="T39" s="730">
        <v>2</v>
      </c>
      <c r="U39" s="688">
        <v>0.5</v>
      </c>
    </row>
    <row r="40" spans="1:21" ht="14.4" customHeight="1" x14ac:dyDescent="0.3">
      <c r="A40" s="648">
        <v>25</v>
      </c>
      <c r="B40" s="649" t="s">
        <v>1350</v>
      </c>
      <c r="C40" s="649">
        <v>89301251</v>
      </c>
      <c r="D40" s="728" t="s">
        <v>1905</v>
      </c>
      <c r="E40" s="729" t="s">
        <v>1488</v>
      </c>
      <c r="F40" s="649" t="s">
        <v>1458</v>
      </c>
      <c r="G40" s="649" t="s">
        <v>1538</v>
      </c>
      <c r="H40" s="649" t="s">
        <v>555</v>
      </c>
      <c r="I40" s="649" t="s">
        <v>1186</v>
      </c>
      <c r="J40" s="649" t="s">
        <v>1187</v>
      </c>
      <c r="K40" s="649" t="s">
        <v>1539</v>
      </c>
      <c r="L40" s="650">
        <v>38.65</v>
      </c>
      <c r="M40" s="650">
        <v>38.65</v>
      </c>
      <c r="N40" s="649">
        <v>1</v>
      </c>
      <c r="O40" s="730">
        <v>0.5</v>
      </c>
      <c r="P40" s="650">
        <v>38.65</v>
      </c>
      <c r="Q40" s="665">
        <v>1</v>
      </c>
      <c r="R40" s="649">
        <v>1</v>
      </c>
      <c r="S40" s="665">
        <v>1</v>
      </c>
      <c r="T40" s="730">
        <v>0.5</v>
      </c>
      <c r="U40" s="688">
        <v>1</v>
      </c>
    </row>
    <row r="41" spans="1:21" ht="14.4" customHeight="1" x14ac:dyDescent="0.3">
      <c r="A41" s="648">
        <v>25</v>
      </c>
      <c r="B41" s="649" t="s">
        <v>1350</v>
      </c>
      <c r="C41" s="649">
        <v>89301251</v>
      </c>
      <c r="D41" s="728" t="s">
        <v>1905</v>
      </c>
      <c r="E41" s="729" t="s">
        <v>1488</v>
      </c>
      <c r="F41" s="649" t="s">
        <v>1458</v>
      </c>
      <c r="G41" s="649" t="s">
        <v>1540</v>
      </c>
      <c r="H41" s="649" t="s">
        <v>555</v>
      </c>
      <c r="I41" s="649" t="s">
        <v>1541</v>
      </c>
      <c r="J41" s="649" t="s">
        <v>858</v>
      </c>
      <c r="K41" s="649" t="s">
        <v>1513</v>
      </c>
      <c r="L41" s="650">
        <v>0</v>
      </c>
      <c r="M41" s="650">
        <v>0</v>
      </c>
      <c r="N41" s="649">
        <v>2</v>
      </c>
      <c r="O41" s="730">
        <v>1</v>
      </c>
      <c r="P41" s="650"/>
      <c r="Q41" s="665"/>
      <c r="R41" s="649"/>
      <c r="S41" s="665">
        <v>0</v>
      </c>
      <c r="T41" s="730"/>
      <c r="U41" s="688">
        <v>0</v>
      </c>
    </row>
    <row r="42" spans="1:21" ht="14.4" customHeight="1" x14ac:dyDescent="0.3">
      <c r="A42" s="648">
        <v>25</v>
      </c>
      <c r="B42" s="649" t="s">
        <v>1350</v>
      </c>
      <c r="C42" s="649">
        <v>89301251</v>
      </c>
      <c r="D42" s="728" t="s">
        <v>1905</v>
      </c>
      <c r="E42" s="729" t="s">
        <v>1488</v>
      </c>
      <c r="F42" s="649" t="s">
        <v>1458</v>
      </c>
      <c r="G42" s="649" t="s">
        <v>1512</v>
      </c>
      <c r="H42" s="649" t="s">
        <v>555</v>
      </c>
      <c r="I42" s="649" t="s">
        <v>1542</v>
      </c>
      <c r="J42" s="649" t="s">
        <v>1190</v>
      </c>
      <c r="K42" s="649" t="s">
        <v>1543</v>
      </c>
      <c r="L42" s="650">
        <v>35.75</v>
      </c>
      <c r="M42" s="650">
        <v>35.75</v>
      </c>
      <c r="N42" s="649">
        <v>1</v>
      </c>
      <c r="O42" s="730">
        <v>0.5</v>
      </c>
      <c r="P42" s="650"/>
      <c r="Q42" s="665">
        <v>0</v>
      </c>
      <c r="R42" s="649"/>
      <c r="S42" s="665">
        <v>0</v>
      </c>
      <c r="T42" s="730"/>
      <c r="U42" s="688">
        <v>0</v>
      </c>
    </row>
    <row r="43" spans="1:21" ht="14.4" customHeight="1" x14ac:dyDescent="0.3">
      <c r="A43" s="648">
        <v>25</v>
      </c>
      <c r="B43" s="649" t="s">
        <v>1350</v>
      </c>
      <c r="C43" s="649">
        <v>89301251</v>
      </c>
      <c r="D43" s="728" t="s">
        <v>1905</v>
      </c>
      <c r="E43" s="729" t="s">
        <v>1488</v>
      </c>
      <c r="F43" s="649" t="s">
        <v>1458</v>
      </c>
      <c r="G43" s="649" t="s">
        <v>1512</v>
      </c>
      <c r="H43" s="649" t="s">
        <v>555</v>
      </c>
      <c r="I43" s="649" t="s">
        <v>1544</v>
      </c>
      <c r="J43" s="649" t="s">
        <v>1190</v>
      </c>
      <c r="K43" s="649" t="s">
        <v>1545</v>
      </c>
      <c r="L43" s="650">
        <v>0</v>
      </c>
      <c r="M43" s="650">
        <v>0</v>
      </c>
      <c r="N43" s="649">
        <v>1</v>
      </c>
      <c r="O43" s="730">
        <v>0.5</v>
      </c>
      <c r="P43" s="650"/>
      <c r="Q43" s="665"/>
      <c r="R43" s="649"/>
      <c r="S43" s="665">
        <v>0</v>
      </c>
      <c r="T43" s="730"/>
      <c r="U43" s="688">
        <v>0</v>
      </c>
    </row>
    <row r="44" spans="1:21" ht="14.4" customHeight="1" x14ac:dyDescent="0.3">
      <c r="A44" s="648">
        <v>25</v>
      </c>
      <c r="B44" s="649" t="s">
        <v>1350</v>
      </c>
      <c r="C44" s="649">
        <v>89301251</v>
      </c>
      <c r="D44" s="728" t="s">
        <v>1905</v>
      </c>
      <c r="E44" s="729" t="s">
        <v>1488</v>
      </c>
      <c r="F44" s="649" t="s">
        <v>1458</v>
      </c>
      <c r="G44" s="649" t="s">
        <v>1505</v>
      </c>
      <c r="H44" s="649" t="s">
        <v>555</v>
      </c>
      <c r="I44" s="649" t="s">
        <v>986</v>
      </c>
      <c r="J44" s="649" t="s">
        <v>642</v>
      </c>
      <c r="K44" s="649" t="s">
        <v>1546</v>
      </c>
      <c r="L44" s="650">
        <v>96.63</v>
      </c>
      <c r="M44" s="650">
        <v>96.63</v>
      </c>
      <c r="N44" s="649">
        <v>1</v>
      </c>
      <c r="O44" s="730">
        <v>1</v>
      </c>
      <c r="P44" s="650">
        <v>96.63</v>
      </c>
      <c r="Q44" s="665">
        <v>1</v>
      </c>
      <c r="R44" s="649">
        <v>1</v>
      </c>
      <c r="S44" s="665">
        <v>1</v>
      </c>
      <c r="T44" s="730">
        <v>1</v>
      </c>
      <c r="U44" s="688">
        <v>1</v>
      </c>
    </row>
    <row r="45" spans="1:21" ht="14.4" customHeight="1" x14ac:dyDescent="0.3">
      <c r="A45" s="648">
        <v>25</v>
      </c>
      <c r="B45" s="649" t="s">
        <v>1350</v>
      </c>
      <c r="C45" s="649">
        <v>89301251</v>
      </c>
      <c r="D45" s="728" t="s">
        <v>1905</v>
      </c>
      <c r="E45" s="729" t="s">
        <v>1491</v>
      </c>
      <c r="F45" s="649" t="s">
        <v>1458</v>
      </c>
      <c r="G45" s="649" t="s">
        <v>1501</v>
      </c>
      <c r="H45" s="649" t="s">
        <v>555</v>
      </c>
      <c r="I45" s="649" t="s">
        <v>1193</v>
      </c>
      <c r="J45" s="649" t="s">
        <v>1418</v>
      </c>
      <c r="K45" s="649" t="s">
        <v>1419</v>
      </c>
      <c r="L45" s="650">
        <v>333.31</v>
      </c>
      <c r="M45" s="650">
        <v>999.93000000000006</v>
      </c>
      <c r="N45" s="649">
        <v>3</v>
      </c>
      <c r="O45" s="730">
        <v>3</v>
      </c>
      <c r="P45" s="650"/>
      <c r="Q45" s="665">
        <v>0</v>
      </c>
      <c r="R45" s="649"/>
      <c r="S45" s="665">
        <v>0</v>
      </c>
      <c r="T45" s="730"/>
      <c r="U45" s="688">
        <v>0</v>
      </c>
    </row>
    <row r="46" spans="1:21" ht="14.4" customHeight="1" x14ac:dyDescent="0.3">
      <c r="A46" s="648">
        <v>25</v>
      </c>
      <c r="B46" s="649" t="s">
        <v>1350</v>
      </c>
      <c r="C46" s="649">
        <v>89301251</v>
      </c>
      <c r="D46" s="728" t="s">
        <v>1905</v>
      </c>
      <c r="E46" s="729" t="s">
        <v>1491</v>
      </c>
      <c r="F46" s="649" t="s">
        <v>1458</v>
      </c>
      <c r="G46" s="649" t="s">
        <v>1501</v>
      </c>
      <c r="H46" s="649" t="s">
        <v>555</v>
      </c>
      <c r="I46" s="649" t="s">
        <v>1193</v>
      </c>
      <c r="J46" s="649" t="s">
        <v>1418</v>
      </c>
      <c r="K46" s="649" t="s">
        <v>1419</v>
      </c>
      <c r="L46" s="650">
        <v>156.86000000000001</v>
      </c>
      <c r="M46" s="650">
        <v>156.86000000000001</v>
      </c>
      <c r="N46" s="649">
        <v>1</v>
      </c>
      <c r="O46" s="730">
        <v>1</v>
      </c>
      <c r="P46" s="650"/>
      <c r="Q46" s="665">
        <v>0</v>
      </c>
      <c r="R46" s="649"/>
      <c r="S46" s="665">
        <v>0</v>
      </c>
      <c r="T46" s="730"/>
      <c r="U46" s="688">
        <v>0</v>
      </c>
    </row>
    <row r="47" spans="1:21" ht="14.4" customHeight="1" x14ac:dyDescent="0.3">
      <c r="A47" s="648">
        <v>25</v>
      </c>
      <c r="B47" s="649" t="s">
        <v>1350</v>
      </c>
      <c r="C47" s="649">
        <v>89301251</v>
      </c>
      <c r="D47" s="728" t="s">
        <v>1905</v>
      </c>
      <c r="E47" s="729" t="s">
        <v>1491</v>
      </c>
      <c r="F47" s="649" t="s">
        <v>1458</v>
      </c>
      <c r="G47" s="649" t="s">
        <v>1547</v>
      </c>
      <c r="H47" s="649" t="s">
        <v>555</v>
      </c>
      <c r="I47" s="649" t="s">
        <v>1548</v>
      </c>
      <c r="J47" s="649" t="s">
        <v>1549</v>
      </c>
      <c r="K47" s="649" t="s">
        <v>1550</v>
      </c>
      <c r="L47" s="650">
        <v>0</v>
      </c>
      <c r="M47" s="650">
        <v>0</v>
      </c>
      <c r="N47" s="649">
        <v>1</v>
      </c>
      <c r="O47" s="730">
        <v>1</v>
      </c>
      <c r="P47" s="650">
        <v>0</v>
      </c>
      <c r="Q47" s="665"/>
      <c r="R47" s="649">
        <v>1</v>
      </c>
      <c r="S47" s="665">
        <v>1</v>
      </c>
      <c r="T47" s="730">
        <v>1</v>
      </c>
      <c r="U47" s="688">
        <v>1</v>
      </c>
    </row>
    <row r="48" spans="1:21" ht="14.4" customHeight="1" x14ac:dyDescent="0.3">
      <c r="A48" s="648">
        <v>25</v>
      </c>
      <c r="B48" s="649" t="s">
        <v>1350</v>
      </c>
      <c r="C48" s="649">
        <v>89301251</v>
      </c>
      <c r="D48" s="728" t="s">
        <v>1905</v>
      </c>
      <c r="E48" s="729" t="s">
        <v>1491</v>
      </c>
      <c r="F48" s="649" t="s">
        <v>1458</v>
      </c>
      <c r="G48" s="649" t="s">
        <v>1504</v>
      </c>
      <c r="H48" s="649" t="s">
        <v>1055</v>
      </c>
      <c r="I48" s="649" t="s">
        <v>1242</v>
      </c>
      <c r="J48" s="649" t="s">
        <v>1243</v>
      </c>
      <c r="K48" s="649" t="s">
        <v>1244</v>
      </c>
      <c r="L48" s="650">
        <v>154.01</v>
      </c>
      <c r="M48" s="650">
        <v>154.01</v>
      </c>
      <c r="N48" s="649">
        <v>1</v>
      </c>
      <c r="O48" s="730">
        <v>1</v>
      </c>
      <c r="P48" s="650"/>
      <c r="Q48" s="665">
        <v>0</v>
      </c>
      <c r="R48" s="649"/>
      <c r="S48" s="665">
        <v>0</v>
      </c>
      <c r="T48" s="730"/>
      <c r="U48" s="688">
        <v>0</v>
      </c>
    </row>
    <row r="49" spans="1:21" ht="14.4" customHeight="1" x14ac:dyDescent="0.3">
      <c r="A49" s="648">
        <v>25</v>
      </c>
      <c r="B49" s="649" t="s">
        <v>1350</v>
      </c>
      <c r="C49" s="649">
        <v>89301252</v>
      </c>
      <c r="D49" s="728" t="s">
        <v>1906</v>
      </c>
      <c r="E49" s="729" t="s">
        <v>1472</v>
      </c>
      <c r="F49" s="649" t="s">
        <v>1458</v>
      </c>
      <c r="G49" s="649" t="s">
        <v>1551</v>
      </c>
      <c r="H49" s="649" t="s">
        <v>555</v>
      </c>
      <c r="I49" s="649" t="s">
        <v>1552</v>
      </c>
      <c r="J49" s="649" t="s">
        <v>1553</v>
      </c>
      <c r="K49" s="649" t="s">
        <v>1554</v>
      </c>
      <c r="L49" s="650">
        <v>68.819999999999993</v>
      </c>
      <c r="M49" s="650">
        <v>68.819999999999993</v>
      </c>
      <c r="N49" s="649">
        <v>1</v>
      </c>
      <c r="O49" s="730">
        <v>1</v>
      </c>
      <c r="P49" s="650">
        <v>68.819999999999993</v>
      </c>
      <c r="Q49" s="665">
        <v>1</v>
      </c>
      <c r="R49" s="649">
        <v>1</v>
      </c>
      <c r="S49" s="665">
        <v>1</v>
      </c>
      <c r="T49" s="730">
        <v>1</v>
      </c>
      <c r="U49" s="688">
        <v>1</v>
      </c>
    </row>
    <row r="50" spans="1:21" ht="14.4" customHeight="1" x14ac:dyDescent="0.3">
      <c r="A50" s="648">
        <v>25</v>
      </c>
      <c r="B50" s="649" t="s">
        <v>1350</v>
      </c>
      <c r="C50" s="649">
        <v>89301252</v>
      </c>
      <c r="D50" s="728" t="s">
        <v>1906</v>
      </c>
      <c r="E50" s="729" t="s">
        <v>1472</v>
      </c>
      <c r="F50" s="649" t="s">
        <v>1458</v>
      </c>
      <c r="G50" s="649" t="s">
        <v>1501</v>
      </c>
      <c r="H50" s="649" t="s">
        <v>555</v>
      </c>
      <c r="I50" s="649" t="s">
        <v>1193</v>
      </c>
      <c r="J50" s="649" t="s">
        <v>1418</v>
      </c>
      <c r="K50" s="649" t="s">
        <v>1419</v>
      </c>
      <c r="L50" s="650">
        <v>333.31</v>
      </c>
      <c r="M50" s="650">
        <v>4666.34</v>
      </c>
      <c r="N50" s="649">
        <v>14</v>
      </c>
      <c r="O50" s="730">
        <v>10.5</v>
      </c>
      <c r="P50" s="650">
        <v>2333.17</v>
      </c>
      <c r="Q50" s="665">
        <v>0.5</v>
      </c>
      <c r="R50" s="649">
        <v>7</v>
      </c>
      <c r="S50" s="665">
        <v>0.5</v>
      </c>
      <c r="T50" s="730">
        <v>5.5</v>
      </c>
      <c r="U50" s="688">
        <v>0.52380952380952384</v>
      </c>
    </row>
    <row r="51" spans="1:21" ht="14.4" customHeight="1" x14ac:dyDescent="0.3">
      <c r="A51" s="648">
        <v>25</v>
      </c>
      <c r="B51" s="649" t="s">
        <v>1350</v>
      </c>
      <c r="C51" s="649">
        <v>89301252</v>
      </c>
      <c r="D51" s="728" t="s">
        <v>1906</v>
      </c>
      <c r="E51" s="729" t="s">
        <v>1472</v>
      </c>
      <c r="F51" s="649" t="s">
        <v>1458</v>
      </c>
      <c r="G51" s="649" t="s">
        <v>1501</v>
      </c>
      <c r="H51" s="649" t="s">
        <v>555</v>
      </c>
      <c r="I51" s="649" t="s">
        <v>1193</v>
      </c>
      <c r="J51" s="649" t="s">
        <v>1418</v>
      </c>
      <c r="K51" s="649" t="s">
        <v>1419</v>
      </c>
      <c r="L51" s="650">
        <v>156.86000000000001</v>
      </c>
      <c r="M51" s="650">
        <v>5176.3800000000028</v>
      </c>
      <c r="N51" s="649">
        <v>33</v>
      </c>
      <c r="O51" s="730">
        <v>29</v>
      </c>
      <c r="P51" s="650">
        <v>2352.900000000001</v>
      </c>
      <c r="Q51" s="665">
        <v>0.45454545454545447</v>
      </c>
      <c r="R51" s="649">
        <v>15</v>
      </c>
      <c r="S51" s="665">
        <v>0.45454545454545453</v>
      </c>
      <c r="T51" s="730">
        <v>13</v>
      </c>
      <c r="U51" s="688">
        <v>0.44827586206896552</v>
      </c>
    </row>
    <row r="52" spans="1:21" ht="14.4" customHeight="1" x14ac:dyDescent="0.3">
      <c r="A52" s="648">
        <v>25</v>
      </c>
      <c r="B52" s="649" t="s">
        <v>1350</v>
      </c>
      <c r="C52" s="649">
        <v>89301252</v>
      </c>
      <c r="D52" s="728" t="s">
        <v>1906</v>
      </c>
      <c r="E52" s="729" t="s">
        <v>1472</v>
      </c>
      <c r="F52" s="649" t="s">
        <v>1458</v>
      </c>
      <c r="G52" s="649" t="s">
        <v>1555</v>
      </c>
      <c r="H52" s="649" t="s">
        <v>1055</v>
      </c>
      <c r="I52" s="649" t="s">
        <v>1556</v>
      </c>
      <c r="J52" s="649" t="s">
        <v>1557</v>
      </c>
      <c r="K52" s="649" t="s">
        <v>1125</v>
      </c>
      <c r="L52" s="650">
        <v>65.3</v>
      </c>
      <c r="M52" s="650">
        <v>195.89999999999998</v>
      </c>
      <c r="N52" s="649">
        <v>3</v>
      </c>
      <c r="O52" s="730">
        <v>0.5</v>
      </c>
      <c r="P52" s="650"/>
      <c r="Q52" s="665">
        <v>0</v>
      </c>
      <c r="R52" s="649"/>
      <c r="S52" s="665">
        <v>0</v>
      </c>
      <c r="T52" s="730"/>
      <c r="U52" s="688">
        <v>0</v>
      </c>
    </row>
    <row r="53" spans="1:21" ht="14.4" customHeight="1" x14ac:dyDescent="0.3">
      <c r="A53" s="648">
        <v>25</v>
      </c>
      <c r="B53" s="649" t="s">
        <v>1350</v>
      </c>
      <c r="C53" s="649">
        <v>89301252</v>
      </c>
      <c r="D53" s="728" t="s">
        <v>1906</v>
      </c>
      <c r="E53" s="729" t="s">
        <v>1472</v>
      </c>
      <c r="F53" s="649" t="s">
        <v>1458</v>
      </c>
      <c r="G53" s="649" t="s">
        <v>1514</v>
      </c>
      <c r="H53" s="649" t="s">
        <v>1055</v>
      </c>
      <c r="I53" s="649" t="s">
        <v>1558</v>
      </c>
      <c r="J53" s="649" t="s">
        <v>1559</v>
      </c>
      <c r="K53" s="649" t="s">
        <v>1560</v>
      </c>
      <c r="L53" s="650">
        <v>138.16</v>
      </c>
      <c r="M53" s="650">
        <v>414.48</v>
      </c>
      <c r="N53" s="649">
        <v>3</v>
      </c>
      <c r="O53" s="730">
        <v>2</v>
      </c>
      <c r="P53" s="650">
        <v>138.16</v>
      </c>
      <c r="Q53" s="665">
        <v>0.33333333333333331</v>
      </c>
      <c r="R53" s="649">
        <v>1</v>
      </c>
      <c r="S53" s="665">
        <v>0.33333333333333331</v>
      </c>
      <c r="T53" s="730">
        <v>1</v>
      </c>
      <c r="U53" s="688">
        <v>0.5</v>
      </c>
    </row>
    <row r="54" spans="1:21" ht="14.4" customHeight="1" x14ac:dyDescent="0.3">
      <c r="A54" s="648">
        <v>25</v>
      </c>
      <c r="B54" s="649" t="s">
        <v>1350</v>
      </c>
      <c r="C54" s="649">
        <v>89301252</v>
      </c>
      <c r="D54" s="728" t="s">
        <v>1906</v>
      </c>
      <c r="E54" s="729" t="s">
        <v>1472</v>
      </c>
      <c r="F54" s="649" t="s">
        <v>1458</v>
      </c>
      <c r="G54" s="649" t="s">
        <v>1514</v>
      </c>
      <c r="H54" s="649" t="s">
        <v>1055</v>
      </c>
      <c r="I54" s="649" t="s">
        <v>1238</v>
      </c>
      <c r="J54" s="649" t="s">
        <v>1239</v>
      </c>
      <c r="K54" s="649" t="s">
        <v>1423</v>
      </c>
      <c r="L54" s="650">
        <v>184.22</v>
      </c>
      <c r="M54" s="650">
        <v>184.22</v>
      </c>
      <c r="N54" s="649">
        <v>1</v>
      </c>
      <c r="O54" s="730">
        <v>1</v>
      </c>
      <c r="P54" s="650"/>
      <c r="Q54" s="665">
        <v>0</v>
      </c>
      <c r="R54" s="649"/>
      <c r="S54" s="665">
        <v>0</v>
      </c>
      <c r="T54" s="730"/>
      <c r="U54" s="688">
        <v>0</v>
      </c>
    </row>
    <row r="55" spans="1:21" ht="14.4" customHeight="1" x14ac:dyDescent="0.3">
      <c r="A55" s="648">
        <v>25</v>
      </c>
      <c r="B55" s="649" t="s">
        <v>1350</v>
      </c>
      <c r="C55" s="649">
        <v>89301252</v>
      </c>
      <c r="D55" s="728" t="s">
        <v>1906</v>
      </c>
      <c r="E55" s="729" t="s">
        <v>1472</v>
      </c>
      <c r="F55" s="649" t="s">
        <v>1458</v>
      </c>
      <c r="G55" s="649" t="s">
        <v>1561</v>
      </c>
      <c r="H55" s="649" t="s">
        <v>555</v>
      </c>
      <c r="I55" s="649" t="s">
        <v>1562</v>
      </c>
      <c r="J55" s="649" t="s">
        <v>1563</v>
      </c>
      <c r="K55" s="649" t="s">
        <v>1564</v>
      </c>
      <c r="L55" s="650">
        <v>0</v>
      </c>
      <c r="M55" s="650">
        <v>0</v>
      </c>
      <c r="N55" s="649">
        <v>1</v>
      </c>
      <c r="O55" s="730">
        <v>1</v>
      </c>
      <c r="P55" s="650"/>
      <c r="Q55" s="665"/>
      <c r="R55" s="649"/>
      <c r="S55" s="665">
        <v>0</v>
      </c>
      <c r="T55" s="730"/>
      <c r="U55" s="688">
        <v>0</v>
      </c>
    </row>
    <row r="56" spans="1:21" ht="14.4" customHeight="1" x14ac:dyDescent="0.3">
      <c r="A56" s="648">
        <v>25</v>
      </c>
      <c r="B56" s="649" t="s">
        <v>1350</v>
      </c>
      <c r="C56" s="649">
        <v>89301252</v>
      </c>
      <c r="D56" s="728" t="s">
        <v>1906</v>
      </c>
      <c r="E56" s="729" t="s">
        <v>1472</v>
      </c>
      <c r="F56" s="649" t="s">
        <v>1458</v>
      </c>
      <c r="G56" s="649" t="s">
        <v>1508</v>
      </c>
      <c r="H56" s="649" t="s">
        <v>555</v>
      </c>
      <c r="I56" s="649" t="s">
        <v>1509</v>
      </c>
      <c r="J56" s="649" t="s">
        <v>1510</v>
      </c>
      <c r="K56" s="649" t="s">
        <v>1511</v>
      </c>
      <c r="L56" s="650">
        <v>0</v>
      </c>
      <c r="M56" s="650">
        <v>0</v>
      </c>
      <c r="N56" s="649">
        <v>1</v>
      </c>
      <c r="O56" s="730">
        <v>1</v>
      </c>
      <c r="P56" s="650"/>
      <c r="Q56" s="665"/>
      <c r="R56" s="649"/>
      <c r="S56" s="665">
        <v>0</v>
      </c>
      <c r="T56" s="730"/>
      <c r="U56" s="688">
        <v>0</v>
      </c>
    </row>
    <row r="57" spans="1:21" ht="14.4" customHeight="1" x14ac:dyDescent="0.3">
      <c r="A57" s="648">
        <v>25</v>
      </c>
      <c r="B57" s="649" t="s">
        <v>1350</v>
      </c>
      <c r="C57" s="649">
        <v>89301252</v>
      </c>
      <c r="D57" s="728" t="s">
        <v>1906</v>
      </c>
      <c r="E57" s="729" t="s">
        <v>1472</v>
      </c>
      <c r="F57" s="649" t="s">
        <v>1458</v>
      </c>
      <c r="G57" s="649" t="s">
        <v>1565</v>
      </c>
      <c r="H57" s="649" t="s">
        <v>555</v>
      </c>
      <c r="I57" s="649" t="s">
        <v>1566</v>
      </c>
      <c r="J57" s="649" t="s">
        <v>1567</v>
      </c>
      <c r="K57" s="649" t="s">
        <v>1568</v>
      </c>
      <c r="L57" s="650">
        <v>0</v>
      </c>
      <c r="M57" s="650">
        <v>0</v>
      </c>
      <c r="N57" s="649">
        <v>1</v>
      </c>
      <c r="O57" s="730">
        <v>1</v>
      </c>
      <c r="P57" s="650">
        <v>0</v>
      </c>
      <c r="Q57" s="665"/>
      <c r="R57" s="649">
        <v>1</v>
      </c>
      <c r="S57" s="665">
        <v>1</v>
      </c>
      <c r="T57" s="730">
        <v>1</v>
      </c>
      <c r="U57" s="688">
        <v>1</v>
      </c>
    </row>
    <row r="58" spans="1:21" ht="14.4" customHeight="1" x14ac:dyDescent="0.3">
      <c r="A58" s="648">
        <v>25</v>
      </c>
      <c r="B58" s="649" t="s">
        <v>1350</v>
      </c>
      <c r="C58" s="649">
        <v>89301252</v>
      </c>
      <c r="D58" s="728" t="s">
        <v>1906</v>
      </c>
      <c r="E58" s="729" t="s">
        <v>1472</v>
      </c>
      <c r="F58" s="649" t="s">
        <v>1458</v>
      </c>
      <c r="G58" s="649" t="s">
        <v>1569</v>
      </c>
      <c r="H58" s="649" t="s">
        <v>555</v>
      </c>
      <c r="I58" s="649" t="s">
        <v>861</v>
      </c>
      <c r="J58" s="649" t="s">
        <v>862</v>
      </c>
      <c r="K58" s="649" t="s">
        <v>1570</v>
      </c>
      <c r="L58" s="650">
        <v>71.2</v>
      </c>
      <c r="M58" s="650">
        <v>640.79999999999995</v>
      </c>
      <c r="N58" s="649">
        <v>9</v>
      </c>
      <c r="O58" s="730">
        <v>5</v>
      </c>
      <c r="P58" s="650">
        <v>142.4</v>
      </c>
      <c r="Q58" s="665">
        <v>0.22222222222222224</v>
      </c>
      <c r="R58" s="649">
        <v>2</v>
      </c>
      <c r="S58" s="665">
        <v>0.22222222222222221</v>
      </c>
      <c r="T58" s="730">
        <v>1</v>
      </c>
      <c r="U58" s="688">
        <v>0.2</v>
      </c>
    </row>
    <row r="59" spans="1:21" ht="14.4" customHeight="1" x14ac:dyDescent="0.3">
      <c r="A59" s="648">
        <v>25</v>
      </c>
      <c r="B59" s="649" t="s">
        <v>1350</v>
      </c>
      <c r="C59" s="649">
        <v>89301252</v>
      </c>
      <c r="D59" s="728" t="s">
        <v>1906</v>
      </c>
      <c r="E59" s="729" t="s">
        <v>1472</v>
      </c>
      <c r="F59" s="649" t="s">
        <v>1458</v>
      </c>
      <c r="G59" s="649" t="s">
        <v>1571</v>
      </c>
      <c r="H59" s="649" t="s">
        <v>555</v>
      </c>
      <c r="I59" s="649" t="s">
        <v>1572</v>
      </c>
      <c r="J59" s="649" t="s">
        <v>1573</v>
      </c>
      <c r="K59" s="649" t="s">
        <v>1574</v>
      </c>
      <c r="L59" s="650">
        <v>31.4</v>
      </c>
      <c r="M59" s="650">
        <v>470.99999999999994</v>
      </c>
      <c r="N59" s="649">
        <v>15</v>
      </c>
      <c r="O59" s="730">
        <v>14</v>
      </c>
      <c r="P59" s="650">
        <v>94.199999999999989</v>
      </c>
      <c r="Q59" s="665">
        <v>0.2</v>
      </c>
      <c r="R59" s="649">
        <v>3</v>
      </c>
      <c r="S59" s="665">
        <v>0.2</v>
      </c>
      <c r="T59" s="730">
        <v>3</v>
      </c>
      <c r="U59" s="688">
        <v>0.21428571428571427</v>
      </c>
    </row>
    <row r="60" spans="1:21" ht="14.4" customHeight="1" x14ac:dyDescent="0.3">
      <c r="A60" s="648">
        <v>25</v>
      </c>
      <c r="B60" s="649" t="s">
        <v>1350</v>
      </c>
      <c r="C60" s="649">
        <v>89301252</v>
      </c>
      <c r="D60" s="728" t="s">
        <v>1906</v>
      </c>
      <c r="E60" s="729" t="s">
        <v>1472</v>
      </c>
      <c r="F60" s="649" t="s">
        <v>1458</v>
      </c>
      <c r="G60" s="649" t="s">
        <v>1571</v>
      </c>
      <c r="H60" s="649" t="s">
        <v>555</v>
      </c>
      <c r="I60" s="649" t="s">
        <v>1575</v>
      </c>
      <c r="J60" s="649" t="s">
        <v>1576</v>
      </c>
      <c r="K60" s="649" t="s">
        <v>1525</v>
      </c>
      <c r="L60" s="650">
        <v>0</v>
      </c>
      <c r="M60" s="650">
        <v>0</v>
      </c>
      <c r="N60" s="649">
        <v>1</v>
      </c>
      <c r="O60" s="730">
        <v>1</v>
      </c>
      <c r="P60" s="650">
        <v>0</v>
      </c>
      <c r="Q60" s="665"/>
      <c r="R60" s="649">
        <v>1</v>
      </c>
      <c r="S60" s="665">
        <v>1</v>
      </c>
      <c r="T60" s="730">
        <v>1</v>
      </c>
      <c r="U60" s="688">
        <v>1</v>
      </c>
    </row>
    <row r="61" spans="1:21" ht="14.4" customHeight="1" x14ac:dyDescent="0.3">
      <c r="A61" s="648">
        <v>25</v>
      </c>
      <c r="B61" s="649" t="s">
        <v>1350</v>
      </c>
      <c r="C61" s="649">
        <v>89301252</v>
      </c>
      <c r="D61" s="728" t="s">
        <v>1906</v>
      </c>
      <c r="E61" s="729" t="s">
        <v>1472</v>
      </c>
      <c r="F61" s="649" t="s">
        <v>1458</v>
      </c>
      <c r="G61" s="649" t="s">
        <v>1577</v>
      </c>
      <c r="H61" s="649" t="s">
        <v>1055</v>
      </c>
      <c r="I61" s="649" t="s">
        <v>1578</v>
      </c>
      <c r="J61" s="649" t="s">
        <v>1579</v>
      </c>
      <c r="K61" s="649" t="s">
        <v>1580</v>
      </c>
      <c r="L61" s="650">
        <v>137.66</v>
      </c>
      <c r="M61" s="650">
        <v>137.66</v>
      </c>
      <c r="N61" s="649">
        <v>1</v>
      </c>
      <c r="O61" s="730">
        <v>1</v>
      </c>
      <c r="P61" s="650">
        <v>137.66</v>
      </c>
      <c r="Q61" s="665">
        <v>1</v>
      </c>
      <c r="R61" s="649">
        <v>1</v>
      </c>
      <c r="S61" s="665">
        <v>1</v>
      </c>
      <c r="T61" s="730">
        <v>1</v>
      </c>
      <c r="U61" s="688">
        <v>1</v>
      </c>
    </row>
    <row r="62" spans="1:21" ht="14.4" customHeight="1" x14ac:dyDescent="0.3">
      <c r="A62" s="648">
        <v>25</v>
      </c>
      <c r="B62" s="649" t="s">
        <v>1350</v>
      </c>
      <c r="C62" s="649">
        <v>89301252</v>
      </c>
      <c r="D62" s="728" t="s">
        <v>1906</v>
      </c>
      <c r="E62" s="729" t="s">
        <v>1472</v>
      </c>
      <c r="F62" s="649" t="s">
        <v>1458</v>
      </c>
      <c r="G62" s="649" t="s">
        <v>1504</v>
      </c>
      <c r="H62" s="649" t="s">
        <v>1055</v>
      </c>
      <c r="I62" s="649" t="s">
        <v>1242</v>
      </c>
      <c r="J62" s="649" t="s">
        <v>1243</v>
      </c>
      <c r="K62" s="649" t="s">
        <v>1244</v>
      </c>
      <c r="L62" s="650">
        <v>154.01</v>
      </c>
      <c r="M62" s="650">
        <v>4158.2699999999995</v>
      </c>
      <c r="N62" s="649">
        <v>27</v>
      </c>
      <c r="O62" s="730">
        <v>24</v>
      </c>
      <c r="P62" s="650">
        <v>2310.1499999999996</v>
      </c>
      <c r="Q62" s="665">
        <v>0.55555555555555558</v>
      </c>
      <c r="R62" s="649">
        <v>15</v>
      </c>
      <c r="S62" s="665">
        <v>0.55555555555555558</v>
      </c>
      <c r="T62" s="730">
        <v>13.5</v>
      </c>
      <c r="U62" s="688">
        <v>0.5625</v>
      </c>
    </row>
    <row r="63" spans="1:21" ht="14.4" customHeight="1" x14ac:dyDescent="0.3">
      <c r="A63" s="648">
        <v>25</v>
      </c>
      <c r="B63" s="649" t="s">
        <v>1350</v>
      </c>
      <c r="C63" s="649">
        <v>89301252</v>
      </c>
      <c r="D63" s="728" t="s">
        <v>1906</v>
      </c>
      <c r="E63" s="729" t="s">
        <v>1472</v>
      </c>
      <c r="F63" s="649" t="s">
        <v>1458</v>
      </c>
      <c r="G63" s="649" t="s">
        <v>1504</v>
      </c>
      <c r="H63" s="649" t="s">
        <v>1055</v>
      </c>
      <c r="I63" s="649" t="s">
        <v>1526</v>
      </c>
      <c r="J63" s="649" t="s">
        <v>1527</v>
      </c>
      <c r="K63" s="649" t="s">
        <v>1528</v>
      </c>
      <c r="L63" s="650">
        <v>77.010000000000005</v>
      </c>
      <c r="M63" s="650">
        <v>1001.1300000000001</v>
      </c>
      <c r="N63" s="649">
        <v>13</v>
      </c>
      <c r="O63" s="730">
        <v>12</v>
      </c>
      <c r="P63" s="650">
        <v>308.04000000000002</v>
      </c>
      <c r="Q63" s="665">
        <v>0.30769230769230765</v>
      </c>
      <c r="R63" s="649">
        <v>4</v>
      </c>
      <c r="S63" s="665">
        <v>0.30769230769230771</v>
      </c>
      <c r="T63" s="730">
        <v>4</v>
      </c>
      <c r="U63" s="688">
        <v>0.33333333333333331</v>
      </c>
    </row>
    <row r="64" spans="1:21" ht="14.4" customHeight="1" x14ac:dyDescent="0.3">
      <c r="A64" s="648">
        <v>25</v>
      </c>
      <c r="B64" s="649" t="s">
        <v>1350</v>
      </c>
      <c r="C64" s="649">
        <v>89301252</v>
      </c>
      <c r="D64" s="728" t="s">
        <v>1906</v>
      </c>
      <c r="E64" s="729" t="s">
        <v>1472</v>
      </c>
      <c r="F64" s="649" t="s">
        <v>1458</v>
      </c>
      <c r="G64" s="649" t="s">
        <v>1581</v>
      </c>
      <c r="H64" s="649" t="s">
        <v>555</v>
      </c>
      <c r="I64" s="649" t="s">
        <v>1582</v>
      </c>
      <c r="J64" s="649" t="s">
        <v>1583</v>
      </c>
      <c r="K64" s="649" t="s">
        <v>1584</v>
      </c>
      <c r="L64" s="650">
        <v>51.62</v>
      </c>
      <c r="M64" s="650">
        <v>103.24</v>
      </c>
      <c r="N64" s="649">
        <v>2</v>
      </c>
      <c r="O64" s="730">
        <v>2</v>
      </c>
      <c r="P64" s="650">
        <v>51.62</v>
      </c>
      <c r="Q64" s="665">
        <v>0.5</v>
      </c>
      <c r="R64" s="649">
        <v>1</v>
      </c>
      <c r="S64" s="665">
        <v>0.5</v>
      </c>
      <c r="T64" s="730">
        <v>1</v>
      </c>
      <c r="U64" s="688">
        <v>0.5</v>
      </c>
    </row>
    <row r="65" spans="1:21" ht="14.4" customHeight="1" x14ac:dyDescent="0.3">
      <c r="A65" s="648">
        <v>25</v>
      </c>
      <c r="B65" s="649" t="s">
        <v>1350</v>
      </c>
      <c r="C65" s="649">
        <v>89301252</v>
      </c>
      <c r="D65" s="728" t="s">
        <v>1906</v>
      </c>
      <c r="E65" s="729" t="s">
        <v>1472</v>
      </c>
      <c r="F65" s="649" t="s">
        <v>1458</v>
      </c>
      <c r="G65" s="649" t="s">
        <v>1585</v>
      </c>
      <c r="H65" s="649" t="s">
        <v>555</v>
      </c>
      <c r="I65" s="649" t="s">
        <v>1586</v>
      </c>
      <c r="J65" s="649" t="s">
        <v>1587</v>
      </c>
      <c r="K65" s="649" t="s">
        <v>1588</v>
      </c>
      <c r="L65" s="650">
        <v>56.01</v>
      </c>
      <c r="M65" s="650">
        <v>56.01</v>
      </c>
      <c r="N65" s="649">
        <v>1</v>
      </c>
      <c r="O65" s="730">
        <v>1</v>
      </c>
      <c r="P65" s="650"/>
      <c r="Q65" s="665">
        <v>0</v>
      </c>
      <c r="R65" s="649"/>
      <c r="S65" s="665">
        <v>0</v>
      </c>
      <c r="T65" s="730"/>
      <c r="U65" s="688">
        <v>0</v>
      </c>
    </row>
    <row r="66" spans="1:21" ht="14.4" customHeight="1" x14ac:dyDescent="0.3">
      <c r="A66" s="648">
        <v>25</v>
      </c>
      <c r="B66" s="649" t="s">
        <v>1350</v>
      </c>
      <c r="C66" s="649">
        <v>89301252</v>
      </c>
      <c r="D66" s="728" t="s">
        <v>1906</v>
      </c>
      <c r="E66" s="729" t="s">
        <v>1472</v>
      </c>
      <c r="F66" s="649" t="s">
        <v>1458</v>
      </c>
      <c r="G66" s="649" t="s">
        <v>1512</v>
      </c>
      <c r="H66" s="649" t="s">
        <v>555</v>
      </c>
      <c r="I66" s="649" t="s">
        <v>1189</v>
      </c>
      <c r="J66" s="649" t="s">
        <v>1190</v>
      </c>
      <c r="K66" s="649" t="s">
        <v>1513</v>
      </c>
      <c r="L66" s="650">
        <v>31.54</v>
      </c>
      <c r="M66" s="650">
        <v>63.08</v>
      </c>
      <c r="N66" s="649">
        <v>2</v>
      </c>
      <c r="O66" s="730">
        <v>1.5</v>
      </c>
      <c r="P66" s="650">
        <v>63.08</v>
      </c>
      <c r="Q66" s="665">
        <v>1</v>
      </c>
      <c r="R66" s="649">
        <v>2</v>
      </c>
      <c r="S66" s="665">
        <v>1</v>
      </c>
      <c r="T66" s="730">
        <v>1.5</v>
      </c>
      <c r="U66" s="688">
        <v>1</v>
      </c>
    </row>
    <row r="67" spans="1:21" ht="14.4" customHeight="1" x14ac:dyDescent="0.3">
      <c r="A67" s="648">
        <v>25</v>
      </c>
      <c r="B67" s="649" t="s">
        <v>1350</v>
      </c>
      <c r="C67" s="649">
        <v>89301252</v>
      </c>
      <c r="D67" s="728" t="s">
        <v>1906</v>
      </c>
      <c r="E67" s="729" t="s">
        <v>1472</v>
      </c>
      <c r="F67" s="649" t="s">
        <v>1458</v>
      </c>
      <c r="G67" s="649" t="s">
        <v>1505</v>
      </c>
      <c r="H67" s="649" t="s">
        <v>1055</v>
      </c>
      <c r="I67" s="649" t="s">
        <v>1506</v>
      </c>
      <c r="J67" s="649" t="s">
        <v>642</v>
      </c>
      <c r="K67" s="649" t="s">
        <v>1507</v>
      </c>
      <c r="L67" s="650">
        <v>48.31</v>
      </c>
      <c r="M67" s="650">
        <v>1400.9899999999998</v>
      </c>
      <c r="N67" s="649">
        <v>29</v>
      </c>
      <c r="O67" s="730">
        <v>21</v>
      </c>
      <c r="P67" s="650">
        <v>772.95999999999981</v>
      </c>
      <c r="Q67" s="665">
        <v>0.55172413793103448</v>
      </c>
      <c r="R67" s="649">
        <v>16</v>
      </c>
      <c r="S67" s="665">
        <v>0.55172413793103448</v>
      </c>
      <c r="T67" s="730">
        <v>11.5</v>
      </c>
      <c r="U67" s="688">
        <v>0.54761904761904767</v>
      </c>
    </row>
    <row r="68" spans="1:21" ht="14.4" customHeight="1" x14ac:dyDescent="0.3">
      <c r="A68" s="648">
        <v>25</v>
      </c>
      <c r="B68" s="649" t="s">
        <v>1350</v>
      </c>
      <c r="C68" s="649">
        <v>89301252</v>
      </c>
      <c r="D68" s="728" t="s">
        <v>1906</v>
      </c>
      <c r="E68" s="729" t="s">
        <v>1472</v>
      </c>
      <c r="F68" s="649" t="s">
        <v>1458</v>
      </c>
      <c r="G68" s="649" t="s">
        <v>1505</v>
      </c>
      <c r="H68" s="649" t="s">
        <v>555</v>
      </c>
      <c r="I68" s="649" t="s">
        <v>1589</v>
      </c>
      <c r="J68" s="649" t="s">
        <v>642</v>
      </c>
      <c r="K68" s="649" t="s">
        <v>1507</v>
      </c>
      <c r="L68" s="650">
        <v>48.31</v>
      </c>
      <c r="M68" s="650">
        <v>48.31</v>
      </c>
      <c r="N68" s="649">
        <v>1</v>
      </c>
      <c r="O68" s="730">
        <v>0.5</v>
      </c>
      <c r="P68" s="650"/>
      <c r="Q68" s="665">
        <v>0</v>
      </c>
      <c r="R68" s="649"/>
      <c r="S68" s="665">
        <v>0</v>
      </c>
      <c r="T68" s="730"/>
      <c r="U68" s="688">
        <v>0</v>
      </c>
    </row>
    <row r="69" spans="1:21" ht="14.4" customHeight="1" x14ac:dyDescent="0.3">
      <c r="A69" s="648">
        <v>25</v>
      </c>
      <c r="B69" s="649" t="s">
        <v>1350</v>
      </c>
      <c r="C69" s="649">
        <v>89301252</v>
      </c>
      <c r="D69" s="728" t="s">
        <v>1906</v>
      </c>
      <c r="E69" s="729" t="s">
        <v>1472</v>
      </c>
      <c r="F69" s="649" t="s">
        <v>1458</v>
      </c>
      <c r="G69" s="649" t="s">
        <v>1590</v>
      </c>
      <c r="H69" s="649" t="s">
        <v>1055</v>
      </c>
      <c r="I69" s="649" t="s">
        <v>1591</v>
      </c>
      <c r="J69" s="649" t="s">
        <v>1592</v>
      </c>
      <c r="K69" s="649" t="s">
        <v>1593</v>
      </c>
      <c r="L69" s="650">
        <v>269</v>
      </c>
      <c r="M69" s="650">
        <v>807</v>
      </c>
      <c r="N69" s="649">
        <v>3</v>
      </c>
      <c r="O69" s="730">
        <v>0.5</v>
      </c>
      <c r="P69" s="650"/>
      <c r="Q69" s="665">
        <v>0</v>
      </c>
      <c r="R69" s="649"/>
      <c r="S69" s="665">
        <v>0</v>
      </c>
      <c r="T69" s="730"/>
      <c r="U69" s="688">
        <v>0</v>
      </c>
    </row>
    <row r="70" spans="1:21" ht="14.4" customHeight="1" x14ac:dyDescent="0.3">
      <c r="A70" s="648">
        <v>25</v>
      </c>
      <c r="B70" s="649" t="s">
        <v>1350</v>
      </c>
      <c r="C70" s="649">
        <v>89301252</v>
      </c>
      <c r="D70" s="728" t="s">
        <v>1906</v>
      </c>
      <c r="E70" s="729" t="s">
        <v>1472</v>
      </c>
      <c r="F70" s="649" t="s">
        <v>1458</v>
      </c>
      <c r="G70" s="649" t="s">
        <v>1594</v>
      </c>
      <c r="H70" s="649" t="s">
        <v>555</v>
      </c>
      <c r="I70" s="649" t="s">
        <v>1595</v>
      </c>
      <c r="J70" s="649" t="s">
        <v>1596</v>
      </c>
      <c r="K70" s="649" t="s">
        <v>1597</v>
      </c>
      <c r="L70" s="650">
        <v>0</v>
      </c>
      <c r="M70" s="650">
        <v>0</v>
      </c>
      <c r="N70" s="649">
        <v>1</v>
      </c>
      <c r="O70" s="730">
        <v>1</v>
      </c>
      <c r="P70" s="650"/>
      <c r="Q70" s="665"/>
      <c r="R70" s="649"/>
      <c r="S70" s="665">
        <v>0</v>
      </c>
      <c r="T70" s="730"/>
      <c r="U70" s="688">
        <v>0</v>
      </c>
    </row>
    <row r="71" spans="1:21" ht="14.4" customHeight="1" x14ac:dyDescent="0.3">
      <c r="A71" s="648">
        <v>25</v>
      </c>
      <c r="B71" s="649" t="s">
        <v>1350</v>
      </c>
      <c r="C71" s="649">
        <v>89301252</v>
      </c>
      <c r="D71" s="728" t="s">
        <v>1906</v>
      </c>
      <c r="E71" s="729" t="s">
        <v>1472</v>
      </c>
      <c r="F71" s="649" t="s">
        <v>1458</v>
      </c>
      <c r="G71" s="649" t="s">
        <v>1598</v>
      </c>
      <c r="H71" s="649" t="s">
        <v>555</v>
      </c>
      <c r="I71" s="649" t="s">
        <v>675</v>
      </c>
      <c r="J71" s="649" t="s">
        <v>1599</v>
      </c>
      <c r="K71" s="649" t="s">
        <v>1600</v>
      </c>
      <c r="L71" s="650">
        <v>85.49</v>
      </c>
      <c r="M71" s="650">
        <v>85.49</v>
      </c>
      <c r="N71" s="649">
        <v>1</v>
      </c>
      <c r="O71" s="730">
        <v>1</v>
      </c>
      <c r="P71" s="650"/>
      <c r="Q71" s="665">
        <v>0</v>
      </c>
      <c r="R71" s="649"/>
      <c r="S71" s="665">
        <v>0</v>
      </c>
      <c r="T71" s="730"/>
      <c r="U71" s="688">
        <v>0</v>
      </c>
    </row>
    <row r="72" spans="1:21" ht="14.4" customHeight="1" x14ac:dyDescent="0.3">
      <c r="A72" s="648">
        <v>25</v>
      </c>
      <c r="B72" s="649" t="s">
        <v>1350</v>
      </c>
      <c r="C72" s="649">
        <v>89301252</v>
      </c>
      <c r="D72" s="728" t="s">
        <v>1906</v>
      </c>
      <c r="E72" s="729" t="s">
        <v>1472</v>
      </c>
      <c r="F72" s="649" t="s">
        <v>1458</v>
      </c>
      <c r="G72" s="649" t="s">
        <v>1601</v>
      </c>
      <c r="H72" s="649" t="s">
        <v>555</v>
      </c>
      <c r="I72" s="649" t="s">
        <v>1602</v>
      </c>
      <c r="J72" s="649" t="s">
        <v>1603</v>
      </c>
      <c r="K72" s="649" t="s">
        <v>1604</v>
      </c>
      <c r="L72" s="650">
        <v>0</v>
      </c>
      <c r="M72" s="650">
        <v>0</v>
      </c>
      <c r="N72" s="649">
        <v>8</v>
      </c>
      <c r="O72" s="730">
        <v>5</v>
      </c>
      <c r="P72" s="650">
        <v>0</v>
      </c>
      <c r="Q72" s="665"/>
      <c r="R72" s="649">
        <v>2</v>
      </c>
      <c r="S72" s="665">
        <v>0.25</v>
      </c>
      <c r="T72" s="730">
        <v>1</v>
      </c>
      <c r="U72" s="688">
        <v>0.2</v>
      </c>
    </row>
    <row r="73" spans="1:21" ht="14.4" customHeight="1" x14ac:dyDescent="0.3">
      <c r="A73" s="648">
        <v>25</v>
      </c>
      <c r="B73" s="649" t="s">
        <v>1350</v>
      </c>
      <c r="C73" s="649">
        <v>89301252</v>
      </c>
      <c r="D73" s="728" t="s">
        <v>1906</v>
      </c>
      <c r="E73" s="729" t="s">
        <v>1472</v>
      </c>
      <c r="F73" s="649" t="s">
        <v>1458</v>
      </c>
      <c r="G73" s="649" t="s">
        <v>1601</v>
      </c>
      <c r="H73" s="649" t="s">
        <v>555</v>
      </c>
      <c r="I73" s="649" t="s">
        <v>1605</v>
      </c>
      <c r="J73" s="649" t="s">
        <v>1606</v>
      </c>
      <c r="K73" s="649" t="s">
        <v>1607</v>
      </c>
      <c r="L73" s="650">
        <v>0</v>
      </c>
      <c r="M73" s="650">
        <v>0</v>
      </c>
      <c r="N73" s="649">
        <v>1</v>
      </c>
      <c r="O73" s="730">
        <v>1</v>
      </c>
      <c r="P73" s="650"/>
      <c r="Q73" s="665"/>
      <c r="R73" s="649"/>
      <c r="S73" s="665">
        <v>0</v>
      </c>
      <c r="T73" s="730"/>
      <c r="U73" s="688">
        <v>0</v>
      </c>
    </row>
    <row r="74" spans="1:21" ht="14.4" customHeight="1" x14ac:dyDescent="0.3">
      <c r="A74" s="648">
        <v>25</v>
      </c>
      <c r="B74" s="649" t="s">
        <v>1350</v>
      </c>
      <c r="C74" s="649">
        <v>89301252</v>
      </c>
      <c r="D74" s="728" t="s">
        <v>1906</v>
      </c>
      <c r="E74" s="729" t="s">
        <v>1472</v>
      </c>
      <c r="F74" s="649" t="s">
        <v>1458</v>
      </c>
      <c r="G74" s="649" t="s">
        <v>1608</v>
      </c>
      <c r="H74" s="649" t="s">
        <v>555</v>
      </c>
      <c r="I74" s="649" t="s">
        <v>1609</v>
      </c>
      <c r="J74" s="649" t="s">
        <v>1610</v>
      </c>
      <c r="K74" s="649" t="s">
        <v>711</v>
      </c>
      <c r="L74" s="650">
        <v>0</v>
      </c>
      <c r="M74" s="650">
        <v>0</v>
      </c>
      <c r="N74" s="649">
        <v>1</v>
      </c>
      <c r="O74" s="730">
        <v>0.5</v>
      </c>
      <c r="P74" s="650"/>
      <c r="Q74" s="665"/>
      <c r="R74" s="649"/>
      <c r="S74" s="665">
        <v>0</v>
      </c>
      <c r="T74" s="730"/>
      <c r="U74" s="688">
        <v>0</v>
      </c>
    </row>
    <row r="75" spans="1:21" ht="14.4" customHeight="1" x14ac:dyDescent="0.3">
      <c r="A75" s="648">
        <v>25</v>
      </c>
      <c r="B75" s="649" t="s">
        <v>1350</v>
      </c>
      <c r="C75" s="649">
        <v>89301252</v>
      </c>
      <c r="D75" s="728" t="s">
        <v>1906</v>
      </c>
      <c r="E75" s="729" t="s">
        <v>1472</v>
      </c>
      <c r="F75" s="649" t="s">
        <v>1458</v>
      </c>
      <c r="G75" s="649" t="s">
        <v>1608</v>
      </c>
      <c r="H75" s="649" t="s">
        <v>555</v>
      </c>
      <c r="I75" s="649" t="s">
        <v>1053</v>
      </c>
      <c r="J75" s="649" t="s">
        <v>1054</v>
      </c>
      <c r="K75" s="649" t="s">
        <v>711</v>
      </c>
      <c r="L75" s="650">
        <v>0</v>
      </c>
      <c r="M75" s="650">
        <v>0</v>
      </c>
      <c r="N75" s="649">
        <v>1</v>
      </c>
      <c r="O75" s="730">
        <v>1</v>
      </c>
      <c r="P75" s="650"/>
      <c r="Q75" s="665"/>
      <c r="R75" s="649"/>
      <c r="S75" s="665">
        <v>0</v>
      </c>
      <c r="T75" s="730"/>
      <c r="U75" s="688">
        <v>0</v>
      </c>
    </row>
    <row r="76" spans="1:21" ht="14.4" customHeight="1" x14ac:dyDescent="0.3">
      <c r="A76" s="648">
        <v>25</v>
      </c>
      <c r="B76" s="649" t="s">
        <v>1350</v>
      </c>
      <c r="C76" s="649">
        <v>89301252</v>
      </c>
      <c r="D76" s="728" t="s">
        <v>1906</v>
      </c>
      <c r="E76" s="729" t="s">
        <v>1472</v>
      </c>
      <c r="F76" s="649" t="s">
        <v>1459</v>
      </c>
      <c r="G76" s="649" t="s">
        <v>1611</v>
      </c>
      <c r="H76" s="649" t="s">
        <v>555</v>
      </c>
      <c r="I76" s="649" t="s">
        <v>1612</v>
      </c>
      <c r="J76" s="649" t="s">
        <v>1613</v>
      </c>
      <c r="K76" s="649"/>
      <c r="L76" s="650">
        <v>0</v>
      </c>
      <c r="M76" s="650">
        <v>0</v>
      </c>
      <c r="N76" s="649">
        <v>1</v>
      </c>
      <c r="O76" s="730">
        <v>1</v>
      </c>
      <c r="P76" s="650">
        <v>0</v>
      </c>
      <c r="Q76" s="665"/>
      <c r="R76" s="649">
        <v>1</v>
      </c>
      <c r="S76" s="665">
        <v>1</v>
      </c>
      <c r="T76" s="730">
        <v>1</v>
      </c>
      <c r="U76" s="688">
        <v>1</v>
      </c>
    </row>
    <row r="77" spans="1:21" ht="14.4" customHeight="1" x14ac:dyDescent="0.3">
      <c r="A77" s="648">
        <v>25</v>
      </c>
      <c r="B77" s="649" t="s">
        <v>1350</v>
      </c>
      <c r="C77" s="649">
        <v>89301252</v>
      </c>
      <c r="D77" s="728" t="s">
        <v>1906</v>
      </c>
      <c r="E77" s="729" t="s">
        <v>1472</v>
      </c>
      <c r="F77" s="649" t="s">
        <v>1459</v>
      </c>
      <c r="G77" s="649" t="s">
        <v>1611</v>
      </c>
      <c r="H77" s="649" t="s">
        <v>555</v>
      </c>
      <c r="I77" s="649" t="s">
        <v>1614</v>
      </c>
      <c r="J77" s="649" t="s">
        <v>1613</v>
      </c>
      <c r="K77" s="649"/>
      <c r="L77" s="650">
        <v>0</v>
      </c>
      <c r="M77" s="650">
        <v>0</v>
      </c>
      <c r="N77" s="649">
        <v>1</v>
      </c>
      <c r="O77" s="730">
        <v>1</v>
      </c>
      <c r="P77" s="650"/>
      <c r="Q77" s="665"/>
      <c r="R77" s="649"/>
      <c r="S77" s="665">
        <v>0</v>
      </c>
      <c r="T77" s="730"/>
      <c r="U77" s="688">
        <v>0</v>
      </c>
    </row>
    <row r="78" spans="1:21" ht="14.4" customHeight="1" x14ac:dyDescent="0.3">
      <c r="A78" s="648">
        <v>25</v>
      </c>
      <c r="B78" s="649" t="s">
        <v>1350</v>
      </c>
      <c r="C78" s="649">
        <v>89301252</v>
      </c>
      <c r="D78" s="728" t="s">
        <v>1906</v>
      </c>
      <c r="E78" s="729" t="s">
        <v>1473</v>
      </c>
      <c r="F78" s="649" t="s">
        <v>1458</v>
      </c>
      <c r="G78" s="649" t="s">
        <v>1501</v>
      </c>
      <c r="H78" s="649" t="s">
        <v>555</v>
      </c>
      <c r="I78" s="649" t="s">
        <v>1502</v>
      </c>
      <c r="J78" s="649" t="s">
        <v>1418</v>
      </c>
      <c r="K78" s="649" t="s">
        <v>1503</v>
      </c>
      <c r="L78" s="650">
        <v>0</v>
      </c>
      <c r="M78" s="650">
        <v>0</v>
      </c>
      <c r="N78" s="649">
        <v>1</v>
      </c>
      <c r="O78" s="730">
        <v>1</v>
      </c>
      <c r="P78" s="650"/>
      <c r="Q78" s="665"/>
      <c r="R78" s="649"/>
      <c r="S78" s="665">
        <v>0</v>
      </c>
      <c r="T78" s="730"/>
      <c r="U78" s="688">
        <v>0</v>
      </c>
    </row>
    <row r="79" spans="1:21" ht="14.4" customHeight="1" x14ac:dyDescent="0.3">
      <c r="A79" s="648">
        <v>25</v>
      </c>
      <c r="B79" s="649" t="s">
        <v>1350</v>
      </c>
      <c r="C79" s="649">
        <v>89301252</v>
      </c>
      <c r="D79" s="728" t="s">
        <v>1906</v>
      </c>
      <c r="E79" s="729" t="s">
        <v>1476</v>
      </c>
      <c r="F79" s="649" t="s">
        <v>1458</v>
      </c>
      <c r="G79" s="649" t="s">
        <v>1501</v>
      </c>
      <c r="H79" s="649" t="s">
        <v>555</v>
      </c>
      <c r="I79" s="649" t="s">
        <v>1193</v>
      </c>
      <c r="J79" s="649" t="s">
        <v>1418</v>
      </c>
      <c r="K79" s="649" t="s">
        <v>1419</v>
      </c>
      <c r="L79" s="650">
        <v>333.31</v>
      </c>
      <c r="M79" s="650">
        <v>666.62</v>
      </c>
      <c r="N79" s="649">
        <v>2</v>
      </c>
      <c r="O79" s="730">
        <v>2</v>
      </c>
      <c r="P79" s="650"/>
      <c r="Q79" s="665">
        <v>0</v>
      </c>
      <c r="R79" s="649"/>
      <c r="S79" s="665">
        <v>0</v>
      </c>
      <c r="T79" s="730"/>
      <c r="U79" s="688">
        <v>0</v>
      </c>
    </row>
    <row r="80" spans="1:21" ht="14.4" customHeight="1" x14ac:dyDescent="0.3">
      <c r="A80" s="648">
        <v>25</v>
      </c>
      <c r="B80" s="649" t="s">
        <v>1350</v>
      </c>
      <c r="C80" s="649">
        <v>89301252</v>
      </c>
      <c r="D80" s="728" t="s">
        <v>1906</v>
      </c>
      <c r="E80" s="729" t="s">
        <v>1476</v>
      </c>
      <c r="F80" s="649" t="s">
        <v>1458</v>
      </c>
      <c r="G80" s="649" t="s">
        <v>1501</v>
      </c>
      <c r="H80" s="649" t="s">
        <v>555</v>
      </c>
      <c r="I80" s="649" t="s">
        <v>1193</v>
      </c>
      <c r="J80" s="649" t="s">
        <v>1418</v>
      </c>
      <c r="K80" s="649" t="s">
        <v>1419</v>
      </c>
      <c r="L80" s="650">
        <v>156.86000000000001</v>
      </c>
      <c r="M80" s="650">
        <v>1882.3200000000002</v>
      </c>
      <c r="N80" s="649">
        <v>12</v>
      </c>
      <c r="O80" s="730">
        <v>11.5</v>
      </c>
      <c r="P80" s="650">
        <v>627.44000000000005</v>
      </c>
      <c r="Q80" s="665">
        <v>0.33333333333333331</v>
      </c>
      <c r="R80" s="649">
        <v>4</v>
      </c>
      <c r="S80" s="665">
        <v>0.33333333333333331</v>
      </c>
      <c r="T80" s="730">
        <v>3.5</v>
      </c>
      <c r="U80" s="688">
        <v>0.30434782608695654</v>
      </c>
    </row>
    <row r="81" spans="1:21" ht="14.4" customHeight="1" x14ac:dyDescent="0.3">
      <c r="A81" s="648">
        <v>25</v>
      </c>
      <c r="B81" s="649" t="s">
        <v>1350</v>
      </c>
      <c r="C81" s="649">
        <v>89301252</v>
      </c>
      <c r="D81" s="728" t="s">
        <v>1906</v>
      </c>
      <c r="E81" s="729" t="s">
        <v>1476</v>
      </c>
      <c r="F81" s="649" t="s">
        <v>1458</v>
      </c>
      <c r="G81" s="649" t="s">
        <v>1501</v>
      </c>
      <c r="H81" s="649" t="s">
        <v>555</v>
      </c>
      <c r="I81" s="649" t="s">
        <v>1615</v>
      </c>
      <c r="J81" s="649" t="s">
        <v>1616</v>
      </c>
      <c r="K81" s="649" t="s">
        <v>1617</v>
      </c>
      <c r="L81" s="650">
        <v>99.7</v>
      </c>
      <c r="M81" s="650">
        <v>99.7</v>
      </c>
      <c r="N81" s="649">
        <v>1</v>
      </c>
      <c r="O81" s="730">
        <v>1</v>
      </c>
      <c r="P81" s="650"/>
      <c r="Q81" s="665">
        <v>0</v>
      </c>
      <c r="R81" s="649"/>
      <c r="S81" s="665">
        <v>0</v>
      </c>
      <c r="T81" s="730"/>
      <c r="U81" s="688">
        <v>0</v>
      </c>
    </row>
    <row r="82" spans="1:21" ht="14.4" customHeight="1" x14ac:dyDescent="0.3">
      <c r="A82" s="648">
        <v>25</v>
      </c>
      <c r="B82" s="649" t="s">
        <v>1350</v>
      </c>
      <c r="C82" s="649">
        <v>89301252</v>
      </c>
      <c r="D82" s="728" t="s">
        <v>1906</v>
      </c>
      <c r="E82" s="729" t="s">
        <v>1476</v>
      </c>
      <c r="F82" s="649" t="s">
        <v>1458</v>
      </c>
      <c r="G82" s="649" t="s">
        <v>1618</v>
      </c>
      <c r="H82" s="649" t="s">
        <v>555</v>
      </c>
      <c r="I82" s="649" t="s">
        <v>910</v>
      </c>
      <c r="J82" s="649" t="s">
        <v>911</v>
      </c>
      <c r="K82" s="649" t="s">
        <v>912</v>
      </c>
      <c r="L82" s="650">
        <v>75.36</v>
      </c>
      <c r="M82" s="650">
        <v>75.36</v>
      </c>
      <c r="N82" s="649">
        <v>1</v>
      </c>
      <c r="O82" s="730">
        <v>0.5</v>
      </c>
      <c r="P82" s="650">
        <v>75.36</v>
      </c>
      <c r="Q82" s="665">
        <v>1</v>
      </c>
      <c r="R82" s="649">
        <v>1</v>
      </c>
      <c r="S82" s="665">
        <v>1</v>
      </c>
      <c r="T82" s="730">
        <v>0.5</v>
      </c>
      <c r="U82" s="688">
        <v>1</v>
      </c>
    </row>
    <row r="83" spans="1:21" ht="14.4" customHeight="1" x14ac:dyDescent="0.3">
      <c r="A83" s="648">
        <v>25</v>
      </c>
      <c r="B83" s="649" t="s">
        <v>1350</v>
      </c>
      <c r="C83" s="649">
        <v>89301252</v>
      </c>
      <c r="D83" s="728" t="s">
        <v>1906</v>
      </c>
      <c r="E83" s="729" t="s">
        <v>1476</v>
      </c>
      <c r="F83" s="649" t="s">
        <v>1458</v>
      </c>
      <c r="G83" s="649" t="s">
        <v>1619</v>
      </c>
      <c r="H83" s="649" t="s">
        <v>555</v>
      </c>
      <c r="I83" s="649" t="s">
        <v>1620</v>
      </c>
      <c r="J83" s="649" t="s">
        <v>1621</v>
      </c>
      <c r="K83" s="649" t="s">
        <v>1622</v>
      </c>
      <c r="L83" s="650">
        <v>75.19</v>
      </c>
      <c r="M83" s="650">
        <v>75.19</v>
      </c>
      <c r="N83" s="649">
        <v>1</v>
      </c>
      <c r="O83" s="730">
        <v>0.5</v>
      </c>
      <c r="P83" s="650">
        <v>75.19</v>
      </c>
      <c r="Q83" s="665">
        <v>1</v>
      </c>
      <c r="R83" s="649">
        <v>1</v>
      </c>
      <c r="S83" s="665">
        <v>1</v>
      </c>
      <c r="T83" s="730">
        <v>0.5</v>
      </c>
      <c r="U83" s="688">
        <v>1</v>
      </c>
    </row>
    <row r="84" spans="1:21" ht="14.4" customHeight="1" x14ac:dyDescent="0.3">
      <c r="A84" s="648">
        <v>25</v>
      </c>
      <c r="B84" s="649" t="s">
        <v>1350</v>
      </c>
      <c r="C84" s="649">
        <v>89301252</v>
      </c>
      <c r="D84" s="728" t="s">
        <v>1906</v>
      </c>
      <c r="E84" s="729" t="s">
        <v>1476</v>
      </c>
      <c r="F84" s="649" t="s">
        <v>1458</v>
      </c>
      <c r="G84" s="649" t="s">
        <v>1623</v>
      </c>
      <c r="H84" s="649" t="s">
        <v>555</v>
      </c>
      <c r="I84" s="649" t="s">
        <v>691</v>
      </c>
      <c r="J84" s="649" t="s">
        <v>692</v>
      </c>
      <c r="K84" s="649" t="s">
        <v>1624</v>
      </c>
      <c r="L84" s="650">
        <v>163.9</v>
      </c>
      <c r="M84" s="650">
        <v>327.8</v>
      </c>
      <c r="N84" s="649">
        <v>2</v>
      </c>
      <c r="O84" s="730">
        <v>2</v>
      </c>
      <c r="P84" s="650">
        <v>163.9</v>
      </c>
      <c r="Q84" s="665">
        <v>0.5</v>
      </c>
      <c r="R84" s="649">
        <v>1</v>
      </c>
      <c r="S84" s="665">
        <v>0.5</v>
      </c>
      <c r="T84" s="730">
        <v>1</v>
      </c>
      <c r="U84" s="688">
        <v>0.5</v>
      </c>
    </row>
    <row r="85" spans="1:21" ht="14.4" customHeight="1" x14ac:dyDescent="0.3">
      <c r="A85" s="648">
        <v>25</v>
      </c>
      <c r="B85" s="649" t="s">
        <v>1350</v>
      </c>
      <c r="C85" s="649">
        <v>89301252</v>
      </c>
      <c r="D85" s="728" t="s">
        <v>1906</v>
      </c>
      <c r="E85" s="729" t="s">
        <v>1476</v>
      </c>
      <c r="F85" s="649" t="s">
        <v>1458</v>
      </c>
      <c r="G85" s="649" t="s">
        <v>1547</v>
      </c>
      <c r="H85" s="649" t="s">
        <v>555</v>
      </c>
      <c r="I85" s="649" t="s">
        <v>1548</v>
      </c>
      <c r="J85" s="649" t="s">
        <v>1549</v>
      </c>
      <c r="K85" s="649" t="s">
        <v>1550</v>
      </c>
      <c r="L85" s="650">
        <v>0</v>
      </c>
      <c r="M85" s="650">
        <v>0</v>
      </c>
      <c r="N85" s="649">
        <v>1</v>
      </c>
      <c r="O85" s="730">
        <v>1</v>
      </c>
      <c r="P85" s="650"/>
      <c r="Q85" s="665"/>
      <c r="R85" s="649"/>
      <c r="S85" s="665">
        <v>0</v>
      </c>
      <c r="T85" s="730"/>
      <c r="U85" s="688">
        <v>0</v>
      </c>
    </row>
    <row r="86" spans="1:21" ht="14.4" customHeight="1" x14ac:dyDescent="0.3">
      <c r="A86" s="648">
        <v>25</v>
      </c>
      <c r="B86" s="649" t="s">
        <v>1350</v>
      </c>
      <c r="C86" s="649">
        <v>89301252</v>
      </c>
      <c r="D86" s="728" t="s">
        <v>1906</v>
      </c>
      <c r="E86" s="729" t="s">
        <v>1476</v>
      </c>
      <c r="F86" s="649" t="s">
        <v>1458</v>
      </c>
      <c r="G86" s="649" t="s">
        <v>1504</v>
      </c>
      <c r="H86" s="649" t="s">
        <v>1055</v>
      </c>
      <c r="I86" s="649" t="s">
        <v>1242</v>
      </c>
      <c r="J86" s="649" t="s">
        <v>1243</v>
      </c>
      <c r="K86" s="649" t="s">
        <v>1244</v>
      </c>
      <c r="L86" s="650">
        <v>154.01</v>
      </c>
      <c r="M86" s="650">
        <v>2156.14</v>
      </c>
      <c r="N86" s="649">
        <v>14</v>
      </c>
      <c r="O86" s="730">
        <v>7.5</v>
      </c>
      <c r="P86" s="650">
        <v>1232.08</v>
      </c>
      <c r="Q86" s="665">
        <v>0.5714285714285714</v>
      </c>
      <c r="R86" s="649">
        <v>8</v>
      </c>
      <c r="S86" s="665">
        <v>0.5714285714285714</v>
      </c>
      <c r="T86" s="730">
        <v>5</v>
      </c>
      <c r="U86" s="688">
        <v>0.66666666666666663</v>
      </c>
    </row>
    <row r="87" spans="1:21" ht="14.4" customHeight="1" x14ac:dyDescent="0.3">
      <c r="A87" s="648">
        <v>25</v>
      </c>
      <c r="B87" s="649" t="s">
        <v>1350</v>
      </c>
      <c r="C87" s="649">
        <v>89301252</v>
      </c>
      <c r="D87" s="728" t="s">
        <v>1906</v>
      </c>
      <c r="E87" s="729" t="s">
        <v>1476</v>
      </c>
      <c r="F87" s="649" t="s">
        <v>1458</v>
      </c>
      <c r="G87" s="649" t="s">
        <v>1504</v>
      </c>
      <c r="H87" s="649" t="s">
        <v>1055</v>
      </c>
      <c r="I87" s="649" t="s">
        <v>1526</v>
      </c>
      <c r="J87" s="649" t="s">
        <v>1527</v>
      </c>
      <c r="K87" s="649" t="s">
        <v>1528</v>
      </c>
      <c r="L87" s="650">
        <v>77.010000000000005</v>
      </c>
      <c r="M87" s="650">
        <v>231.03000000000003</v>
      </c>
      <c r="N87" s="649">
        <v>3</v>
      </c>
      <c r="O87" s="730">
        <v>2</v>
      </c>
      <c r="P87" s="650"/>
      <c r="Q87" s="665">
        <v>0</v>
      </c>
      <c r="R87" s="649"/>
      <c r="S87" s="665">
        <v>0</v>
      </c>
      <c r="T87" s="730"/>
      <c r="U87" s="688">
        <v>0</v>
      </c>
    </row>
    <row r="88" spans="1:21" ht="14.4" customHeight="1" x14ac:dyDescent="0.3">
      <c r="A88" s="648">
        <v>25</v>
      </c>
      <c r="B88" s="649" t="s">
        <v>1350</v>
      </c>
      <c r="C88" s="649">
        <v>89301252</v>
      </c>
      <c r="D88" s="728" t="s">
        <v>1906</v>
      </c>
      <c r="E88" s="729" t="s">
        <v>1476</v>
      </c>
      <c r="F88" s="649" t="s">
        <v>1458</v>
      </c>
      <c r="G88" s="649" t="s">
        <v>1625</v>
      </c>
      <c r="H88" s="649" t="s">
        <v>555</v>
      </c>
      <c r="I88" s="649" t="s">
        <v>1046</v>
      </c>
      <c r="J88" s="649" t="s">
        <v>1626</v>
      </c>
      <c r="K88" s="649" t="s">
        <v>1627</v>
      </c>
      <c r="L88" s="650">
        <v>808.29</v>
      </c>
      <c r="M88" s="650">
        <v>1616.58</v>
      </c>
      <c r="N88" s="649">
        <v>2</v>
      </c>
      <c r="O88" s="730">
        <v>2</v>
      </c>
      <c r="P88" s="650"/>
      <c r="Q88" s="665">
        <v>0</v>
      </c>
      <c r="R88" s="649"/>
      <c r="S88" s="665">
        <v>0</v>
      </c>
      <c r="T88" s="730"/>
      <c r="U88" s="688">
        <v>0</v>
      </c>
    </row>
    <row r="89" spans="1:21" ht="14.4" customHeight="1" x14ac:dyDescent="0.3">
      <c r="A89" s="648">
        <v>25</v>
      </c>
      <c r="B89" s="649" t="s">
        <v>1350</v>
      </c>
      <c r="C89" s="649">
        <v>89301252</v>
      </c>
      <c r="D89" s="728" t="s">
        <v>1906</v>
      </c>
      <c r="E89" s="729" t="s">
        <v>1476</v>
      </c>
      <c r="F89" s="649" t="s">
        <v>1458</v>
      </c>
      <c r="G89" s="649" t="s">
        <v>1628</v>
      </c>
      <c r="H89" s="649" t="s">
        <v>555</v>
      </c>
      <c r="I89" s="649" t="s">
        <v>1629</v>
      </c>
      <c r="J89" s="649" t="s">
        <v>1630</v>
      </c>
      <c r="K89" s="649" t="s">
        <v>796</v>
      </c>
      <c r="L89" s="650">
        <v>0</v>
      </c>
      <c r="M89" s="650">
        <v>0</v>
      </c>
      <c r="N89" s="649">
        <v>1</v>
      </c>
      <c r="O89" s="730">
        <v>1</v>
      </c>
      <c r="P89" s="650"/>
      <c r="Q89" s="665"/>
      <c r="R89" s="649"/>
      <c r="S89" s="665">
        <v>0</v>
      </c>
      <c r="T89" s="730"/>
      <c r="U89" s="688">
        <v>0</v>
      </c>
    </row>
    <row r="90" spans="1:21" ht="14.4" customHeight="1" x14ac:dyDescent="0.3">
      <c r="A90" s="648">
        <v>25</v>
      </c>
      <c r="B90" s="649" t="s">
        <v>1350</v>
      </c>
      <c r="C90" s="649">
        <v>89301252</v>
      </c>
      <c r="D90" s="728" t="s">
        <v>1906</v>
      </c>
      <c r="E90" s="729" t="s">
        <v>1476</v>
      </c>
      <c r="F90" s="649" t="s">
        <v>1458</v>
      </c>
      <c r="G90" s="649" t="s">
        <v>1631</v>
      </c>
      <c r="H90" s="649" t="s">
        <v>555</v>
      </c>
      <c r="I90" s="649" t="s">
        <v>1632</v>
      </c>
      <c r="J90" s="649" t="s">
        <v>1633</v>
      </c>
      <c r="K90" s="649" t="s">
        <v>1634</v>
      </c>
      <c r="L90" s="650">
        <v>64.13</v>
      </c>
      <c r="M90" s="650">
        <v>256.52</v>
      </c>
      <c r="N90" s="649">
        <v>4</v>
      </c>
      <c r="O90" s="730">
        <v>2</v>
      </c>
      <c r="P90" s="650">
        <v>128.26</v>
      </c>
      <c r="Q90" s="665">
        <v>0.5</v>
      </c>
      <c r="R90" s="649">
        <v>2</v>
      </c>
      <c r="S90" s="665">
        <v>0.5</v>
      </c>
      <c r="T90" s="730">
        <v>1</v>
      </c>
      <c r="U90" s="688">
        <v>0.5</v>
      </c>
    </row>
    <row r="91" spans="1:21" ht="14.4" customHeight="1" x14ac:dyDescent="0.3">
      <c r="A91" s="648">
        <v>25</v>
      </c>
      <c r="B91" s="649" t="s">
        <v>1350</v>
      </c>
      <c r="C91" s="649">
        <v>89301252</v>
      </c>
      <c r="D91" s="728" t="s">
        <v>1906</v>
      </c>
      <c r="E91" s="729" t="s">
        <v>1476</v>
      </c>
      <c r="F91" s="649" t="s">
        <v>1458</v>
      </c>
      <c r="G91" s="649" t="s">
        <v>1635</v>
      </c>
      <c r="H91" s="649" t="s">
        <v>555</v>
      </c>
      <c r="I91" s="649" t="s">
        <v>1636</v>
      </c>
      <c r="J91" s="649" t="s">
        <v>1637</v>
      </c>
      <c r="K91" s="649" t="s">
        <v>1638</v>
      </c>
      <c r="L91" s="650">
        <v>0</v>
      </c>
      <c r="M91" s="650">
        <v>0</v>
      </c>
      <c r="N91" s="649">
        <v>1</v>
      </c>
      <c r="O91" s="730">
        <v>1</v>
      </c>
      <c r="P91" s="650"/>
      <c r="Q91" s="665"/>
      <c r="R91" s="649"/>
      <c r="S91" s="665">
        <v>0</v>
      </c>
      <c r="T91" s="730"/>
      <c r="U91" s="688">
        <v>0</v>
      </c>
    </row>
    <row r="92" spans="1:21" ht="14.4" customHeight="1" x14ac:dyDescent="0.3">
      <c r="A92" s="648">
        <v>25</v>
      </c>
      <c r="B92" s="649" t="s">
        <v>1350</v>
      </c>
      <c r="C92" s="649">
        <v>89301252</v>
      </c>
      <c r="D92" s="728" t="s">
        <v>1906</v>
      </c>
      <c r="E92" s="729" t="s">
        <v>1476</v>
      </c>
      <c r="F92" s="649" t="s">
        <v>1458</v>
      </c>
      <c r="G92" s="649" t="s">
        <v>1635</v>
      </c>
      <c r="H92" s="649" t="s">
        <v>555</v>
      </c>
      <c r="I92" s="649" t="s">
        <v>1639</v>
      </c>
      <c r="J92" s="649" t="s">
        <v>1637</v>
      </c>
      <c r="K92" s="649" t="s">
        <v>1640</v>
      </c>
      <c r="L92" s="650">
        <v>137.33000000000001</v>
      </c>
      <c r="M92" s="650">
        <v>137.33000000000001</v>
      </c>
      <c r="N92" s="649">
        <v>1</v>
      </c>
      <c r="O92" s="730">
        <v>0.5</v>
      </c>
      <c r="P92" s="650">
        <v>137.33000000000001</v>
      </c>
      <c r="Q92" s="665">
        <v>1</v>
      </c>
      <c r="R92" s="649">
        <v>1</v>
      </c>
      <c r="S92" s="665">
        <v>1</v>
      </c>
      <c r="T92" s="730">
        <v>0.5</v>
      </c>
      <c r="U92" s="688">
        <v>1</v>
      </c>
    </row>
    <row r="93" spans="1:21" ht="14.4" customHeight="1" x14ac:dyDescent="0.3">
      <c r="A93" s="648">
        <v>25</v>
      </c>
      <c r="B93" s="649" t="s">
        <v>1350</v>
      </c>
      <c r="C93" s="649">
        <v>89301252</v>
      </c>
      <c r="D93" s="728" t="s">
        <v>1906</v>
      </c>
      <c r="E93" s="729" t="s">
        <v>1476</v>
      </c>
      <c r="F93" s="649" t="s">
        <v>1458</v>
      </c>
      <c r="G93" s="649" t="s">
        <v>1505</v>
      </c>
      <c r="H93" s="649" t="s">
        <v>1055</v>
      </c>
      <c r="I93" s="649" t="s">
        <v>1506</v>
      </c>
      <c r="J93" s="649" t="s">
        <v>642</v>
      </c>
      <c r="K93" s="649" t="s">
        <v>1507</v>
      </c>
      <c r="L93" s="650">
        <v>48.31</v>
      </c>
      <c r="M93" s="650">
        <v>96.62</v>
      </c>
      <c r="N93" s="649">
        <v>2</v>
      </c>
      <c r="O93" s="730">
        <v>2</v>
      </c>
      <c r="P93" s="650"/>
      <c r="Q93" s="665">
        <v>0</v>
      </c>
      <c r="R93" s="649"/>
      <c r="S93" s="665">
        <v>0</v>
      </c>
      <c r="T93" s="730"/>
      <c r="U93" s="688">
        <v>0</v>
      </c>
    </row>
    <row r="94" spans="1:21" ht="14.4" customHeight="1" x14ac:dyDescent="0.3">
      <c r="A94" s="648">
        <v>25</v>
      </c>
      <c r="B94" s="649" t="s">
        <v>1350</v>
      </c>
      <c r="C94" s="649">
        <v>89301252</v>
      </c>
      <c r="D94" s="728" t="s">
        <v>1906</v>
      </c>
      <c r="E94" s="729" t="s">
        <v>1476</v>
      </c>
      <c r="F94" s="649" t="s">
        <v>1458</v>
      </c>
      <c r="G94" s="649" t="s">
        <v>1521</v>
      </c>
      <c r="H94" s="649" t="s">
        <v>555</v>
      </c>
      <c r="I94" s="649" t="s">
        <v>1038</v>
      </c>
      <c r="J94" s="649" t="s">
        <v>1039</v>
      </c>
      <c r="K94" s="649" t="s">
        <v>1040</v>
      </c>
      <c r="L94" s="650">
        <v>113.37</v>
      </c>
      <c r="M94" s="650">
        <v>226.74</v>
      </c>
      <c r="N94" s="649">
        <v>2</v>
      </c>
      <c r="O94" s="730">
        <v>1.5</v>
      </c>
      <c r="P94" s="650">
        <v>226.74</v>
      </c>
      <c r="Q94" s="665">
        <v>1</v>
      </c>
      <c r="R94" s="649">
        <v>2</v>
      </c>
      <c r="S94" s="665">
        <v>1</v>
      </c>
      <c r="T94" s="730">
        <v>1.5</v>
      </c>
      <c r="U94" s="688">
        <v>1</v>
      </c>
    </row>
    <row r="95" spans="1:21" ht="14.4" customHeight="1" x14ac:dyDescent="0.3">
      <c r="A95" s="648">
        <v>25</v>
      </c>
      <c r="B95" s="649" t="s">
        <v>1350</v>
      </c>
      <c r="C95" s="649">
        <v>89301252</v>
      </c>
      <c r="D95" s="728" t="s">
        <v>1906</v>
      </c>
      <c r="E95" s="729" t="s">
        <v>1476</v>
      </c>
      <c r="F95" s="649" t="s">
        <v>1458</v>
      </c>
      <c r="G95" s="649" t="s">
        <v>1521</v>
      </c>
      <c r="H95" s="649" t="s">
        <v>555</v>
      </c>
      <c r="I95" s="649" t="s">
        <v>1641</v>
      </c>
      <c r="J95" s="649" t="s">
        <v>1039</v>
      </c>
      <c r="K95" s="649" t="s">
        <v>1642</v>
      </c>
      <c r="L95" s="650">
        <v>56.69</v>
      </c>
      <c r="M95" s="650">
        <v>226.76</v>
      </c>
      <c r="N95" s="649">
        <v>4</v>
      </c>
      <c r="O95" s="730">
        <v>3</v>
      </c>
      <c r="P95" s="650">
        <v>56.69</v>
      </c>
      <c r="Q95" s="665">
        <v>0.25</v>
      </c>
      <c r="R95" s="649">
        <v>1</v>
      </c>
      <c r="S95" s="665">
        <v>0.25</v>
      </c>
      <c r="T95" s="730">
        <v>0.5</v>
      </c>
      <c r="U95" s="688">
        <v>0.16666666666666666</v>
      </c>
    </row>
    <row r="96" spans="1:21" ht="14.4" customHeight="1" x14ac:dyDescent="0.3">
      <c r="A96" s="648">
        <v>25</v>
      </c>
      <c r="B96" s="649" t="s">
        <v>1350</v>
      </c>
      <c r="C96" s="649">
        <v>89301252</v>
      </c>
      <c r="D96" s="728" t="s">
        <v>1906</v>
      </c>
      <c r="E96" s="729" t="s">
        <v>1476</v>
      </c>
      <c r="F96" s="649" t="s">
        <v>1458</v>
      </c>
      <c r="G96" s="649" t="s">
        <v>1643</v>
      </c>
      <c r="H96" s="649" t="s">
        <v>555</v>
      </c>
      <c r="I96" s="649" t="s">
        <v>1644</v>
      </c>
      <c r="J96" s="649" t="s">
        <v>1645</v>
      </c>
      <c r="K96" s="649" t="s">
        <v>1646</v>
      </c>
      <c r="L96" s="650">
        <v>102.89</v>
      </c>
      <c r="M96" s="650">
        <v>102.89</v>
      </c>
      <c r="N96" s="649">
        <v>1</v>
      </c>
      <c r="O96" s="730">
        <v>1</v>
      </c>
      <c r="P96" s="650"/>
      <c r="Q96" s="665">
        <v>0</v>
      </c>
      <c r="R96" s="649"/>
      <c r="S96" s="665">
        <v>0</v>
      </c>
      <c r="T96" s="730"/>
      <c r="U96" s="688">
        <v>0</v>
      </c>
    </row>
    <row r="97" spans="1:21" ht="14.4" customHeight="1" x14ac:dyDescent="0.3">
      <c r="A97" s="648">
        <v>25</v>
      </c>
      <c r="B97" s="649" t="s">
        <v>1350</v>
      </c>
      <c r="C97" s="649">
        <v>89301252</v>
      </c>
      <c r="D97" s="728" t="s">
        <v>1906</v>
      </c>
      <c r="E97" s="729" t="s">
        <v>1477</v>
      </c>
      <c r="F97" s="649" t="s">
        <v>1458</v>
      </c>
      <c r="G97" s="649" t="s">
        <v>1501</v>
      </c>
      <c r="H97" s="649" t="s">
        <v>555</v>
      </c>
      <c r="I97" s="649" t="s">
        <v>1193</v>
      </c>
      <c r="J97" s="649" t="s">
        <v>1418</v>
      </c>
      <c r="K97" s="649" t="s">
        <v>1419</v>
      </c>
      <c r="L97" s="650">
        <v>333.31</v>
      </c>
      <c r="M97" s="650">
        <v>333.31</v>
      </c>
      <c r="N97" s="649">
        <v>1</v>
      </c>
      <c r="O97" s="730">
        <v>0.5</v>
      </c>
      <c r="P97" s="650"/>
      <c r="Q97" s="665">
        <v>0</v>
      </c>
      <c r="R97" s="649"/>
      <c r="S97" s="665">
        <v>0</v>
      </c>
      <c r="T97" s="730"/>
      <c r="U97" s="688">
        <v>0</v>
      </c>
    </row>
    <row r="98" spans="1:21" ht="14.4" customHeight="1" x14ac:dyDescent="0.3">
      <c r="A98" s="648">
        <v>25</v>
      </c>
      <c r="B98" s="649" t="s">
        <v>1350</v>
      </c>
      <c r="C98" s="649">
        <v>89301252</v>
      </c>
      <c r="D98" s="728" t="s">
        <v>1906</v>
      </c>
      <c r="E98" s="729" t="s">
        <v>1477</v>
      </c>
      <c r="F98" s="649" t="s">
        <v>1458</v>
      </c>
      <c r="G98" s="649" t="s">
        <v>1501</v>
      </c>
      <c r="H98" s="649" t="s">
        <v>555</v>
      </c>
      <c r="I98" s="649" t="s">
        <v>1193</v>
      </c>
      <c r="J98" s="649" t="s">
        <v>1418</v>
      </c>
      <c r="K98" s="649" t="s">
        <v>1419</v>
      </c>
      <c r="L98" s="650">
        <v>156.86000000000001</v>
      </c>
      <c r="M98" s="650">
        <v>2039.18</v>
      </c>
      <c r="N98" s="649">
        <v>13</v>
      </c>
      <c r="O98" s="730">
        <v>12.5</v>
      </c>
      <c r="P98" s="650">
        <v>941.16000000000008</v>
      </c>
      <c r="Q98" s="665">
        <v>0.46153846153846156</v>
      </c>
      <c r="R98" s="649">
        <v>6</v>
      </c>
      <c r="S98" s="665">
        <v>0.46153846153846156</v>
      </c>
      <c r="T98" s="730">
        <v>5.5</v>
      </c>
      <c r="U98" s="688">
        <v>0.44</v>
      </c>
    </row>
    <row r="99" spans="1:21" ht="14.4" customHeight="1" x14ac:dyDescent="0.3">
      <c r="A99" s="648">
        <v>25</v>
      </c>
      <c r="B99" s="649" t="s">
        <v>1350</v>
      </c>
      <c r="C99" s="649">
        <v>89301252</v>
      </c>
      <c r="D99" s="728" t="s">
        <v>1906</v>
      </c>
      <c r="E99" s="729" t="s">
        <v>1477</v>
      </c>
      <c r="F99" s="649" t="s">
        <v>1458</v>
      </c>
      <c r="G99" s="649" t="s">
        <v>1501</v>
      </c>
      <c r="H99" s="649" t="s">
        <v>555</v>
      </c>
      <c r="I99" s="649" t="s">
        <v>1647</v>
      </c>
      <c r="J99" s="649" t="s">
        <v>1418</v>
      </c>
      <c r="K99" s="649" t="s">
        <v>1419</v>
      </c>
      <c r="L99" s="650">
        <v>156.86000000000001</v>
      </c>
      <c r="M99" s="650">
        <v>156.86000000000001</v>
      </c>
      <c r="N99" s="649">
        <v>1</v>
      </c>
      <c r="O99" s="730">
        <v>1</v>
      </c>
      <c r="P99" s="650">
        <v>156.86000000000001</v>
      </c>
      <c r="Q99" s="665">
        <v>1</v>
      </c>
      <c r="R99" s="649">
        <v>1</v>
      </c>
      <c r="S99" s="665">
        <v>1</v>
      </c>
      <c r="T99" s="730">
        <v>1</v>
      </c>
      <c r="U99" s="688">
        <v>1</v>
      </c>
    </row>
    <row r="100" spans="1:21" ht="14.4" customHeight="1" x14ac:dyDescent="0.3">
      <c r="A100" s="648">
        <v>25</v>
      </c>
      <c r="B100" s="649" t="s">
        <v>1350</v>
      </c>
      <c r="C100" s="649">
        <v>89301252</v>
      </c>
      <c r="D100" s="728" t="s">
        <v>1906</v>
      </c>
      <c r="E100" s="729" t="s">
        <v>1477</v>
      </c>
      <c r="F100" s="649" t="s">
        <v>1458</v>
      </c>
      <c r="G100" s="649" t="s">
        <v>1648</v>
      </c>
      <c r="H100" s="649" t="s">
        <v>555</v>
      </c>
      <c r="I100" s="649" t="s">
        <v>1649</v>
      </c>
      <c r="J100" s="649" t="s">
        <v>1650</v>
      </c>
      <c r="K100" s="649" t="s">
        <v>1651</v>
      </c>
      <c r="L100" s="650">
        <v>61.85</v>
      </c>
      <c r="M100" s="650">
        <v>185.55</v>
      </c>
      <c r="N100" s="649">
        <v>3</v>
      </c>
      <c r="O100" s="730">
        <v>2</v>
      </c>
      <c r="P100" s="650">
        <v>61.85</v>
      </c>
      <c r="Q100" s="665">
        <v>0.33333333333333331</v>
      </c>
      <c r="R100" s="649">
        <v>1</v>
      </c>
      <c r="S100" s="665">
        <v>0.33333333333333331</v>
      </c>
      <c r="T100" s="730">
        <v>1</v>
      </c>
      <c r="U100" s="688">
        <v>0.5</v>
      </c>
    </row>
    <row r="101" spans="1:21" ht="14.4" customHeight="1" x14ac:dyDescent="0.3">
      <c r="A101" s="648">
        <v>25</v>
      </c>
      <c r="B101" s="649" t="s">
        <v>1350</v>
      </c>
      <c r="C101" s="649">
        <v>89301252</v>
      </c>
      <c r="D101" s="728" t="s">
        <v>1906</v>
      </c>
      <c r="E101" s="729" t="s">
        <v>1477</v>
      </c>
      <c r="F101" s="649" t="s">
        <v>1458</v>
      </c>
      <c r="G101" s="649" t="s">
        <v>1514</v>
      </c>
      <c r="H101" s="649" t="s">
        <v>1055</v>
      </c>
      <c r="I101" s="649" t="s">
        <v>1238</v>
      </c>
      <c r="J101" s="649" t="s">
        <v>1239</v>
      </c>
      <c r="K101" s="649" t="s">
        <v>1423</v>
      </c>
      <c r="L101" s="650">
        <v>184.22</v>
      </c>
      <c r="M101" s="650">
        <v>184.22</v>
      </c>
      <c r="N101" s="649">
        <v>1</v>
      </c>
      <c r="O101" s="730">
        <v>1</v>
      </c>
      <c r="P101" s="650"/>
      <c r="Q101" s="665">
        <v>0</v>
      </c>
      <c r="R101" s="649"/>
      <c r="S101" s="665">
        <v>0</v>
      </c>
      <c r="T101" s="730"/>
      <c r="U101" s="688">
        <v>0</v>
      </c>
    </row>
    <row r="102" spans="1:21" ht="14.4" customHeight="1" x14ac:dyDescent="0.3">
      <c r="A102" s="648">
        <v>25</v>
      </c>
      <c r="B102" s="649" t="s">
        <v>1350</v>
      </c>
      <c r="C102" s="649">
        <v>89301252</v>
      </c>
      <c r="D102" s="728" t="s">
        <v>1906</v>
      </c>
      <c r="E102" s="729" t="s">
        <v>1477</v>
      </c>
      <c r="F102" s="649" t="s">
        <v>1458</v>
      </c>
      <c r="G102" s="649" t="s">
        <v>1652</v>
      </c>
      <c r="H102" s="649" t="s">
        <v>555</v>
      </c>
      <c r="I102" s="649" t="s">
        <v>623</v>
      </c>
      <c r="J102" s="649" t="s">
        <v>1653</v>
      </c>
      <c r="K102" s="649" t="s">
        <v>1654</v>
      </c>
      <c r="L102" s="650">
        <v>18.940000000000001</v>
      </c>
      <c r="M102" s="650">
        <v>56.820000000000007</v>
      </c>
      <c r="N102" s="649">
        <v>3</v>
      </c>
      <c r="O102" s="730">
        <v>0.5</v>
      </c>
      <c r="P102" s="650"/>
      <c r="Q102" s="665">
        <v>0</v>
      </c>
      <c r="R102" s="649"/>
      <c r="S102" s="665">
        <v>0</v>
      </c>
      <c r="T102" s="730"/>
      <c r="U102" s="688">
        <v>0</v>
      </c>
    </row>
    <row r="103" spans="1:21" ht="14.4" customHeight="1" x14ac:dyDescent="0.3">
      <c r="A103" s="648">
        <v>25</v>
      </c>
      <c r="B103" s="649" t="s">
        <v>1350</v>
      </c>
      <c r="C103" s="649">
        <v>89301252</v>
      </c>
      <c r="D103" s="728" t="s">
        <v>1906</v>
      </c>
      <c r="E103" s="729" t="s">
        <v>1477</v>
      </c>
      <c r="F103" s="649" t="s">
        <v>1458</v>
      </c>
      <c r="G103" s="649" t="s">
        <v>1655</v>
      </c>
      <c r="H103" s="649" t="s">
        <v>555</v>
      </c>
      <c r="I103" s="649" t="s">
        <v>1656</v>
      </c>
      <c r="J103" s="649" t="s">
        <v>1657</v>
      </c>
      <c r="K103" s="649" t="s">
        <v>1658</v>
      </c>
      <c r="L103" s="650">
        <v>237.21</v>
      </c>
      <c r="M103" s="650">
        <v>237.21</v>
      </c>
      <c r="N103" s="649">
        <v>1</v>
      </c>
      <c r="O103" s="730">
        <v>1</v>
      </c>
      <c r="P103" s="650"/>
      <c r="Q103" s="665">
        <v>0</v>
      </c>
      <c r="R103" s="649"/>
      <c r="S103" s="665">
        <v>0</v>
      </c>
      <c r="T103" s="730"/>
      <c r="U103" s="688">
        <v>0</v>
      </c>
    </row>
    <row r="104" spans="1:21" ht="14.4" customHeight="1" x14ac:dyDescent="0.3">
      <c r="A104" s="648">
        <v>25</v>
      </c>
      <c r="B104" s="649" t="s">
        <v>1350</v>
      </c>
      <c r="C104" s="649">
        <v>89301252</v>
      </c>
      <c r="D104" s="728" t="s">
        <v>1906</v>
      </c>
      <c r="E104" s="729" t="s">
        <v>1477</v>
      </c>
      <c r="F104" s="649" t="s">
        <v>1458</v>
      </c>
      <c r="G104" s="649" t="s">
        <v>1659</v>
      </c>
      <c r="H104" s="649" t="s">
        <v>555</v>
      </c>
      <c r="I104" s="649" t="s">
        <v>1660</v>
      </c>
      <c r="J104" s="649" t="s">
        <v>1661</v>
      </c>
      <c r="K104" s="649" t="s">
        <v>1662</v>
      </c>
      <c r="L104" s="650">
        <v>103.12</v>
      </c>
      <c r="M104" s="650">
        <v>103.12</v>
      </c>
      <c r="N104" s="649">
        <v>1</v>
      </c>
      <c r="O104" s="730">
        <v>1</v>
      </c>
      <c r="P104" s="650"/>
      <c r="Q104" s="665">
        <v>0</v>
      </c>
      <c r="R104" s="649"/>
      <c r="S104" s="665">
        <v>0</v>
      </c>
      <c r="T104" s="730"/>
      <c r="U104" s="688">
        <v>0</v>
      </c>
    </row>
    <row r="105" spans="1:21" ht="14.4" customHeight="1" x14ac:dyDescent="0.3">
      <c r="A105" s="648">
        <v>25</v>
      </c>
      <c r="B105" s="649" t="s">
        <v>1350</v>
      </c>
      <c r="C105" s="649">
        <v>89301252</v>
      </c>
      <c r="D105" s="728" t="s">
        <v>1906</v>
      </c>
      <c r="E105" s="729" t="s">
        <v>1477</v>
      </c>
      <c r="F105" s="649" t="s">
        <v>1458</v>
      </c>
      <c r="G105" s="649" t="s">
        <v>1663</v>
      </c>
      <c r="H105" s="649" t="s">
        <v>555</v>
      </c>
      <c r="I105" s="649" t="s">
        <v>1664</v>
      </c>
      <c r="J105" s="649" t="s">
        <v>1665</v>
      </c>
      <c r="K105" s="649" t="s">
        <v>1666</v>
      </c>
      <c r="L105" s="650">
        <v>0</v>
      </c>
      <c r="M105" s="650">
        <v>0</v>
      </c>
      <c r="N105" s="649">
        <v>1</v>
      </c>
      <c r="O105" s="730">
        <v>1</v>
      </c>
      <c r="P105" s="650">
        <v>0</v>
      </c>
      <c r="Q105" s="665"/>
      <c r="R105" s="649">
        <v>1</v>
      </c>
      <c r="S105" s="665">
        <v>1</v>
      </c>
      <c r="T105" s="730">
        <v>1</v>
      </c>
      <c r="U105" s="688">
        <v>1</v>
      </c>
    </row>
    <row r="106" spans="1:21" ht="14.4" customHeight="1" x14ac:dyDescent="0.3">
      <c r="A106" s="648">
        <v>25</v>
      </c>
      <c r="B106" s="649" t="s">
        <v>1350</v>
      </c>
      <c r="C106" s="649">
        <v>89301252</v>
      </c>
      <c r="D106" s="728" t="s">
        <v>1906</v>
      </c>
      <c r="E106" s="729" t="s">
        <v>1477</v>
      </c>
      <c r="F106" s="649" t="s">
        <v>1458</v>
      </c>
      <c r="G106" s="649" t="s">
        <v>1667</v>
      </c>
      <c r="H106" s="649" t="s">
        <v>555</v>
      </c>
      <c r="I106" s="649" t="s">
        <v>1668</v>
      </c>
      <c r="J106" s="649" t="s">
        <v>1669</v>
      </c>
      <c r="K106" s="649" t="s">
        <v>1670</v>
      </c>
      <c r="L106" s="650">
        <v>0</v>
      </c>
      <c r="M106" s="650">
        <v>0</v>
      </c>
      <c r="N106" s="649">
        <v>1</v>
      </c>
      <c r="O106" s="730">
        <v>1</v>
      </c>
      <c r="P106" s="650"/>
      <c r="Q106" s="665"/>
      <c r="R106" s="649"/>
      <c r="S106" s="665">
        <v>0</v>
      </c>
      <c r="T106" s="730"/>
      <c r="U106" s="688">
        <v>0</v>
      </c>
    </row>
    <row r="107" spans="1:21" ht="14.4" customHeight="1" x14ac:dyDescent="0.3">
      <c r="A107" s="648">
        <v>25</v>
      </c>
      <c r="B107" s="649" t="s">
        <v>1350</v>
      </c>
      <c r="C107" s="649">
        <v>89301252</v>
      </c>
      <c r="D107" s="728" t="s">
        <v>1906</v>
      </c>
      <c r="E107" s="729" t="s">
        <v>1477</v>
      </c>
      <c r="F107" s="649" t="s">
        <v>1458</v>
      </c>
      <c r="G107" s="649" t="s">
        <v>1667</v>
      </c>
      <c r="H107" s="649" t="s">
        <v>555</v>
      </c>
      <c r="I107" s="649" t="s">
        <v>1671</v>
      </c>
      <c r="J107" s="649" t="s">
        <v>1669</v>
      </c>
      <c r="K107" s="649" t="s">
        <v>1672</v>
      </c>
      <c r="L107" s="650">
        <v>93.99</v>
      </c>
      <c r="M107" s="650">
        <v>93.99</v>
      </c>
      <c r="N107" s="649">
        <v>1</v>
      </c>
      <c r="O107" s="730">
        <v>1</v>
      </c>
      <c r="P107" s="650"/>
      <c r="Q107" s="665">
        <v>0</v>
      </c>
      <c r="R107" s="649"/>
      <c r="S107" s="665">
        <v>0</v>
      </c>
      <c r="T107" s="730"/>
      <c r="U107" s="688">
        <v>0</v>
      </c>
    </row>
    <row r="108" spans="1:21" ht="14.4" customHeight="1" x14ac:dyDescent="0.3">
      <c r="A108" s="648">
        <v>25</v>
      </c>
      <c r="B108" s="649" t="s">
        <v>1350</v>
      </c>
      <c r="C108" s="649">
        <v>89301252</v>
      </c>
      <c r="D108" s="728" t="s">
        <v>1906</v>
      </c>
      <c r="E108" s="729" t="s">
        <v>1477</v>
      </c>
      <c r="F108" s="649" t="s">
        <v>1458</v>
      </c>
      <c r="G108" s="649" t="s">
        <v>1504</v>
      </c>
      <c r="H108" s="649" t="s">
        <v>1055</v>
      </c>
      <c r="I108" s="649" t="s">
        <v>1242</v>
      </c>
      <c r="J108" s="649" t="s">
        <v>1243</v>
      </c>
      <c r="K108" s="649" t="s">
        <v>1244</v>
      </c>
      <c r="L108" s="650">
        <v>154.01</v>
      </c>
      <c r="M108" s="650">
        <v>308.02</v>
      </c>
      <c r="N108" s="649">
        <v>2</v>
      </c>
      <c r="O108" s="730">
        <v>1.5</v>
      </c>
      <c r="P108" s="650">
        <v>308.02</v>
      </c>
      <c r="Q108" s="665">
        <v>1</v>
      </c>
      <c r="R108" s="649">
        <v>2</v>
      </c>
      <c r="S108" s="665">
        <v>1</v>
      </c>
      <c r="T108" s="730">
        <v>1.5</v>
      </c>
      <c r="U108" s="688">
        <v>1</v>
      </c>
    </row>
    <row r="109" spans="1:21" ht="14.4" customHeight="1" x14ac:dyDescent="0.3">
      <c r="A109" s="648">
        <v>25</v>
      </c>
      <c r="B109" s="649" t="s">
        <v>1350</v>
      </c>
      <c r="C109" s="649">
        <v>89301252</v>
      </c>
      <c r="D109" s="728" t="s">
        <v>1906</v>
      </c>
      <c r="E109" s="729" t="s">
        <v>1477</v>
      </c>
      <c r="F109" s="649" t="s">
        <v>1458</v>
      </c>
      <c r="G109" s="649" t="s">
        <v>1673</v>
      </c>
      <c r="H109" s="649" t="s">
        <v>555</v>
      </c>
      <c r="I109" s="649" t="s">
        <v>1674</v>
      </c>
      <c r="J109" s="649" t="s">
        <v>1675</v>
      </c>
      <c r="K109" s="649" t="s">
        <v>1676</v>
      </c>
      <c r="L109" s="650">
        <v>0</v>
      </c>
      <c r="M109" s="650">
        <v>0</v>
      </c>
      <c r="N109" s="649">
        <v>1</v>
      </c>
      <c r="O109" s="730">
        <v>1</v>
      </c>
      <c r="P109" s="650"/>
      <c r="Q109" s="665"/>
      <c r="R109" s="649"/>
      <c r="S109" s="665">
        <v>0</v>
      </c>
      <c r="T109" s="730"/>
      <c r="U109" s="688">
        <v>0</v>
      </c>
    </row>
    <row r="110" spans="1:21" ht="14.4" customHeight="1" x14ac:dyDescent="0.3">
      <c r="A110" s="648">
        <v>25</v>
      </c>
      <c r="B110" s="649" t="s">
        <v>1350</v>
      </c>
      <c r="C110" s="649">
        <v>89301252</v>
      </c>
      <c r="D110" s="728" t="s">
        <v>1906</v>
      </c>
      <c r="E110" s="729" t="s">
        <v>1477</v>
      </c>
      <c r="F110" s="649" t="s">
        <v>1458</v>
      </c>
      <c r="G110" s="649" t="s">
        <v>1505</v>
      </c>
      <c r="H110" s="649" t="s">
        <v>1055</v>
      </c>
      <c r="I110" s="649" t="s">
        <v>1061</v>
      </c>
      <c r="J110" s="649" t="s">
        <v>642</v>
      </c>
      <c r="K110" s="649" t="s">
        <v>1432</v>
      </c>
      <c r="L110" s="650">
        <v>96.63</v>
      </c>
      <c r="M110" s="650">
        <v>193.26</v>
      </c>
      <c r="N110" s="649">
        <v>2</v>
      </c>
      <c r="O110" s="730">
        <v>2</v>
      </c>
      <c r="P110" s="650">
        <v>193.26</v>
      </c>
      <c r="Q110" s="665">
        <v>1</v>
      </c>
      <c r="R110" s="649">
        <v>2</v>
      </c>
      <c r="S110" s="665">
        <v>1</v>
      </c>
      <c r="T110" s="730">
        <v>2</v>
      </c>
      <c r="U110" s="688">
        <v>1</v>
      </c>
    </row>
    <row r="111" spans="1:21" ht="14.4" customHeight="1" x14ac:dyDescent="0.3">
      <c r="A111" s="648">
        <v>25</v>
      </c>
      <c r="B111" s="649" t="s">
        <v>1350</v>
      </c>
      <c r="C111" s="649">
        <v>89301252</v>
      </c>
      <c r="D111" s="728" t="s">
        <v>1906</v>
      </c>
      <c r="E111" s="729" t="s">
        <v>1477</v>
      </c>
      <c r="F111" s="649" t="s">
        <v>1458</v>
      </c>
      <c r="G111" s="649" t="s">
        <v>1505</v>
      </c>
      <c r="H111" s="649" t="s">
        <v>555</v>
      </c>
      <c r="I111" s="649" t="s">
        <v>986</v>
      </c>
      <c r="J111" s="649" t="s">
        <v>642</v>
      </c>
      <c r="K111" s="649" t="s">
        <v>1546</v>
      </c>
      <c r="L111" s="650">
        <v>96.63</v>
      </c>
      <c r="M111" s="650">
        <v>386.52</v>
      </c>
      <c r="N111" s="649">
        <v>4</v>
      </c>
      <c r="O111" s="730">
        <v>4</v>
      </c>
      <c r="P111" s="650">
        <v>289.89</v>
      </c>
      <c r="Q111" s="665">
        <v>0.75</v>
      </c>
      <c r="R111" s="649">
        <v>3</v>
      </c>
      <c r="S111" s="665">
        <v>0.75</v>
      </c>
      <c r="T111" s="730">
        <v>3</v>
      </c>
      <c r="U111" s="688">
        <v>0.75</v>
      </c>
    </row>
    <row r="112" spans="1:21" ht="14.4" customHeight="1" x14ac:dyDescent="0.3">
      <c r="A112" s="648">
        <v>25</v>
      </c>
      <c r="B112" s="649" t="s">
        <v>1350</v>
      </c>
      <c r="C112" s="649">
        <v>89301252</v>
      </c>
      <c r="D112" s="728" t="s">
        <v>1906</v>
      </c>
      <c r="E112" s="729" t="s">
        <v>1477</v>
      </c>
      <c r="F112" s="649" t="s">
        <v>1458</v>
      </c>
      <c r="G112" s="649" t="s">
        <v>1505</v>
      </c>
      <c r="H112" s="649" t="s">
        <v>555</v>
      </c>
      <c r="I112" s="649" t="s">
        <v>641</v>
      </c>
      <c r="J112" s="649" t="s">
        <v>642</v>
      </c>
      <c r="K112" s="649" t="s">
        <v>1677</v>
      </c>
      <c r="L112" s="650">
        <v>48.31</v>
      </c>
      <c r="M112" s="650">
        <v>48.31</v>
      </c>
      <c r="N112" s="649">
        <v>1</v>
      </c>
      <c r="O112" s="730">
        <v>0.5</v>
      </c>
      <c r="P112" s="650">
        <v>48.31</v>
      </c>
      <c r="Q112" s="665">
        <v>1</v>
      </c>
      <c r="R112" s="649">
        <v>1</v>
      </c>
      <c r="S112" s="665">
        <v>1</v>
      </c>
      <c r="T112" s="730">
        <v>0.5</v>
      </c>
      <c r="U112" s="688">
        <v>1</v>
      </c>
    </row>
    <row r="113" spans="1:21" ht="14.4" customHeight="1" x14ac:dyDescent="0.3">
      <c r="A113" s="648">
        <v>25</v>
      </c>
      <c r="B113" s="649" t="s">
        <v>1350</v>
      </c>
      <c r="C113" s="649">
        <v>89301252</v>
      </c>
      <c r="D113" s="728" t="s">
        <v>1906</v>
      </c>
      <c r="E113" s="729" t="s">
        <v>1477</v>
      </c>
      <c r="F113" s="649" t="s">
        <v>1458</v>
      </c>
      <c r="G113" s="649" t="s">
        <v>1678</v>
      </c>
      <c r="H113" s="649" t="s">
        <v>555</v>
      </c>
      <c r="I113" s="649" t="s">
        <v>1679</v>
      </c>
      <c r="J113" s="649" t="s">
        <v>706</v>
      </c>
      <c r="K113" s="649" t="s">
        <v>1680</v>
      </c>
      <c r="L113" s="650">
        <v>96.72</v>
      </c>
      <c r="M113" s="650">
        <v>96.72</v>
      </c>
      <c r="N113" s="649">
        <v>1</v>
      </c>
      <c r="O113" s="730">
        <v>0.5</v>
      </c>
      <c r="P113" s="650"/>
      <c r="Q113" s="665">
        <v>0</v>
      </c>
      <c r="R113" s="649"/>
      <c r="S113" s="665">
        <v>0</v>
      </c>
      <c r="T113" s="730"/>
      <c r="U113" s="688">
        <v>0</v>
      </c>
    </row>
    <row r="114" spans="1:21" ht="14.4" customHeight="1" x14ac:dyDescent="0.3">
      <c r="A114" s="648">
        <v>25</v>
      </c>
      <c r="B114" s="649" t="s">
        <v>1350</v>
      </c>
      <c r="C114" s="649">
        <v>89301252</v>
      </c>
      <c r="D114" s="728" t="s">
        <v>1906</v>
      </c>
      <c r="E114" s="729" t="s">
        <v>1477</v>
      </c>
      <c r="F114" s="649" t="s">
        <v>1458</v>
      </c>
      <c r="G114" s="649" t="s">
        <v>1643</v>
      </c>
      <c r="H114" s="649" t="s">
        <v>555</v>
      </c>
      <c r="I114" s="649" t="s">
        <v>1681</v>
      </c>
      <c r="J114" s="649" t="s">
        <v>832</v>
      </c>
      <c r="K114" s="649" t="s">
        <v>1646</v>
      </c>
      <c r="L114" s="650">
        <v>40.64</v>
      </c>
      <c r="M114" s="650">
        <v>40.64</v>
      </c>
      <c r="N114" s="649">
        <v>1</v>
      </c>
      <c r="O114" s="730">
        <v>0.5</v>
      </c>
      <c r="P114" s="650">
        <v>40.64</v>
      </c>
      <c r="Q114" s="665">
        <v>1</v>
      </c>
      <c r="R114" s="649">
        <v>1</v>
      </c>
      <c r="S114" s="665">
        <v>1</v>
      </c>
      <c r="T114" s="730">
        <v>0.5</v>
      </c>
      <c r="U114" s="688">
        <v>1</v>
      </c>
    </row>
    <row r="115" spans="1:21" ht="14.4" customHeight="1" x14ac:dyDescent="0.3">
      <c r="A115" s="648">
        <v>25</v>
      </c>
      <c r="B115" s="649" t="s">
        <v>1350</v>
      </c>
      <c r="C115" s="649">
        <v>89301252</v>
      </c>
      <c r="D115" s="728" t="s">
        <v>1906</v>
      </c>
      <c r="E115" s="729" t="s">
        <v>1477</v>
      </c>
      <c r="F115" s="649" t="s">
        <v>1458</v>
      </c>
      <c r="G115" s="649" t="s">
        <v>1608</v>
      </c>
      <c r="H115" s="649" t="s">
        <v>555</v>
      </c>
      <c r="I115" s="649" t="s">
        <v>1682</v>
      </c>
      <c r="J115" s="649" t="s">
        <v>1610</v>
      </c>
      <c r="K115" s="649" t="s">
        <v>711</v>
      </c>
      <c r="L115" s="650">
        <v>0</v>
      </c>
      <c r="M115" s="650">
        <v>0</v>
      </c>
      <c r="N115" s="649">
        <v>3</v>
      </c>
      <c r="O115" s="730">
        <v>0.5</v>
      </c>
      <c r="P115" s="650"/>
      <c r="Q115" s="665"/>
      <c r="R115" s="649"/>
      <c r="S115" s="665">
        <v>0</v>
      </c>
      <c r="T115" s="730"/>
      <c r="U115" s="688">
        <v>0</v>
      </c>
    </row>
    <row r="116" spans="1:21" ht="14.4" customHeight="1" x14ac:dyDescent="0.3">
      <c r="A116" s="648">
        <v>25</v>
      </c>
      <c r="B116" s="649" t="s">
        <v>1350</v>
      </c>
      <c r="C116" s="649">
        <v>89301252</v>
      </c>
      <c r="D116" s="728" t="s">
        <v>1906</v>
      </c>
      <c r="E116" s="729" t="s">
        <v>1478</v>
      </c>
      <c r="F116" s="649" t="s">
        <v>1458</v>
      </c>
      <c r="G116" s="649" t="s">
        <v>1501</v>
      </c>
      <c r="H116" s="649" t="s">
        <v>555</v>
      </c>
      <c r="I116" s="649" t="s">
        <v>1315</v>
      </c>
      <c r="J116" s="649" t="s">
        <v>1450</v>
      </c>
      <c r="K116" s="649" t="s">
        <v>1451</v>
      </c>
      <c r="L116" s="650">
        <v>333.31</v>
      </c>
      <c r="M116" s="650">
        <v>3999.7200000000003</v>
      </c>
      <c r="N116" s="649">
        <v>12</v>
      </c>
      <c r="O116" s="730">
        <v>10</v>
      </c>
      <c r="P116" s="650">
        <v>2333.17</v>
      </c>
      <c r="Q116" s="665">
        <v>0.58333333333333326</v>
      </c>
      <c r="R116" s="649">
        <v>7</v>
      </c>
      <c r="S116" s="665">
        <v>0.58333333333333337</v>
      </c>
      <c r="T116" s="730">
        <v>5</v>
      </c>
      <c r="U116" s="688">
        <v>0.5</v>
      </c>
    </row>
    <row r="117" spans="1:21" ht="14.4" customHeight="1" x14ac:dyDescent="0.3">
      <c r="A117" s="648">
        <v>25</v>
      </c>
      <c r="B117" s="649" t="s">
        <v>1350</v>
      </c>
      <c r="C117" s="649">
        <v>89301252</v>
      </c>
      <c r="D117" s="728" t="s">
        <v>1906</v>
      </c>
      <c r="E117" s="729" t="s">
        <v>1478</v>
      </c>
      <c r="F117" s="649" t="s">
        <v>1458</v>
      </c>
      <c r="G117" s="649" t="s">
        <v>1501</v>
      </c>
      <c r="H117" s="649" t="s">
        <v>555</v>
      </c>
      <c r="I117" s="649" t="s">
        <v>1315</v>
      </c>
      <c r="J117" s="649" t="s">
        <v>1450</v>
      </c>
      <c r="K117" s="649" t="s">
        <v>1451</v>
      </c>
      <c r="L117" s="650">
        <v>151.61000000000001</v>
      </c>
      <c r="M117" s="650">
        <v>4093.4700000000007</v>
      </c>
      <c r="N117" s="649">
        <v>27</v>
      </c>
      <c r="O117" s="730">
        <v>15</v>
      </c>
      <c r="P117" s="650">
        <v>3335.4200000000005</v>
      </c>
      <c r="Q117" s="665">
        <v>0.81481481481481477</v>
      </c>
      <c r="R117" s="649">
        <v>22</v>
      </c>
      <c r="S117" s="665">
        <v>0.81481481481481477</v>
      </c>
      <c r="T117" s="730">
        <v>11</v>
      </c>
      <c r="U117" s="688">
        <v>0.73333333333333328</v>
      </c>
    </row>
    <row r="118" spans="1:21" ht="14.4" customHeight="1" x14ac:dyDescent="0.3">
      <c r="A118" s="648">
        <v>25</v>
      </c>
      <c r="B118" s="649" t="s">
        <v>1350</v>
      </c>
      <c r="C118" s="649">
        <v>89301252</v>
      </c>
      <c r="D118" s="728" t="s">
        <v>1906</v>
      </c>
      <c r="E118" s="729" t="s">
        <v>1478</v>
      </c>
      <c r="F118" s="649" t="s">
        <v>1458</v>
      </c>
      <c r="G118" s="649" t="s">
        <v>1501</v>
      </c>
      <c r="H118" s="649" t="s">
        <v>555</v>
      </c>
      <c r="I118" s="649" t="s">
        <v>1683</v>
      </c>
      <c r="J118" s="649" t="s">
        <v>1684</v>
      </c>
      <c r="K118" s="649" t="s">
        <v>1685</v>
      </c>
      <c r="L118" s="650">
        <v>0</v>
      </c>
      <c r="M118" s="650">
        <v>0</v>
      </c>
      <c r="N118" s="649">
        <v>2</v>
      </c>
      <c r="O118" s="730">
        <v>1</v>
      </c>
      <c r="P118" s="650"/>
      <c r="Q118" s="665"/>
      <c r="R118" s="649"/>
      <c r="S118" s="665">
        <v>0</v>
      </c>
      <c r="T118" s="730"/>
      <c r="U118" s="688">
        <v>0</v>
      </c>
    </row>
    <row r="119" spans="1:21" ht="14.4" customHeight="1" x14ac:dyDescent="0.3">
      <c r="A119" s="648">
        <v>25</v>
      </c>
      <c r="B119" s="649" t="s">
        <v>1350</v>
      </c>
      <c r="C119" s="649">
        <v>89301252</v>
      </c>
      <c r="D119" s="728" t="s">
        <v>1906</v>
      </c>
      <c r="E119" s="729" t="s">
        <v>1478</v>
      </c>
      <c r="F119" s="649" t="s">
        <v>1458</v>
      </c>
      <c r="G119" s="649" t="s">
        <v>1667</v>
      </c>
      <c r="H119" s="649" t="s">
        <v>555</v>
      </c>
      <c r="I119" s="649" t="s">
        <v>1686</v>
      </c>
      <c r="J119" s="649" t="s">
        <v>1669</v>
      </c>
      <c r="K119" s="649" t="s">
        <v>1672</v>
      </c>
      <c r="L119" s="650">
        <v>93.99</v>
      </c>
      <c r="M119" s="650">
        <v>93.99</v>
      </c>
      <c r="N119" s="649">
        <v>1</v>
      </c>
      <c r="O119" s="730">
        <v>1</v>
      </c>
      <c r="P119" s="650"/>
      <c r="Q119" s="665">
        <v>0</v>
      </c>
      <c r="R119" s="649"/>
      <c r="S119" s="665">
        <v>0</v>
      </c>
      <c r="T119" s="730"/>
      <c r="U119" s="688">
        <v>0</v>
      </c>
    </row>
    <row r="120" spans="1:21" ht="14.4" customHeight="1" x14ac:dyDescent="0.3">
      <c r="A120" s="648">
        <v>25</v>
      </c>
      <c r="B120" s="649" t="s">
        <v>1350</v>
      </c>
      <c r="C120" s="649">
        <v>89301252</v>
      </c>
      <c r="D120" s="728" t="s">
        <v>1906</v>
      </c>
      <c r="E120" s="729" t="s">
        <v>1478</v>
      </c>
      <c r="F120" s="649" t="s">
        <v>1458</v>
      </c>
      <c r="G120" s="649" t="s">
        <v>1504</v>
      </c>
      <c r="H120" s="649" t="s">
        <v>1055</v>
      </c>
      <c r="I120" s="649" t="s">
        <v>1242</v>
      </c>
      <c r="J120" s="649" t="s">
        <v>1243</v>
      </c>
      <c r="K120" s="649" t="s">
        <v>1244</v>
      </c>
      <c r="L120" s="650">
        <v>154.01</v>
      </c>
      <c r="M120" s="650">
        <v>924.06</v>
      </c>
      <c r="N120" s="649">
        <v>6</v>
      </c>
      <c r="O120" s="730">
        <v>5</v>
      </c>
      <c r="P120" s="650">
        <v>462.03</v>
      </c>
      <c r="Q120" s="665">
        <v>0.5</v>
      </c>
      <c r="R120" s="649">
        <v>3</v>
      </c>
      <c r="S120" s="665">
        <v>0.5</v>
      </c>
      <c r="T120" s="730">
        <v>2</v>
      </c>
      <c r="U120" s="688">
        <v>0.4</v>
      </c>
    </row>
    <row r="121" spans="1:21" ht="14.4" customHeight="1" x14ac:dyDescent="0.3">
      <c r="A121" s="648">
        <v>25</v>
      </c>
      <c r="B121" s="649" t="s">
        <v>1350</v>
      </c>
      <c r="C121" s="649">
        <v>89301252</v>
      </c>
      <c r="D121" s="728" t="s">
        <v>1906</v>
      </c>
      <c r="E121" s="729" t="s">
        <v>1478</v>
      </c>
      <c r="F121" s="649" t="s">
        <v>1458</v>
      </c>
      <c r="G121" s="649" t="s">
        <v>1504</v>
      </c>
      <c r="H121" s="649" t="s">
        <v>555</v>
      </c>
      <c r="I121" s="649" t="s">
        <v>1687</v>
      </c>
      <c r="J121" s="649" t="s">
        <v>1243</v>
      </c>
      <c r="K121" s="649" t="s">
        <v>1244</v>
      </c>
      <c r="L121" s="650">
        <v>154.01</v>
      </c>
      <c r="M121" s="650">
        <v>1232.08</v>
      </c>
      <c r="N121" s="649">
        <v>8</v>
      </c>
      <c r="O121" s="730">
        <v>5</v>
      </c>
      <c r="P121" s="650">
        <v>462.03</v>
      </c>
      <c r="Q121" s="665">
        <v>0.375</v>
      </c>
      <c r="R121" s="649">
        <v>3</v>
      </c>
      <c r="S121" s="665">
        <v>0.375</v>
      </c>
      <c r="T121" s="730">
        <v>2</v>
      </c>
      <c r="U121" s="688">
        <v>0.4</v>
      </c>
    </row>
    <row r="122" spans="1:21" ht="14.4" customHeight="1" x14ac:dyDescent="0.3">
      <c r="A122" s="648">
        <v>25</v>
      </c>
      <c r="B122" s="649" t="s">
        <v>1350</v>
      </c>
      <c r="C122" s="649">
        <v>89301252</v>
      </c>
      <c r="D122" s="728" t="s">
        <v>1906</v>
      </c>
      <c r="E122" s="729" t="s">
        <v>1478</v>
      </c>
      <c r="F122" s="649" t="s">
        <v>1458</v>
      </c>
      <c r="G122" s="649" t="s">
        <v>1688</v>
      </c>
      <c r="H122" s="649" t="s">
        <v>555</v>
      </c>
      <c r="I122" s="649" t="s">
        <v>1260</v>
      </c>
      <c r="J122" s="649" t="s">
        <v>1689</v>
      </c>
      <c r="K122" s="649" t="s">
        <v>1690</v>
      </c>
      <c r="L122" s="650">
        <v>12.26</v>
      </c>
      <c r="M122" s="650">
        <v>12.26</v>
      </c>
      <c r="N122" s="649">
        <v>1</v>
      </c>
      <c r="O122" s="730">
        <v>1</v>
      </c>
      <c r="P122" s="650">
        <v>12.26</v>
      </c>
      <c r="Q122" s="665">
        <v>1</v>
      </c>
      <c r="R122" s="649">
        <v>1</v>
      </c>
      <c r="S122" s="665">
        <v>1</v>
      </c>
      <c r="T122" s="730">
        <v>1</v>
      </c>
      <c r="U122" s="688">
        <v>1</v>
      </c>
    </row>
    <row r="123" spans="1:21" ht="14.4" customHeight="1" x14ac:dyDescent="0.3">
      <c r="A123" s="648">
        <v>25</v>
      </c>
      <c r="B123" s="649" t="s">
        <v>1350</v>
      </c>
      <c r="C123" s="649">
        <v>89301252</v>
      </c>
      <c r="D123" s="728" t="s">
        <v>1906</v>
      </c>
      <c r="E123" s="729" t="s">
        <v>1478</v>
      </c>
      <c r="F123" s="649" t="s">
        <v>1458</v>
      </c>
      <c r="G123" s="649" t="s">
        <v>1505</v>
      </c>
      <c r="H123" s="649" t="s">
        <v>555</v>
      </c>
      <c r="I123" s="649" t="s">
        <v>641</v>
      </c>
      <c r="J123" s="649" t="s">
        <v>642</v>
      </c>
      <c r="K123" s="649" t="s">
        <v>1677</v>
      </c>
      <c r="L123" s="650">
        <v>48.31</v>
      </c>
      <c r="M123" s="650">
        <v>48.31</v>
      </c>
      <c r="N123" s="649">
        <v>1</v>
      </c>
      <c r="O123" s="730">
        <v>1</v>
      </c>
      <c r="P123" s="650"/>
      <c r="Q123" s="665">
        <v>0</v>
      </c>
      <c r="R123" s="649"/>
      <c r="S123" s="665">
        <v>0</v>
      </c>
      <c r="T123" s="730"/>
      <c r="U123" s="688">
        <v>0</v>
      </c>
    </row>
    <row r="124" spans="1:21" ht="14.4" customHeight="1" x14ac:dyDescent="0.3">
      <c r="A124" s="648">
        <v>25</v>
      </c>
      <c r="B124" s="649" t="s">
        <v>1350</v>
      </c>
      <c r="C124" s="649">
        <v>89301252</v>
      </c>
      <c r="D124" s="728" t="s">
        <v>1906</v>
      </c>
      <c r="E124" s="729" t="s">
        <v>1478</v>
      </c>
      <c r="F124" s="649" t="s">
        <v>1458</v>
      </c>
      <c r="G124" s="649" t="s">
        <v>1691</v>
      </c>
      <c r="H124" s="649" t="s">
        <v>555</v>
      </c>
      <c r="I124" s="649" t="s">
        <v>1692</v>
      </c>
      <c r="J124" s="649" t="s">
        <v>1693</v>
      </c>
      <c r="K124" s="649" t="s">
        <v>1694</v>
      </c>
      <c r="L124" s="650">
        <v>0</v>
      </c>
      <c r="M124" s="650">
        <v>0</v>
      </c>
      <c r="N124" s="649">
        <v>1</v>
      </c>
      <c r="O124" s="730">
        <v>1</v>
      </c>
      <c r="P124" s="650">
        <v>0</v>
      </c>
      <c r="Q124" s="665"/>
      <c r="R124" s="649">
        <v>1</v>
      </c>
      <c r="S124" s="665">
        <v>1</v>
      </c>
      <c r="T124" s="730">
        <v>1</v>
      </c>
      <c r="U124" s="688">
        <v>1</v>
      </c>
    </row>
    <row r="125" spans="1:21" ht="14.4" customHeight="1" x14ac:dyDescent="0.3">
      <c r="A125" s="648">
        <v>25</v>
      </c>
      <c r="B125" s="649" t="s">
        <v>1350</v>
      </c>
      <c r="C125" s="649">
        <v>89301252</v>
      </c>
      <c r="D125" s="728" t="s">
        <v>1906</v>
      </c>
      <c r="E125" s="729" t="s">
        <v>1479</v>
      </c>
      <c r="F125" s="649" t="s">
        <v>1458</v>
      </c>
      <c r="G125" s="649" t="s">
        <v>1501</v>
      </c>
      <c r="H125" s="649" t="s">
        <v>555</v>
      </c>
      <c r="I125" s="649" t="s">
        <v>1193</v>
      </c>
      <c r="J125" s="649" t="s">
        <v>1418</v>
      </c>
      <c r="K125" s="649" t="s">
        <v>1419</v>
      </c>
      <c r="L125" s="650">
        <v>333.31</v>
      </c>
      <c r="M125" s="650">
        <v>4333.03</v>
      </c>
      <c r="N125" s="649">
        <v>13</v>
      </c>
      <c r="O125" s="730">
        <v>12.5</v>
      </c>
      <c r="P125" s="650">
        <v>1999.86</v>
      </c>
      <c r="Q125" s="665">
        <v>0.46153846153846156</v>
      </c>
      <c r="R125" s="649">
        <v>6</v>
      </c>
      <c r="S125" s="665">
        <v>0.46153846153846156</v>
      </c>
      <c r="T125" s="730">
        <v>6</v>
      </c>
      <c r="U125" s="688">
        <v>0.48</v>
      </c>
    </row>
    <row r="126" spans="1:21" ht="14.4" customHeight="1" x14ac:dyDescent="0.3">
      <c r="A126" s="648">
        <v>25</v>
      </c>
      <c r="B126" s="649" t="s">
        <v>1350</v>
      </c>
      <c r="C126" s="649">
        <v>89301252</v>
      </c>
      <c r="D126" s="728" t="s">
        <v>1906</v>
      </c>
      <c r="E126" s="729" t="s">
        <v>1479</v>
      </c>
      <c r="F126" s="649" t="s">
        <v>1458</v>
      </c>
      <c r="G126" s="649" t="s">
        <v>1501</v>
      </c>
      <c r="H126" s="649" t="s">
        <v>555</v>
      </c>
      <c r="I126" s="649" t="s">
        <v>1193</v>
      </c>
      <c r="J126" s="649" t="s">
        <v>1418</v>
      </c>
      <c r="K126" s="649" t="s">
        <v>1419</v>
      </c>
      <c r="L126" s="650">
        <v>156.86000000000001</v>
      </c>
      <c r="M126" s="650">
        <v>1098.02</v>
      </c>
      <c r="N126" s="649">
        <v>7</v>
      </c>
      <c r="O126" s="730">
        <v>7</v>
      </c>
      <c r="P126" s="650">
        <v>313.72000000000003</v>
      </c>
      <c r="Q126" s="665">
        <v>0.28571428571428575</v>
      </c>
      <c r="R126" s="649">
        <v>2</v>
      </c>
      <c r="S126" s="665">
        <v>0.2857142857142857</v>
      </c>
      <c r="T126" s="730">
        <v>2</v>
      </c>
      <c r="U126" s="688">
        <v>0.2857142857142857</v>
      </c>
    </row>
    <row r="127" spans="1:21" ht="14.4" customHeight="1" x14ac:dyDescent="0.3">
      <c r="A127" s="648">
        <v>25</v>
      </c>
      <c r="B127" s="649" t="s">
        <v>1350</v>
      </c>
      <c r="C127" s="649">
        <v>89301252</v>
      </c>
      <c r="D127" s="728" t="s">
        <v>1906</v>
      </c>
      <c r="E127" s="729" t="s">
        <v>1479</v>
      </c>
      <c r="F127" s="649" t="s">
        <v>1458</v>
      </c>
      <c r="G127" s="649" t="s">
        <v>1695</v>
      </c>
      <c r="H127" s="649" t="s">
        <v>555</v>
      </c>
      <c r="I127" s="649" t="s">
        <v>701</v>
      </c>
      <c r="J127" s="649" t="s">
        <v>1696</v>
      </c>
      <c r="K127" s="649" t="s">
        <v>1697</v>
      </c>
      <c r="L127" s="650">
        <v>0</v>
      </c>
      <c r="M127" s="650">
        <v>0</v>
      </c>
      <c r="N127" s="649">
        <v>1</v>
      </c>
      <c r="O127" s="730">
        <v>0.5</v>
      </c>
      <c r="P127" s="650"/>
      <c r="Q127" s="665"/>
      <c r="R127" s="649"/>
      <c r="S127" s="665">
        <v>0</v>
      </c>
      <c r="T127" s="730"/>
      <c r="U127" s="688">
        <v>0</v>
      </c>
    </row>
    <row r="128" spans="1:21" ht="14.4" customHeight="1" x14ac:dyDescent="0.3">
      <c r="A128" s="648">
        <v>25</v>
      </c>
      <c r="B128" s="649" t="s">
        <v>1350</v>
      </c>
      <c r="C128" s="649">
        <v>89301252</v>
      </c>
      <c r="D128" s="728" t="s">
        <v>1906</v>
      </c>
      <c r="E128" s="729" t="s">
        <v>1479</v>
      </c>
      <c r="F128" s="649" t="s">
        <v>1458</v>
      </c>
      <c r="G128" s="649" t="s">
        <v>1514</v>
      </c>
      <c r="H128" s="649" t="s">
        <v>1055</v>
      </c>
      <c r="I128" s="649" t="s">
        <v>1238</v>
      </c>
      <c r="J128" s="649" t="s">
        <v>1239</v>
      </c>
      <c r="K128" s="649" t="s">
        <v>1423</v>
      </c>
      <c r="L128" s="650">
        <v>184.22</v>
      </c>
      <c r="M128" s="650">
        <v>1473.76</v>
      </c>
      <c r="N128" s="649">
        <v>8</v>
      </c>
      <c r="O128" s="730">
        <v>6.5</v>
      </c>
      <c r="P128" s="650">
        <v>368.44</v>
      </c>
      <c r="Q128" s="665">
        <v>0.25</v>
      </c>
      <c r="R128" s="649">
        <v>2</v>
      </c>
      <c r="S128" s="665">
        <v>0.25</v>
      </c>
      <c r="T128" s="730">
        <v>1.5</v>
      </c>
      <c r="U128" s="688">
        <v>0.23076923076923078</v>
      </c>
    </row>
    <row r="129" spans="1:21" ht="14.4" customHeight="1" x14ac:dyDescent="0.3">
      <c r="A129" s="648">
        <v>25</v>
      </c>
      <c r="B129" s="649" t="s">
        <v>1350</v>
      </c>
      <c r="C129" s="649">
        <v>89301252</v>
      </c>
      <c r="D129" s="728" t="s">
        <v>1906</v>
      </c>
      <c r="E129" s="729" t="s">
        <v>1479</v>
      </c>
      <c r="F129" s="649" t="s">
        <v>1458</v>
      </c>
      <c r="G129" s="649" t="s">
        <v>1698</v>
      </c>
      <c r="H129" s="649" t="s">
        <v>555</v>
      </c>
      <c r="I129" s="649" t="s">
        <v>1699</v>
      </c>
      <c r="J129" s="649" t="s">
        <v>1700</v>
      </c>
      <c r="K129" s="649" t="s">
        <v>1701</v>
      </c>
      <c r="L129" s="650">
        <v>75.8</v>
      </c>
      <c r="M129" s="650">
        <v>75.8</v>
      </c>
      <c r="N129" s="649">
        <v>1</v>
      </c>
      <c r="O129" s="730">
        <v>1</v>
      </c>
      <c r="P129" s="650">
        <v>75.8</v>
      </c>
      <c r="Q129" s="665">
        <v>1</v>
      </c>
      <c r="R129" s="649">
        <v>1</v>
      </c>
      <c r="S129" s="665">
        <v>1</v>
      </c>
      <c r="T129" s="730">
        <v>1</v>
      </c>
      <c r="U129" s="688">
        <v>1</v>
      </c>
    </row>
    <row r="130" spans="1:21" ht="14.4" customHeight="1" x14ac:dyDescent="0.3">
      <c r="A130" s="648">
        <v>25</v>
      </c>
      <c r="B130" s="649" t="s">
        <v>1350</v>
      </c>
      <c r="C130" s="649">
        <v>89301252</v>
      </c>
      <c r="D130" s="728" t="s">
        <v>1906</v>
      </c>
      <c r="E130" s="729" t="s">
        <v>1479</v>
      </c>
      <c r="F130" s="649" t="s">
        <v>1458</v>
      </c>
      <c r="G130" s="649" t="s">
        <v>1702</v>
      </c>
      <c r="H130" s="649" t="s">
        <v>555</v>
      </c>
      <c r="I130" s="649" t="s">
        <v>1703</v>
      </c>
      <c r="J130" s="649" t="s">
        <v>1704</v>
      </c>
      <c r="K130" s="649" t="s">
        <v>1705</v>
      </c>
      <c r="L130" s="650">
        <v>45.75</v>
      </c>
      <c r="M130" s="650">
        <v>45.75</v>
      </c>
      <c r="N130" s="649">
        <v>1</v>
      </c>
      <c r="O130" s="730">
        <v>1</v>
      </c>
      <c r="P130" s="650">
        <v>45.75</v>
      </c>
      <c r="Q130" s="665">
        <v>1</v>
      </c>
      <c r="R130" s="649">
        <v>1</v>
      </c>
      <c r="S130" s="665">
        <v>1</v>
      </c>
      <c r="T130" s="730">
        <v>1</v>
      </c>
      <c r="U130" s="688">
        <v>1</v>
      </c>
    </row>
    <row r="131" spans="1:21" ht="14.4" customHeight="1" x14ac:dyDescent="0.3">
      <c r="A131" s="648">
        <v>25</v>
      </c>
      <c r="B131" s="649" t="s">
        <v>1350</v>
      </c>
      <c r="C131" s="649">
        <v>89301252</v>
      </c>
      <c r="D131" s="728" t="s">
        <v>1906</v>
      </c>
      <c r="E131" s="729" t="s">
        <v>1479</v>
      </c>
      <c r="F131" s="649" t="s">
        <v>1458</v>
      </c>
      <c r="G131" s="649" t="s">
        <v>1536</v>
      </c>
      <c r="H131" s="649" t="s">
        <v>555</v>
      </c>
      <c r="I131" s="649" t="s">
        <v>735</v>
      </c>
      <c r="J131" s="649" t="s">
        <v>736</v>
      </c>
      <c r="K131" s="649" t="s">
        <v>1537</v>
      </c>
      <c r="L131" s="650">
        <v>0</v>
      </c>
      <c r="M131" s="650">
        <v>0</v>
      </c>
      <c r="N131" s="649">
        <v>3</v>
      </c>
      <c r="O131" s="730">
        <v>2</v>
      </c>
      <c r="P131" s="650">
        <v>0</v>
      </c>
      <c r="Q131" s="665"/>
      <c r="R131" s="649">
        <v>2</v>
      </c>
      <c r="S131" s="665">
        <v>0.66666666666666663</v>
      </c>
      <c r="T131" s="730">
        <v>1.5</v>
      </c>
      <c r="U131" s="688">
        <v>0.75</v>
      </c>
    </row>
    <row r="132" spans="1:21" ht="14.4" customHeight="1" x14ac:dyDescent="0.3">
      <c r="A132" s="648">
        <v>25</v>
      </c>
      <c r="B132" s="649" t="s">
        <v>1350</v>
      </c>
      <c r="C132" s="649">
        <v>89301252</v>
      </c>
      <c r="D132" s="728" t="s">
        <v>1906</v>
      </c>
      <c r="E132" s="729" t="s">
        <v>1479</v>
      </c>
      <c r="F132" s="649" t="s">
        <v>1458</v>
      </c>
      <c r="G132" s="649" t="s">
        <v>1504</v>
      </c>
      <c r="H132" s="649" t="s">
        <v>1055</v>
      </c>
      <c r="I132" s="649" t="s">
        <v>1242</v>
      </c>
      <c r="J132" s="649" t="s">
        <v>1243</v>
      </c>
      <c r="K132" s="649" t="s">
        <v>1244</v>
      </c>
      <c r="L132" s="650">
        <v>154.01</v>
      </c>
      <c r="M132" s="650">
        <v>1694.11</v>
      </c>
      <c r="N132" s="649">
        <v>11</v>
      </c>
      <c r="O132" s="730">
        <v>9</v>
      </c>
      <c r="P132" s="650">
        <v>1078.07</v>
      </c>
      <c r="Q132" s="665">
        <v>0.63636363636363635</v>
      </c>
      <c r="R132" s="649">
        <v>7</v>
      </c>
      <c r="S132" s="665">
        <v>0.63636363636363635</v>
      </c>
      <c r="T132" s="730">
        <v>5</v>
      </c>
      <c r="U132" s="688">
        <v>0.55555555555555558</v>
      </c>
    </row>
    <row r="133" spans="1:21" ht="14.4" customHeight="1" x14ac:dyDescent="0.3">
      <c r="A133" s="648">
        <v>25</v>
      </c>
      <c r="B133" s="649" t="s">
        <v>1350</v>
      </c>
      <c r="C133" s="649">
        <v>89301252</v>
      </c>
      <c r="D133" s="728" t="s">
        <v>1906</v>
      </c>
      <c r="E133" s="729" t="s">
        <v>1479</v>
      </c>
      <c r="F133" s="649" t="s">
        <v>1458</v>
      </c>
      <c r="G133" s="649" t="s">
        <v>1688</v>
      </c>
      <c r="H133" s="649" t="s">
        <v>555</v>
      </c>
      <c r="I133" s="649" t="s">
        <v>1706</v>
      </c>
      <c r="J133" s="649" t="s">
        <v>1689</v>
      </c>
      <c r="K133" s="649" t="s">
        <v>1707</v>
      </c>
      <c r="L133" s="650">
        <v>34.31</v>
      </c>
      <c r="M133" s="650">
        <v>34.31</v>
      </c>
      <c r="N133" s="649">
        <v>1</v>
      </c>
      <c r="O133" s="730">
        <v>1</v>
      </c>
      <c r="P133" s="650">
        <v>34.31</v>
      </c>
      <c r="Q133" s="665">
        <v>1</v>
      </c>
      <c r="R133" s="649">
        <v>1</v>
      </c>
      <c r="S133" s="665">
        <v>1</v>
      </c>
      <c r="T133" s="730">
        <v>1</v>
      </c>
      <c r="U133" s="688">
        <v>1</v>
      </c>
    </row>
    <row r="134" spans="1:21" ht="14.4" customHeight="1" x14ac:dyDescent="0.3">
      <c r="A134" s="648">
        <v>25</v>
      </c>
      <c r="B134" s="649" t="s">
        <v>1350</v>
      </c>
      <c r="C134" s="649">
        <v>89301252</v>
      </c>
      <c r="D134" s="728" t="s">
        <v>1906</v>
      </c>
      <c r="E134" s="729" t="s">
        <v>1479</v>
      </c>
      <c r="F134" s="649" t="s">
        <v>1458</v>
      </c>
      <c r="G134" s="649" t="s">
        <v>1708</v>
      </c>
      <c r="H134" s="649" t="s">
        <v>555</v>
      </c>
      <c r="I134" s="649" t="s">
        <v>890</v>
      </c>
      <c r="J134" s="649" t="s">
        <v>1709</v>
      </c>
      <c r="K134" s="649" t="s">
        <v>1710</v>
      </c>
      <c r="L134" s="650">
        <v>65.069999999999993</v>
      </c>
      <c r="M134" s="650">
        <v>65.069999999999993</v>
      </c>
      <c r="N134" s="649">
        <v>1</v>
      </c>
      <c r="O134" s="730">
        <v>1</v>
      </c>
      <c r="P134" s="650">
        <v>65.069999999999993</v>
      </c>
      <c r="Q134" s="665">
        <v>1</v>
      </c>
      <c r="R134" s="649">
        <v>1</v>
      </c>
      <c r="S134" s="665">
        <v>1</v>
      </c>
      <c r="T134" s="730">
        <v>1</v>
      </c>
      <c r="U134" s="688">
        <v>1</v>
      </c>
    </row>
    <row r="135" spans="1:21" ht="14.4" customHeight="1" x14ac:dyDescent="0.3">
      <c r="A135" s="648">
        <v>25</v>
      </c>
      <c r="B135" s="649" t="s">
        <v>1350</v>
      </c>
      <c r="C135" s="649">
        <v>89301252</v>
      </c>
      <c r="D135" s="728" t="s">
        <v>1906</v>
      </c>
      <c r="E135" s="729" t="s">
        <v>1479</v>
      </c>
      <c r="F135" s="649" t="s">
        <v>1458</v>
      </c>
      <c r="G135" s="649" t="s">
        <v>1711</v>
      </c>
      <c r="H135" s="649" t="s">
        <v>555</v>
      </c>
      <c r="I135" s="649" t="s">
        <v>1213</v>
      </c>
      <c r="J135" s="649" t="s">
        <v>1214</v>
      </c>
      <c r="K135" s="649" t="s">
        <v>1215</v>
      </c>
      <c r="L135" s="650">
        <v>120.37</v>
      </c>
      <c r="M135" s="650">
        <v>240.74</v>
      </c>
      <c r="N135" s="649">
        <v>2</v>
      </c>
      <c r="O135" s="730">
        <v>2</v>
      </c>
      <c r="P135" s="650">
        <v>240.74</v>
      </c>
      <c r="Q135" s="665">
        <v>1</v>
      </c>
      <c r="R135" s="649">
        <v>2</v>
      </c>
      <c r="S135" s="665">
        <v>1</v>
      </c>
      <c r="T135" s="730">
        <v>2</v>
      </c>
      <c r="U135" s="688">
        <v>1</v>
      </c>
    </row>
    <row r="136" spans="1:21" ht="14.4" customHeight="1" x14ac:dyDescent="0.3">
      <c r="A136" s="648">
        <v>25</v>
      </c>
      <c r="B136" s="649" t="s">
        <v>1350</v>
      </c>
      <c r="C136" s="649">
        <v>89301252</v>
      </c>
      <c r="D136" s="728" t="s">
        <v>1906</v>
      </c>
      <c r="E136" s="729" t="s">
        <v>1479</v>
      </c>
      <c r="F136" s="649" t="s">
        <v>1458</v>
      </c>
      <c r="G136" s="649" t="s">
        <v>1505</v>
      </c>
      <c r="H136" s="649" t="s">
        <v>1055</v>
      </c>
      <c r="I136" s="649" t="s">
        <v>1506</v>
      </c>
      <c r="J136" s="649" t="s">
        <v>642</v>
      </c>
      <c r="K136" s="649" t="s">
        <v>1507</v>
      </c>
      <c r="L136" s="650">
        <v>48.31</v>
      </c>
      <c r="M136" s="650">
        <v>48.31</v>
      </c>
      <c r="N136" s="649">
        <v>1</v>
      </c>
      <c r="O136" s="730">
        <v>1</v>
      </c>
      <c r="P136" s="650">
        <v>48.31</v>
      </c>
      <c r="Q136" s="665">
        <v>1</v>
      </c>
      <c r="R136" s="649">
        <v>1</v>
      </c>
      <c r="S136" s="665">
        <v>1</v>
      </c>
      <c r="T136" s="730">
        <v>1</v>
      </c>
      <c r="U136" s="688">
        <v>1</v>
      </c>
    </row>
    <row r="137" spans="1:21" ht="14.4" customHeight="1" x14ac:dyDescent="0.3">
      <c r="A137" s="648">
        <v>25</v>
      </c>
      <c r="B137" s="649" t="s">
        <v>1350</v>
      </c>
      <c r="C137" s="649">
        <v>89301252</v>
      </c>
      <c r="D137" s="728" t="s">
        <v>1906</v>
      </c>
      <c r="E137" s="729" t="s">
        <v>1479</v>
      </c>
      <c r="F137" s="649" t="s">
        <v>1458</v>
      </c>
      <c r="G137" s="649" t="s">
        <v>1505</v>
      </c>
      <c r="H137" s="649" t="s">
        <v>1055</v>
      </c>
      <c r="I137" s="649" t="s">
        <v>1061</v>
      </c>
      <c r="J137" s="649" t="s">
        <v>642</v>
      </c>
      <c r="K137" s="649" t="s">
        <v>1432</v>
      </c>
      <c r="L137" s="650">
        <v>96.63</v>
      </c>
      <c r="M137" s="650">
        <v>96.63</v>
      </c>
      <c r="N137" s="649">
        <v>1</v>
      </c>
      <c r="O137" s="730">
        <v>0.5</v>
      </c>
      <c r="P137" s="650"/>
      <c r="Q137" s="665">
        <v>0</v>
      </c>
      <c r="R137" s="649"/>
      <c r="S137" s="665">
        <v>0</v>
      </c>
      <c r="T137" s="730"/>
      <c r="U137" s="688">
        <v>0</v>
      </c>
    </row>
    <row r="138" spans="1:21" ht="14.4" customHeight="1" x14ac:dyDescent="0.3">
      <c r="A138" s="648">
        <v>25</v>
      </c>
      <c r="B138" s="649" t="s">
        <v>1350</v>
      </c>
      <c r="C138" s="649">
        <v>89301252</v>
      </c>
      <c r="D138" s="728" t="s">
        <v>1906</v>
      </c>
      <c r="E138" s="729" t="s">
        <v>1480</v>
      </c>
      <c r="F138" s="649" t="s">
        <v>1458</v>
      </c>
      <c r="G138" s="649" t="s">
        <v>1712</v>
      </c>
      <c r="H138" s="649" t="s">
        <v>555</v>
      </c>
      <c r="I138" s="649" t="s">
        <v>1713</v>
      </c>
      <c r="J138" s="649" t="s">
        <v>1714</v>
      </c>
      <c r="K138" s="649" t="s">
        <v>1215</v>
      </c>
      <c r="L138" s="650">
        <v>283.5</v>
      </c>
      <c r="M138" s="650">
        <v>283.5</v>
      </c>
      <c r="N138" s="649">
        <v>1</v>
      </c>
      <c r="O138" s="730">
        <v>0.5</v>
      </c>
      <c r="P138" s="650">
        <v>283.5</v>
      </c>
      <c r="Q138" s="665">
        <v>1</v>
      </c>
      <c r="R138" s="649">
        <v>1</v>
      </c>
      <c r="S138" s="665">
        <v>1</v>
      </c>
      <c r="T138" s="730">
        <v>0.5</v>
      </c>
      <c r="U138" s="688">
        <v>1</v>
      </c>
    </row>
    <row r="139" spans="1:21" ht="14.4" customHeight="1" x14ac:dyDescent="0.3">
      <c r="A139" s="648">
        <v>25</v>
      </c>
      <c r="B139" s="649" t="s">
        <v>1350</v>
      </c>
      <c r="C139" s="649">
        <v>89301252</v>
      </c>
      <c r="D139" s="728" t="s">
        <v>1906</v>
      </c>
      <c r="E139" s="729" t="s">
        <v>1480</v>
      </c>
      <c r="F139" s="649" t="s">
        <v>1458</v>
      </c>
      <c r="G139" s="649" t="s">
        <v>1715</v>
      </c>
      <c r="H139" s="649" t="s">
        <v>555</v>
      </c>
      <c r="I139" s="649" t="s">
        <v>1716</v>
      </c>
      <c r="J139" s="649" t="s">
        <v>1717</v>
      </c>
      <c r="K139" s="649" t="s">
        <v>1718</v>
      </c>
      <c r="L139" s="650">
        <v>0</v>
      </c>
      <c r="M139" s="650">
        <v>0</v>
      </c>
      <c r="N139" s="649">
        <v>1</v>
      </c>
      <c r="O139" s="730">
        <v>0.5</v>
      </c>
      <c r="P139" s="650">
        <v>0</v>
      </c>
      <c r="Q139" s="665"/>
      <c r="R139" s="649">
        <v>1</v>
      </c>
      <c r="S139" s="665">
        <v>1</v>
      </c>
      <c r="T139" s="730">
        <v>0.5</v>
      </c>
      <c r="U139" s="688">
        <v>1</v>
      </c>
    </row>
    <row r="140" spans="1:21" ht="14.4" customHeight="1" x14ac:dyDescent="0.3">
      <c r="A140" s="648">
        <v>25</v>
      </c>
      <c r="B140" s="649" t="s">
        <v>1350</v>
      </c>
      <c r="C140" s="649">
        <v>89301252</v>
      </c>
      <c r="D140" s="728" t="s">
        <v>1906</v>
      </c>
      <c r="E140" s="729" t="s">
        <v>1481</v>
      </c>
      <c r="F140" s="649" t="s">
        <v>1458</v>
      </c>
      <c r="G140" s="649" t="s">
        <v>1501</v>
      </c>
      <c r="H140" s="649" t="s">
        <v>555</v>
      </c>
      <c r="I140" s="649" t="s">
        <v>1193</v>
      </c>
      <c r="J140" s="649" t="s">
        <v>1418</v>
      </c>
      <c r="K140" s="649" t="s">
        <v>1419</v>
      </c>
      <c r="L140" s="650">
        <v>333.31</v>
      </c>
      <c r="M140" s="650">
        <v>12665.780000000002</v>
      </c>
      <c r="N140" s="649">
        <v>38</v>
      </c>
      <c r="O140" s="730">
        <v>37.5</v>
      </c>
      <c r="P140" s="650">
        <v>8666.0600000000031</v>
      </c>
      <c r="Q140" s="665">
        <v>0.6842105263157896</v>
      </c>
      <c r="R140" s="649">
        <v>26</v>
      </c>
      <c r="S140" s="665">
        <v>0.68421052631578949</v>
      </c>
      <c r="T140" s="730">
        <v>26</v>
      </c>
      <c r="U140" s="688">
        <v>0.69333333333333336</v>
      </c>
    </row>
    <row r="141" spans="1:21" ht="14.4" customHeight="1" x14ac:dyDescent="0.3">
      <c r="A141" s="648">
        <v>25</v>
      </c>
      <c r="B141" s="649" t="s">
        <v>1350</v>
      </c>
      <c r="C141" s="649">
        <v>89301252</v>
      </c>
      <c r="D141" s="728" t="s">
        <v>1906</v>
      </c>
      <c r="E141" s="729" t="s">
        <v>1481</v>
      </c>
      <c r="F141" s="649" t="s">
        <v>1458</v>
      </c>
      <c r="G141" s="649" t="s">
        <v>1501</v>
      </c>
      <c r="H141" s="649" t="s">
        <v>555</v>
      </c>
      <c r="I141" s="649" t="s">
        <v>1193</v>
      </c>
      <c r="J141" s="649" t="s">
        <v>1418</v>
      </c>
      <c r="K141" s="649" t="s">
        <v>1419</v>
      </c>
      <c r="L141" s="650">
        <v>156.86000000000001</v>
      </c>
      <c r="M141" s="650">
        <v>2196.0400000000004</v>
      </c>
      <c r="N141" s="649">
        <v>14</v>
      </c>
      <c r="O141" s="730">
        <v>13.5</v>
      </c>
      <c r="P141" s="650">
        <v>1568.6000000000004</v>
      </c>
      <c r="Q141" s="665">
        <v>0.7142857142857143</v>
      </c>
      <c r="R141" s="649">
        <v>10</v>
      </c>
      <c r="S141" s="665">
        <v>0.7142857142857143</v>
      </c>
      <c r="T141" s="730">
        <v>9.5</v>
      </c>
      <c r="U141" s="688">
        <v>0.70370370370370372</v>
      </c>
    </row>
    <row r="142" spans="1:21" ht="14.4" customHeight="1" x14ac:dyDescent="0.3">
      <c r="A142" s="648">
        <v>25</v>
      </c>
      <c r="B142" s="649" t="s">
        <v>1350</v>
      </c>
      <c r="C142" s="649">
        <v>89301252</v>
      </c>
      <c r="D142" s="728" t="s">
        <v>1906</v>
      </c>
      <c r="E142" s="729" t="s">
        <v>1481</v>
      </c>
      <c r="F142" s="649" t="s">
        <v>1458</v>
      </c>
      <c r="G142" s="649" t="s">
        <v>1501</v>
      </c>
      <c r="H142" s="649" t="s">
        <v>555</v>
      </c>
      <c r="I142" s="649" t="s">
        <v>1647</v>
      </c>
      <c r="J142" s="649" t="s">
        <v>1418</v>
      </c>
      <c r="K142" s="649" t="s">
        <v>1419</v>
      </c>
      <c r="L142" s="650">
        <v>333.31</v>
      </c>
      <c r="M142" s="650">
        <v>3999.7200000000003</v>
      </c>
      <c r="N142" s="649">
        <v>12</v>
      </c>
      <c r="O142" s="730">
        <v>11.5</v>
      </c>
      <c r="P142" s="650">
        <v>2666.48</v>
      </c>
      <c r="Q142" s="665">
        <v>0.66666666666666663</v>
      </c>
      <c r="R142" s="649">
        <v>8</v>
      </c>
      <c r="S142" s="665">
        <v>0.66666666666666663</v>
      </c>
      <c r="T142" s="730">
        <v>8</v>
      </c>
      <c r="U142" s="688">
        <v>0.69565217391304346</v>
      </c>
    </row>
    <row r="143" spans="1:21" ht="14.4" customHeight="1" x14ac:dyDescent="0.3">
      <c r="A143" s="648">
        <v>25</v>
      </c>
      <c r="B143" s="649" t="s">
        <v>1350</v>
      </c>
      <c r="C143" s="649">
        <v>89301252</v>
      </c>
      <c r="D143" s="728" t="s">
        <v>1906</v>
      </c>
      <c r="E143" s="729" t="s">
        <v>1481</v>
      </c>
      <c r="F143" s="649" t="s">
        <v>1458</v>
      </c>
      <c r="G143" s="649" t="s">
        <v>1501</v>
      </c>
      <c r="H143" s="649" t="s">
        <v>555</v>
      </c>
      <c r="I143" s="649" t="s">
        <v>1647</v>
      </c>
      <c r="J143" s="649" t="s">
        <v>1418</v>
      </c>
      <c r="K143" s="649" t="s">
        <v>1419</v>
      </c>
      <c r="L143" s="650">
        <v>156.86000000000001</v>
      </c>
      <c r="M143" s="650">
        <v>4235.2200000000012</v>
      </c>
      <c r="N143" s="649">
        <v>27</v>
      </c>
      <c r="O143" s="730">
        <v>26</v>
      </c>
      <c r="P143" s="650">
        <v>2823.4800000000014</v>
      </c>
      <c r="Q143" s="665">
        <v>0.66666666666666685</v>
      </c>
      <c r="R143" s="649">
        <v>18</v>
      </c>
      <c r="S143" s="665">
        <v>0.66666666666666663</v>
      </c>
      <c r="T143" s="730">
        <v>17</v>
      </c>
      <c r="U143" s="688">
        <v>0.65384615384615385</v>
      </c>
    </row>
    <row r="144" spans="1:21" ht="14.4" customHeight="1" x14ac:dyDescent="0.3">
      <c r="A144" s="648">
        <v>25</v>
      </c>
      <c r="B144" s="649" t="s">
        <v>1350</v>
      </c>
      <c r="C144" s="649">
        <v>89301252</v>
      </c>
      <c r="D144" s="728" t="s">
        <v>1906</v>
      </c>
      <c r="E144" s="729" t="s">
        <v>1481</v>
      </c>
      <c r="F144" s="649" t="s">
        <v>1458</v>
      </c>
      <c r="G144" s="649" t="s">
        <v>1514</v>
      </c>
      <c r="H144" s="649" t="s">
        <v>1055</v>
      </c>
      <c r="I144" s="649" t="s">
        <v>1238</v>
      </c>
      <c r="J144" s="649" t="s">
        <v>1239</v>
      </c>
      <c r="K144" s="649" t="s">
        <v>1423</v>
      </c>
      <c r="L144" s="650">
        <v>184.22</v>
      </c>
      <c r="M144" s="650">
        <v>184.22</v>
      </c>
      <c r="N144" s="649">
        <v>1</v>
      </c>
      <c r="O144" s="730">
        <v>1</v>
      </c>
      <c r="P144" s="650">
        <v>184.22</v>
      </c>
      <c r="Q144" s="665">
        <v>1</v>
      </c>
      <c r="R144" s="649">
        <v>1</v>
      </c>
      <c r="S144" s="665">
        <v>1</v>
      </c>
      <c r="T144" s="730">
        <v>1</v>
      </c>
      <c r="U144" s="688">
        <v>1</v>
      </c>
    </row>
    <row r="145" spans="1:21" ht="14.4" customHeight="1" x14ac:dyDescent="0.3">
      <c r="A145" s="648">
        <v>25</v>
      </c>
      <c r="B145" s="649" t="s">
        <v>1350</v>
      </c>
      <c r="C145" s="649">
        <v>89301252</v>
      </c>
      <c r="D145" s="728" t="s">
        <v>1906</v>
      </c>
      <c r="E145" s="729" t="s">
        <v>1481</v>
      </c>
      <c r="F145" s="649" t="s">
        <v>1458</v>
      </c>
      <c r="G145" s="649" t="s">
        <v>1698</v>
      </c>
      <c r="H145" s="649" t="s">
        <v>555</v>
      </c>
      <c r="I145" s="649" t="s">
        <v>1699</v>
      </c>
      <c r="J145" s="649" t="s">
        <v>1700</v>
      </c>
      <c r="K145" s="649" t="s">
        <v>1701</v>
      </c>
      <c r="L145" s="650">
        <v>75.8</v>
      </c>
      <c r="M145" s="650">
        <v>75.8</v>
      </c>
      <c r="N145" s="649">
        <v>1</v>
      </c>
      <c r="O145" s="730">
        <v>1</v>
      </c>
      <c r="P145" s="650"/>
      <c r="Q145" s="665">
        <v>0</v>
      </c>
      <c r="R145" s="649"/>
      <c r="S145" s="665">
        <v>0</v>
      </c>
      <c r="T145" s="730"/>
      <c r="U145" s="688">
        <v>0</v>
      </c>
    </row>
    <row r="146" spans="1:21" ht="14.4" customHeight="1" x14ac:dyDescent="0.3">
      <c r="A146" s="648">
        <v>25</v>
      </c>
      <c r="B146" s="649" t="s">
        <v>1350</v>
      </c>
      <c r="C146" s="649">
        <v>89301252</v>
      </c>
      <c r="D146" s="728" t="s">
        <v>1906</v>
      </c>
      <c r="E146" s="729" t="s">
        <v>1481</v>
      </c>
      <c r="F146" s="649" t="s">
        <v>1458</v>
      </c>
      <c r="G146" s="649" t="s">
        <v>1702</v>
      </c>
      <c r="H146" s="649" t="s">
        <v>555</v>
      </c>
      <c r="I146" s="649" t="s">
        <v>1719</v>
      </c>
      <c r="J146" s="649" t="s">
        <v>1720</v>
      </c>
      <c r="K146" s="649" t="s">
        <v>1721</v>
      </c>
      <c r="L146" s="650">
        <v>45.75</v>
      </c>
      <c r="M146" s="650">
        <v>45.75</v>
      </c>
      <c r="N146" s="649">
        <v>1</v>
      </c>
      <c r="O146" s="730">
        <v>1</v>
      </c>
      <c r="P146" s="650">
        <v>45.75</v>
      </c>
      <c r="Q146" s="665">
        <v>1</v>
      </c>
      <c r="R146" s="649">
        <v>1</v>
      </c>
      <c r="S146" s="665">
        <v>1</v>
      </c>
      <c r="T146" s="730">
        <v>1</v>
      </c>
      <c r="U146" s="688">
        <v>1</v>
      </c>
    </row>
    <row r="147" spans="1:21" ht="14.4" customHeight="1" x14ac:dyDescent="0.3">
      <c r="A147" s="648">
        <v>25</v>
      </c>
      <c r="B147" s="649" t="s">
        <v>1350</v>
      </c>
      <c r="C147" s="649">
        <v>89301252</v>
      </c>
      <c r="D147" s="728" t="s">
        <v>1906</v>
      </c>
      <c r="E147" s="729" t="s">
        <v>1481</v>
      </c>
      <c r="F147" s="649" t="s">
        <v>1458</v>
      </c>
      <c r="G147" s="649" t="s">
        <v>1618</v>
      </c>
      <c r="H147" s="649" t="s">
        <v>555</v>
      </c>
      <c r="I147" s="649" t="s">
        <v>1722</v>
      </c>
      <c r="J147" s="649" t="s">
        <v>1723</v>
      </c>
      <c r="K147" s="649" t="s">
        <v>1724</v>
      </c>
      <c r="L147" s="650">
        <v>94.2</v>
      </c>
      <c r="M147" s="650">
        <v>94.2</v>
      </c>
      <c r="N147" s="649">
        <v>1</v>
      </c>
      <c r="O147" s="730">
        <v>1</v>
      </c>
      <c r="P147" s="650"/>
      <c r="Q147" s="665">
        <v>0</v>
      </c>
      <c r="R147" s="649"/>
      <c r="S147" s="665">
        <v>0</v>
      </c>
      <c r="T147" s="730"/>
      <c r="U147" s="688">
        <v>0</v>
      </c>
    </row>
    <row r="148" spans="1:21" ht="14.4" customHeight="1" x14ac:dyDescent="0.3">
      <c r="A148" s="648">
        <v>25</v>
      </c>
      <c r="B148" s="649" t="s">
        <v>1350</v>
      </c>
      <c r="C148" s="649">
        <v>89301252</v>
      </c>
      <c r="D148" s="728" t="s">
        <v>1906</v>
      </c>
      <c r="E148" s="729" t="s">
        <v>1481</v>
      </c>
      <c r="F148" s="649" t="s">
        <v>1458</v>
      </c>
      <c r="G148" s="649" t="s">
        <v>1508</v>
      </c>
      <c r="H148" s="649" t="s">
        <v>555</v>
      </c>
      <c r="I148" s="649" t="s">
        <v>1509</v>
      </c>
      <c r="J148" s="649" t="s">
        <v>1510</v>
      </c>
      <c r="K148" s="649" t="s">
        <v>1511</v>
      </c>
      <c r="L148" s="650">
        <v>0</v>
      </c>
      <c r="M148" s="650">
        <v>0</v>
      </c>
      <c r="N148" s="649">
        <v>3</v>
      </c>
      <c r="O148" s="730">
        <v>3</v>
      </c>
      <c r="P148" s="650">
        <v>0</v>
      </c>
      <c r="Q148" s="665"/>
      <c r="R148" s="649">
        <v>1</v>
      </c>
      <c r="S148" s="665">
        <v>0.33333333333333331</v>
      </c>
      <c r="T148" s="730">
        <v>1</v>
      </c>
      <c r="U148" s="688">
        <v>0.33333333333333331</v>
      </c>
    </row>
    <row r="149" spans="1:21" ht="14.4" customHeight="1" x14ac:dyDescent="0.3">
      <c r="A149" s="648">
        <v>25</v>
      </c>
      <c r="B149" s="649" t="s">
        <v>1350</v>
      </c>
      <c r="C149" s="649">
        <v>89301252</v>
      </c>
      <c r="D149" s="728" t="s">
        <v>1906</v>
      </c>
      <c r="E149" s="729" t="s">
        <v>1481</v>
      </c>
      <c r="F149" s="649" t="s">
        <v>1458</v>
      </c>
      <c r="G149" s="649" t="s">
        <v>1569</v>
      </c>
      <c r="H149" s="649" t="s">
        <v>555</v>
      </c>
      <c r="I149" s="649" t="s">
        <v>861</v>
      </c>
      <c r="J149" s="649" t="s">
        <v>862</v>
      </c>
      <c r="K149" s="649" t="s">
        <v>1570</v>
      </c>
      <c r="L149" s="650">
        <v>71.2</v>
      </c>
      <c r="M149" s="650">
        <v>213.60000000000002</v>
      </c>
      <c r="N149" s="649">
        <v>3</v>
      </c>
      <c r="O149" s="730">
        <v>2</v>
      </c>
      <c r="P149" s="650">
        <v>71.2</v>
      </c>
      <c r="Q149" s="665">
        <v>0.33333333333333331</v>
      </c>
      <c r="R149" s="649">
        <v>1</v>
      </c>
      <c r="S149" s="665">
        <v>0.33333333333333331</v>
      </c>
      <c r="T149" s="730">
        <v>1</v>
      </c>
      <c r="U149" s="688">
        <v>0.5</v>
      </c>
    </row>
    <row r="150" spans="1:21" ht="14.4" customHeight="1" x14ac:dyDescent="0.3">
      <c r="A150" s="648">
        <v>25</v>
      </c>
      <c r="B150" s="649" t="s">
        <v>1350</v>
      </c>
      <c r="C150" s="649">
        <v>89301252</v>
      </c>
      <c r="D150" s="728" t="s">
        <v>1906</v>
      </c>
      <c r="E150" s="729" t="s">
        <v>1481</v>
      </c>
      <c r="F150" s="649" t="s">
        <v>1458</v>
      </c>
      <c r="G150" s="649" t="s">
        <v>1571</v>
      </c>
      <c r="H150" s="649" t="s">
        <v>555</v>
      </c>
      <c r="I150" s="649" t="s">
        <v>1572</v>
      </c>
      <c r="J150" s="649" t="s">
        <v>1573</v>
      </c>
      <c r="K150" s="649" t="s">
        <v>1574</v>
      </c>
      <c r="L150" s="650">
        <v>31.4</v>
      </c>
      <c r="M150" s="650">
        <v>31.4</v>
      </c>
      <c r="N150" s="649">
        <v>1</v>
      </c>
      <c r="O150" s="730">
        <v>1</v>
      </c>
      <c r="P150" s="650">
        <v>31.4</v>
      </c>
      <c r="Q150" s="665">
        <v>1</v>
      </c>
      <c r="R150" s="649">
        <v>1</v>
      </c>
      <c r="S150" s="665">
        <v>1</v>
      </c>
      <c r="T150" s="730">
        <v>1</v>
      </c>
      <c r="U150" s="688">
        <v>1</v>
      </c>
    </row>
    <row r="151" spans="1:21" ht="14.4" customHeight="1" x14ac:dyDescent="0.3">
      <c r="A151" s="648">
        <v>25</v>
      </c>
      <c r="B151" s="649" t="s">
        <v>1350</v>
      </c>
      <c r="C151" s="649">
        <v>89301252</v>
      </c>
      <c r="D151" s="728" t="s">
        <v>1906</v>
      </c>
      <c r="E151" s="729" t="s">
        <v>1481</v>
      </c>
      <c r="F151" s="649" t="s">
        <v>1458</v>
      </c>
      <c r="G151" s="649" t="s">
        <v>1571</v>
      </c>
      <c r="H151" s="649" t="s">
        <v>555</v>
      </c>
      <c r="I151" s="649" t="s">
        <v>1725</v>
      </c>
      <c r="J151" s="649" t="s">
        <v>1726</v>
      </c>
      <c r="K151" s="649" t="s">
        <v>1727</v>
      </c>
      <c r="L151" s="650">
        <v>38.549999999999997</v>
      </c>
      <c r="M151" s="650">
        <v>38.549999999999997</v>
      </c>
      <c r="N151" s="649">
        <v>1</v>
      </c>
      <c r="O151" s="730">
        <v>1</v>
      </c>
      <c r="P151" s="650">
        <v>38.549999999999997</v>
      </c>
      <c r="Q151" s="665">
        <v>1</v>
      </c>
      <c r="R151" s="649">
        <v>1</v>
      </c>
      <c r="S151" s="665">
        <v>1</v>
      </c>
      <c r="T151" s="730">
        <v>1</v>
      </c>
      <c r="U151" s="688">
        <v>1</v>
      </c>
    </row>
    <row r="152" spans="1:21" ht="14.4" customHeight="1" x14ac:dyDescent="0.3">
      <c r="A152" s="648">
        <v>25</v>
      </c>
      <c r="B152" s="649" t="s">
        <v>1350</v>
      </c>
      <c r="C152" s="649">
        <v>89301252</v>
      </c>
      <c r="D152" s="728" t="s">
        <v>1906</v>
      </c>
      <c r="E152" s="729" t="s">
        <v>1481</v>
      </c>
      <c r="F152" s="649" t="s">
        <v>1458</v>
      </c>
      <c r="G152" s="649" t="s">
        <v>1504</v>
      </c>
      <c r="H152" s="649" t="s">
        <v>1055</v>
      </c>
      <c r="I152" s="649" t="s">
        <v>1242</v>
      </c>
      <c r="J152" s="649" t="s">
        <v>1243</v>
      </c>
      <c r="K152" s="649" t="s">
        <v>1244</v>
      </c>
      <c r="L152" s="650">
        <v>154.01</v>
      </c>
      <c r="M152" s="650">
        <v>3542.2299999999996</v>
      </c>
      <c r="N152" s="649">
        <v>23</v>
      </c>
      <c r="O152" s="730">
        <v>22</v>
      </c>
      <c r="P152" s="650">
        <v>2310.1499999999996</v>
      </c>
      <c r="Q152" s="665">
        <v>0.65217391304347827</v>
      </c>
      <c r="R152" s="649">
        <v>15</v>
      </c>
      <c r="S152" s="665">
        <v>0.65217391304347827</v>
      </c>
      <c r="T152" s="730">
        <v>14</v>
      </c>
      <c r="U152" s="688">
        <v>0.63636363636363635</v>
      </c>
    </row>
    <row r="153" spans="1:21" ht="14.4" customHeight="1" x14ac:dyDescent="0.3">
      <c r="A153" s="648">
        <v>25</v>
      </c>
      <c r="B153" s="649" t="s">
        <v>1350</v>
      </c>
      <c r="C153" s="649">
        <v>89301252</v>
      </c>
      <c r="D153" s="728" t="s">
        <v>1906</v>
      </c>
      <c r="E153" s="729" t="s">
        <v>1481</v>
      </c>
      <c r="F153" s="649" t="s">
        <v>1458</v>
      </c>
      <c r="G153" s="649" t="s">
        <v>1504</v>
      </c>
      <c r="H153" s="649" t="s">
        <v>1055</v>
      </c>
      <c r="I153" s="649" t="s">
        <v>1526</v>
      </c>
      <c r="J153" s="649" t="s">
        <v>1527</v>
      </c>
      <c r="K153" s="649" t="s">
        <v>1528</v>
      </c>
      <c r="L153" s="650">
        <v>77.010000000000005</v>
      </c>
      <c r="M153" s="650">
        <v>385.05000000000007</v>
      </c>
      <c r="N153" s="649">
        <v>5</v>
      </c>
      <c r="O153" s="730">
        <v>2</v>
      </c>
      <c r="P153" s="650">
        <v>231.03000000000003</v>
      </c>
      <c r="Q153" s="665">
        <v>0.6</v>
      </c>
      <c r="R153" s="649">
        <v>3</v>
      </c>
      <c r="S153" s="665">
        <v>0.6</v>
      </c>
      <c r="T153" s="730">
        <v>1</v>
      </c>
      <c r="U153" s="688">
        <v>0.5</v>
      </c>
    </row>
    <row r="154" spans="1:21" ht="14.4" customHeight="1" x14ac:dyDescent="0.3">
      <c r="A154" s="648">
        <v>25</v>
      </c>
      <c r="B154" s="649" t="s">
        <v>1350</v>
      </c>
      <c r="C154" s="649">
        <v>89301252</v>
      </c>
      <c r="D154" s="728" t="s">
        <v>1906</v>
      </c>
      <c r="E154" s="729" t="s">
        <v>1481</v>
      </c>
      <c r="F154" s="649" t="s">
        <v>1458</v>
      </c>
      <c r="G154" s="649" t="s">
        <v>1505</v>
      </c>
      <c r="H154" s="649" t="s">
        <v>1055</v>
      </c>
      <c r="I154" s="649" t="s">
        <v>1506</v>
      </c>
      <c r="J154" s="649" t="s">
        <v>642</v>
      </c>
      <c r="K154" s="649" t="s">
        <v>1507</v>
      </c>
      <c r="L154" s="650">
        <v>48.31</v>
      </c>
      <c r="M154" s="650">
        <v>386.48</v>
      </c>
      <c r="N154" s="649">
        <v>8</v>
      </c>
      <c r="O154" s="730">
        <v>6</v>
      </c>
      <c r="P154" s="650">
        <v>193.24</v>
      </c>
      <c r="Q154" s="665">
        <v>0.5</v>
      </c>
      <c r="R154" s="649">
        <v>4</v>
      </c>
      <c r="S154" s="665">
        <v>0.5</v>
      </c>
      <c r="T154" s="730">
        <v>3</v>
      </c>
      <c r="U154" s="688">
        <v>0.5</v>
      </c>
    </row>
    <row r="155" spans="1:21" ht="14.4" customHeight="1" x14ac:dyDescent="0.3">
      <c r="A155" s="648">
        <v>25</v>
      </c>
      <c r="B155" s="649" t="s">
        <v>1350</v>
      </c>
      <c r="C155" s="649">
        <v>89301252</v>
      </c>
      <c r="D155" s="728" t="s">
        <v>1906</v>
      </c>
      <c r="E155" s="729" t="s">
        <v>1481</v>
      </c>
      <c r="F155" s="649" t="s">
        <v>1458</v>
      </c>
      <c r="G155" s="649" t="s">
        <v>1505</v>
      </c>
      <c r="H155" s="649" t="s">
        <v>1055</v>
      </c>
      <c r="I155" s="649" t="s">
        <v>1061</v>
      </c>
      <c r="J155" s="649" t="s">
        <v>642</v>
      </c>
      <c r="K155" s="649" t="s">
        <v>1432</v>
      </c>
      <c r="L155" s="650">
        <v>96.63</v>
      </c>
      <c r="M155" s="650">
        <v>96.63</v>
      </c>
      <c r="N155" s="649">
        <v>1</v>
      </c>
      <c r="O155" s="730">
        <v>1</v>
      </c>
      <c r="P155" s="650">
        <v>96.63</v>
      </c>
      <c r="Q155" s="665">
        <v>1</v>
      </c>
      <c r="R155" s="649">
        <v>1</v>
      </c>
      <c r="S155" s="665">
        <v>1</v>
      </c>
      <c r="T155" s="730">
        <v>1</v>
      </c>
      <c r="U155" s="688">
        <v>1</v>
      </c>
    </row>
    <row r="156" spans="1:21" ht="14.4" customHeight="1" x14ac:dyDescent="0.3">
      <c r="A156" s="648">
        <v>25</v>
      </c>
      <c r="B156" s="649" t="s">
        <v>1350</v>
      </c>
      <c r="C156" s="649">
        <v>89301252</v>
      </c>
      <c r="D156" s="728" t="s">
        <v>1906</v>
      </c>
      <c r="E156" s="729" t="s">
        <v>1481</v>
      </c>
      <c r="F156" s="649" t="s">
        <v>1458</v>
      </c>
      <c r="G156" s="649" t="s">
        <v>1505</v>
      </c>
      <c r="H156" s="649" t="s">
        <v>555</v>
      </c>
      <c r="I156" s="649" t="s">
        <v>986</v>
      </c>
      <c r="J156" s="649" t="s">
        <v>642</v>
      </c>
      <c r="K156" s="649" t="s">
        <v>1546</v>
      </c>
      <c r="L156" s="650">
        <v>96.63</v>
      </c>
      <c r="M156" s="650">
        <v>96.63</v>
      </c>
      <c r="N156" s="649">
        <v>1</v>
      </c>
      <c r="O156" s="730">
        <v>1</v>
      </c>
      <c r="P156" s="650"/>
      <c r="Q156" s="665">
        <v>0</v>
      </c>
      <c r="R156" s="649"/>
      <c r="S156" s="665">
        <v>0</v>
      </c>
      <c r="T156" s="730"/>
      <c r="U156" s="688">
        <v>0</v>
      </c>
    </row>
    <row r="157" spans="1:21" ht="14.4" customHeight="1" x14ac:dyDescent="0.3">
      <c r="A157" s="648">
        <v>25</v>
      </c>
      <c r="B157" s="649" t="s">
        <v>1350</v>
      </c>
      <c r="C157" s="649">
        <v>89301252</v>
      </c>
      <c r="D157" s="728" t="s">
        <v>1906</v>
      </c>
      <c r="E157" s="729" t="s">
        <v>1481</v>
      </c>
      <c r="F157" s="649" t="s">
        <v>1458</v>
      </c>
      <c r="G157" s="649" t="s">
        <v>1505</v>
      </c>
      <c r="H157" s="649" t="s">
        <v>555</v>
      </c>
      <c r="I157" s="649" t="s">
        <v>641</v>
      </c>
      <c r="J157" s="649" t="s">
        <v>642</v>
      </c>
      <c r="K157" s="649" t="s">
        <v>1677</v>
      </c>
      <c r="L157" s="650">
        <v>48.31</v>
      </c>
      <c r="M157" s="650">
        <v>96.62</v>
      </c>
      <c r="N157" s="649">
        <v>2</v>
      </c>
      <c r="O157" s="730">
        <v>1.5</v>
      </c>
      <c r="P157" s="650">
        <v>48.31</v>
      </c>
      <c r="Q157" s="665">
        <v>0.5</v>
      </c>
      <c r="R157" s="649">
        <v>1</v>
      </c>
      <c r="S157" s="665">
        <v>0.5</v>
      </c>
      <c r="T157" s="730">
        <v>0.5</v>
      </c>
      <c r="U157" s="688">
        <v>0.33333333333333331</v>
      </c>
    </row>
    <row r="158" spans="1:21" ht="14.4" customHeight="1" x14ac:dyDescent="0.3">
      <c r="A158" s="648">
        <v>25</v>
      </c>
      <c r="B158" s="649" t="s">
        <v>1350</v>
      </c>
      <c r="C158" s="649">
        <v>89301252</v>
      </c>
      <c r="D158" s="728" t="s">
        <v>1906</v>
      </c>
      <c r="E158" s="729" t="s">
        <v>1481</v>
      </c>
      <c r="F158" s="649" t="s">
        <v>1458</v>
      </c>
      <c r="G158" s="649" t="s">
        <v>1728</v>
      </c>
      <c r="H158" s="649" t="s">
        <v>555</v>
      </c>
      <c r="I158" s="649" t="s">
        <v>1729</v>
      </c>
      <c r="J158" s="649" t="s">
        <v>1730</v>
      </c>
      <c r="K158" s="649" t="s">
        <v>1731</v>
      </c>
      <c r="L158" s="650">
        <v>0</v>
      </c>
      <c r="M158" s="650">
        <v>0</v>
      </c>
      <c r="N158" s="649">
        <v>1</v>
      </c>
      <c r="O158" s="730">
        <v>1</v>
      </c>
      <c r="P158" s="650">
        <v>0</v>
      </c>
      <c r="Q158" s="665"/>
      <c r="R158" s="649">
        <v>1</v>
      </c>
      <c r="S158" s="665">
        <v>1</v>
      </c>
      <c r="T158" s="730">
        <v>1</v>
      </c>
      <c r="U158" s="688">
        <v>1</v>
      </c>
    </row>
    <row r="159" spans="1:21" ht="14.4" customHeight="1" x14ac:dyDescent="0.3">
      <c r="A159" s="648">
        <v>25</v>
      </c>
      <c r="B159" s="649" t="s">
        <v>1350</v>
      </c>
      <c r="C159" s="649">
        <v>89301252</v>
      </c>
      <c r="D159" s="728" t="s">
        <v>1906</v>
      </c>
      <c r="E159" s="729" t="s">
        <v>1481</v>
      </c>
      <c r="F159" s="649" t="s">
        <v>1458</v>
      </c>
      <c r="G159" s="649" t="s">
        <v>1521</v>
      </c>
      <c r="H159" s="649" t="s">
        <v>555</v>
      </c>
      <c r="I159" s="649" t="s">
        <v>1522</v>
      </c>
      <c r="J159" s="649" t="s">
        <v>1039</v>
      </c>
      <c r="K159" s="649" t="s">
        <v>1523</v>
      </c>
      <c r="L159" s="650">
        <v>0</v>
      </c>
      <c r="M159" s="650">
        <v>0</v>
      </c>
      <c r="N159" s="649">
        <v>1</v>
      </c>
      <c r="O159" s="730">
        <v>1</v>
      </c>
      <c r="P159" s="650">
        <v>0</v>
      </c>
      <c r="Q159" s="665"/>
      <c r="R159" s="649">
        <v>1</v>
      </c>
      <c r="S159" s="665">
        <v>1</v>
      </c>
      <c r="T159" s="730">
        <v>1</v>
      </c>
      <c r="U159" s="688">
        <v>1</v>
      </c>
    </row>
    <row r="160" spans="1:21" ht="14.4" customHeight="1" x14ac:dyDescent="0.3">
      <c r="A160" s="648">
        <v>25</v>
      </c>
      <c r="B160" s="649" t="s">
        <v>1350</v>
      </c>
      <c r="C160" s="649">
        <v>89301252</v>
      </c>
      <c r="D160" s="728" t="s">
        <v>1906</v>
      </c>
      <c r="E160" s="729" t="s">
        <v>1481</v>
      </c>
      <c r="F160" s="649" t="s">
        <v>1458</v>
      </c>
      <c r="G160" s="649" t="s">
        <v>1732</v>
      </c>
      <c r="H160" s="649" t="s">
        <v>555</v>
      </c>
      <c r="I160" s="649" t="s">
        <v>1733</v>
      </c>
      <c r="J160" s="649" t="s">
        <v>1734</v>
      </c>
      <c r="K160" s="649" t="s">
        <v>1735</v>
      </c>
      <c r="L160" s="650">
        <v>22.88</v>
      </c>
      <c r="M160" s="650">
        <v>22.88</v>
      </c>
      <c r="N160" s="649">
        <v>1</v>
      </c>
      <c r="O160" s="730">
        <v>1</v>
      </c>
      <c r="P160" s="650">
        <v>22.88</v>
      </c>
      <c r="Q160" s="665">
        <v>1</v>
      </c>
      <c r="R160" s="649">
        <v>1</v>
      </c>
      <c r="S160" s="665">
        <v>1</v>
      </c>
      <c r="T160" s="730">
        <v>1</v>
      </c>
      <c r="U160" s="688">
        <v>1</v>
      </c>
    </row>
    <row r="161" spans="1:21" ht="14.4" customHeight="1" x14ac:dyDescent="0.3">
      <c r="A161" s="648">
        <v>25</v>
      </c>
      <c r="B161" s="649" t="s">
        <v>1350</v>
      </c>
      <c r="C161" s="649">
        <v>89301252</v>
      </c>
      <c r="D161" s="728" t="s">
        <v>1906</v>
      </c>
      <c r="E161" s="729" t="s">
        <v>1481</v>
      </c>
      <c r="F161" s="649" t="s">
        <v>1458</v>
      </c>
      <c r="G161" s="649" t="s">
        <v>1736</v>
      </c>
      <c r="H161" s="649" t="s">
        <v>555</v>
      </c>
      <c r="I161" s="649" t="s">
        <v>1737</v>
      </c>
      <c r="J161" s="649" t="s">
        <v>1738</v>
      </c>
      <c r="K161" s="649" t="s">
        <v>1739</v>
      </c>
      <c r="L161" s="650">
        <v>0</v>
      </c>
      <c r="M161" s="650">
        <v>0</v>
      </c>
      <c r="N161" s="649">
        <v>1</v>
      </c>
      <c r="O161" s="730">
        <v>0.5</v>
      </c>
      <c r="P161" s="650">
        <v>0</v>
      </c>
      <c r="Q161" s="665"/>
      <c r="R161" s="649">
        <v>1</v>
      </c>
      <c r="S161" s="665">
        <v>1</v>
      </c>
      <c r="T161" s="730">
        <v>0.5</v>
      </c>
      <c r="U161" s="688">
        <v>1</v>
      </c>
    </row>
    <row r="162" spans="1:21" ht="14.4" customHeight="1" x14ac:dyDescent="0.3">
      <c r="A162" s="648">
        <v>25</v>
      </c>
      <c r="B162" s="649" t="s">
        <v>1350</v>
      </c>
      <c r="C162" s="649">
        <v>89301252</v>
      </c>
      <c r="D162" s="728" t="s">
        <v>1906</v>
      </c>
      <c r="E162" s="729" t="s">
        <v>1481</v>
      </c>
      <c r="F162" s="649" t="s">
        <v>1458</v>
      </c>
      <c r="G162" s="649" t="s">
        <v>1715</v>
      </c>
      <c r="H162" s="649" t="s">
        <v>555</v>
      </c>
      <c r="I162" s="649" t="s">
        <v>1740</v>
      </c>
      <c r="J162" s="649" t="s">
        <v>1741</v>
      </c>
      <c r="K162" s="649" t="s">
        <v>1742</v>
      </c>
      <c r="L162" s="650">
        <v>0</v>
      </c>
      <c r="M162" s="650">
        <v>0</v>
      </c>
      <c r="N162" s="649">
        <v>1</v>
      </c>
      <c r="O162" s="730">
        <v>0.5</v>
      </c>
      <c r="P162" s="650">
        <v>0</v>
      </c>
      <c r="Q162" s="665"/>
      <c r="R162" s="649">
        <v>1</v>
      </c>
      <c r="S162" s="665">
        <v>1</v>
      </c>
      <c r="T162" s="730">
        <v>0.5</v>
      </c>
      <c r="U162" s="688">
        <v>1</v>
      </c>
    </row>
    <row r="163" spans="1:21" ht="14.4" customHeight="1" x14ac:dyDescent="0.3">
      <c r="A163" s="648">
        <v>25</v>
      </c>
      <c r="B163" s="649" t="s">
        <v>1350</v>
      </c>
      <c r="C163" s="649">
        <v>89301252</v>
      </c>
      <c r="D163" s="728" t="s">
        <v>1906</v>
      </c>
      <c r="E163" s="729" t="s">
        <v>1481</v>
      </c>
      <c r="F163" s="649" t="s">
        <v>1459</v>
      </c>
      <c r="G163" s="649" t="s">
        <v>1611</v>
      </c>
      <c r="H163" s="649" t="s">
        <v>555</v>
      </c>
      <c r="I163" s="649" t="s">
        <v>1612</v>
      </c>
      <c r="J163" s="649" t="s">
        <v>1613</v>
      </c>
      <c r="K163" s="649"/>
      <c r="L163" s="650">
        <v>0</v>
      </c>
      <c r="M163" s="650">
        <v>0</v>
      </c>
      <c r="N163" s="649">
        <v>3</v>
      </c>
      <c r="O163" s="730">
        <v>3</v>
      </c>
      <c r="P163" s="650">
        <v>0</v>
      </c>
      <c r="Q163" s="665"/>
      <c r="R163" s="649">
        <v>2</v>
      </c>
      <c r="S163" s="665">
        <v>0.66666666666666663</v>
      </c>
      <c r="T163" s="730">
        <v>2</v>
      </c>
      <c r="U163" s="688">
        <v>0.66666666666666663</v>
      </c>
    </row>
    <row r="164" spans="1:21" ht="14.4" customHeight="1" x14ac:dyDescent="0.3">
      <c r="A164" s="648">
        <v>25</v>
      </c>
      <c r="B164" s="649" t="s">
        <v>1350</v>
      </c>
      <c r="C164" s="649">
        <v>89301252</v>
      </c>
      <c r="D164" s="728" t="s">
        <v>1906</v>
      </c>
      <c r="E164" s="729" t="s">
        <v>1482</v>
      </c>
      <c r="F164" s="649" t="s">
        <v>1458</v>
      </c>
      <c r="G164" s="649" t="s">
        <v>1501</v>
      </c>
      <c r="H164" s="649" t="s">
        <v>555</v>
      </c>
      <c r="I164" s="649" t="s">
        <v>1193</v>
      </c>
      <c r="J164" s="649" t="s">
        <v>1418</v>
      </c>
      <c r="K164" s="649" t="s">
        <v>1419</v>
      </c>
      <c r="L164" s="650">
        <v>333.31</v>
      </c>
      <c r="M164" s="650">
        <v>7666.130000000001</v>
      </c>
      <c r="N164" s="649">
        <v>23</v>
      </c>
      <c r="O164" s="730">
        <v>22.5</v>
      </c>
      <c r="P164" s="650">
        <v>2333.17</v>
      </c>
      <c r="Q164" s="665">
        <v>0.30434782608695649</v>
      </c>
      <c r="R164" s="649">
        <v>7</v>
      </c>
      <c r="S164" s="665">
        <v>0.30434782608695654</v>
      </c>
      <c r="T164" s="730">
        <v>7</v>
      </c>
      <c r="U164" s="688">
        <v>0.31111111111111112</v>
      </c>
    </row>
    <row r="165" spans="1:21" ht="14.4" customHeight="1" x14ac:dyDescent="0.3">
      <c r="A165" s="648">
        <v>25</v>
      </c>
      <c r="B165" s="649" t="s">
        <v>1350</v>
      </c>
      <c r="C165" s="649">
        <v>89301252</v>
      </c>
      <c r="D165" s="728" t="s">
        <v>1906</v>
      </c>
      <c r="E165" s="729" t="s">
        <v>1482</v>
      </c>
      <c r="F165" s="649" t="s">
        <v>1458</v>
      </c>
      <c r="G165" s="649" t="s">
        <v>1501</v>
      </c>
      <c r="H165" s="649" t="s">
        <v>555</v>
      </c>
      <c r="I165" s="649" t="s">
        <v>1193</v>
      </c>
      <c r="J165" s="649" t="s">
        <v>1418</v>
      </c>
      <c r="K165" s="649" t="s">
        <v>1419</v>
      </c>
      <c r="L165" s="650">
        <v>156.86000000000001</v>
      </c>
      <c r="M165" s="650">
        <v>2666.6200000000003</v>
      </c>
      <c r="N165" s="649">
        <v>17</v>
      </c>
      <c r="O165" s="730">
        <v>16</v>
      </c>
      <c r="P165" s="650">
        <v>1568.6000000000004</v>
      </c>
      <c r="Q165" s="665">
        <v>0.58823529411764708</v>
      </c>
      <c r="R165" s="649">
        <v>10</v>
      </c>
      <c r="S165" s="665">
        <v>0.58823529411764708</v>
      </c>
      <c r="T165" s="730">
        <v>9</v>
      </c>
      <c r="U165" s="688">
        <v>0.5625</v>
      </c>
    </row>
    <row r="166" spans="1:21" ht="14.4" customHeight="1" x14ac:dyDescent="0.3">
      <c r="A166" s="648">
        <v>25</v>
      </c>
      <c r="B166" s="649" t="s">
        <v>1350</v>
      </c>
      <c r="C166" s="649">
        <v>89301252</v>
      </c>
      <c r="D166" s="728" t="s">
        <v>1906</v>
      </c>
      <c r="E166" s="729" t="s">
        <v>1482</v>
      </c>
      <c r="F166" s="649" t="s">
        <v>1458</v>
      </c>
      <c r="G166" s="649" t="s">
        <v>1501</v>
      </c>
      <c r="H166" s="649" t="s">
        <v>555</v>
      </c>
      <c r="I166" s="649" t="s">
        <v>1315</v>
      </c>
      <c r="J166" s="649" t="s">
        <v>1450</v>
      </c>
      <c r="K166" s="649" t="s">
        <v>1451</v>
      </c>
      <c r="L166" s="650">
        <v>333.31</v>
      </c>
      <c r="M166" s="650">
        <v>666.62</v>
      </c>
      <c r="N166" s="649">
        <v>2</v>
      </c>
      <c r="O166" s="730">
        <v>2</v>
      </c>
      <c r="P166" s="650">
        <v>333.31</v>
      </c>
      <c r="Q166" s="665">
        <v>0.5</v>
      </c>
      <c r="R166" s="649">
        <v>1</v>
      </c>
      <c r="S166" s="665">
        <v>0.5</v>
      </c>
      <c r="T166" s="730">
        <v>1</v>
      </c>
      <c r="U166" s="688">
        <v>0.5</v>
      </c>
    </row>
    <row r="167" spans="1:21" ht="14.4" customHeight="1" x14ac:dyDescent="0.3">
      <c r="A167" s="648">
        <v>25</v>
      </c>
      <c r="B167" s="649" t="s">
        <v>1350</v>
      </c>
      <c r="C167" s="649">
        <v>89301252</v>
      </c>
      <c r="D167" s="728" t="s">
        <v>1906</v>
      </c>
      <c r="E167" s="729" t="s">
        <v>1482</v>
      </c>
      <c r="F167" s="649" t="s">
        <v>1458</v>
      </c>
      <c r="G167" s="649" t="s">
        <v>1501</v>
      </c>
      <c r="H167" s="649" t="s">
        <v>555</v>
      </c>
      <c r="I167" s="649" t="s">
        <v>1315</v>
      </c>
      <c r="J167" s="649" t="s">
        <v>1450</v>
      </c>
      <c r="K167" s="649" t="s">
        <v>1451</v>
      </c>
      <c r="L167" s="650">
        <v>151.61000000000001</v>
      </c>
      <c r="M167" s="650">
        <v>151.61000000000001</v>
      </c>
      <c r="N167" s="649">
        <v>1</v>
      </c>
      <c r="O167" s="730">
        <v>1</v>
      </c>
      <c r="P167" s="650">
        <v>151.61000000000001</v>
      </c>
      <c r="Q167" s="665">
        <v>1</v>
      </c>
      <c r="R167" s="649">
        <v>1</v>
      </c>
      <c r="S167" s="665">
        <v>1</v>
      </c>
      <c r="T167" s="730">
        <v>1</v>
      </c>
      <c r="U167" s="688">
        <v>1</v>
      </c>
    </row>
    <row r="168" spans="1:21" ht="14.4" customHeight="1" x14ac:dyDescent="0.3">
      <c r="A168" s="648">
        <v>25</v>
      </c>
      <c r="B168" s="649" t="s">
        <v>1350</v>
      </c>
      <c r="C168" s="649">
        <v>89301252</v>
      </c>
      <c r="D168" s="728" t="s">
        <v>1906</v>
      </c>
      <c r="E168" s="729" t="s">
        <v>1482</v>
      </c>
      <c r="F168" s="649" t="s">
        <v>1458</v>
      </c>
      <c r="G168" s="649" t="s">
        <v>1514</v>
      </c>
      <c r="H168" s="649" t="s">
        <v>1055</v>
      </c>
      <c r="I168" s="649" t="s">
        <v>1238</v>
      </c>
      <c r="J168" s="649" t="s">
        <v>1239</v>
      </c>
      <c r="K168" s="649" t="s">
        <v>1423</v>
      </c>
      <c r="L168" s="650">
        <v>184.22</v>
      </c>
      <c r="M168" s="650">
        <v>368.44</v>
      </c>
      <c r="N168" s="649">
        <v>2</v>
      </c>
      <c r="O168" s="730">
        <v>2</v>
      </c>
      <c r="P168" s="650">
        <v>368.44</v>
      </c>
      <c r="Q168" s="665">
        <v>1</v>
      </c>
      <c r="R168" s="649">
        <v>2</v>
      </c>
      <c r="S168" s="665">
        <v>1</v>
      </c>
      <c r="T168" s="730">
        <v>2</v>
      </c>
      <c r="U168" s="688">
        <v>1</v>
      </c>
    </row>
    <row r="169" spans="1:21" ht="14.4" customHeight="1" x14ac:dyDescent="0.3">
      <c r="A169" s="648">
        <v>25</v>
      </c>
      <c r="B169" s="649" t="s">
        <v>1350</v>
      </c>
      <c r="C169" s="649">
        <v>89301252</v>
      </c>
      <c r="D169" s="728" t="s">
        <v>1906</v>
      </c>
      <c r="E169" s="729" t="s">
        <v>1482</v>
      </c>
      <c r="F169" s="649" t="s">
        <v>1458</v>
      </c>
      <c r="G169" s="649" t="s">
        <v>1619</v>
      </c>
      <c r="H169" s="649" t="s">
        <v>555</v>
      </c>
      <c r="I169" s="649" t="s">
        <v>1620</v>
      </c>
      <c r="J169" s="649" t="s">
        <v>1621</v>
      </c>
      <c r="K169" s="649" t="s">
        <v>1622</v>
      </c>
      <c r="L169" s="650">
        <v>75.19</v>
      </c>
      <c r="M169" s="650">
        <v>75.19</v>
      </c>
      <c r="N169" s="649">
        <v>1</v>
      </c>
      <c r="O169" s="730">
        <v>1</v>
      </c>
      <c r="P169" s="650">
        <v>75.19</v>
      </c>
      <c r="Q169" s="665">
        <v>1</v>
      </c>
      <c r="R169" s="649">
        <v>1</v>
      </c>
      <c r="S169" s="665">
        <v>1</v>
      </c>
      <c r="T169" s="730">
        <v>1</v>
      </c>
      <c r="U169" s="688">
        <v>1</v>
      </c>
    </row>
    <row r="170" spans="1:21" ht="14.4" customHeight="1" x14ac:dyDescent="0.3">
      <c r="A170" s="648">
        <v>25</v>
      </c>
      <c r="B170" s="649" t="s">
        <v>1350</v>
      </c>
      <c r="C170" s="649">
        <v>89301252</v>
      </c>
      <c r="D170" s="728" t="s">
        <v>1906</v>
      </c>
      <c r="E170" s="729" t="s">
        <v>1482</v>
      </c>
      <c r="F170" s="649" t="s">
        <v>1458</v>
      </c>
      <c r="G170" s="649" t="s">
        <v>1504</v>
      </c>
      <c r="H170" s="649" t="s">
        <v>1055</v>
      </c>
      <c r="I170" s="649" t="s">
        <v>1242</v>
      </c>
      <c r="J170" s="649" t="s">
        <v>1243</v>
      </c>
      <c r="K170" s="649" t="s">
        <v>1244</v>
      </c>
      <c r="L170" s="650">
        <v>154.01</v>
      </c>
      <c r="M170" s="650">
        <v>1848.12</v>
      </c>
      <c r="N170" s="649">
        <v>12</v>
      </c>
      <c r="O170" s="730">
        <v>8.5</v>
      </c>
      <c r="P170" s="650">
        <v>924.06</v>
      </c>
      <c r="Q170" s="665">
        <v>0.5</v>
      </c>
      <c r="R170" s="649">
        <v>6</v>
      </c>
      <c r="S170" s="665">
        <v>0.5</v>
      </c>
      <c r="T170" s="730">
        <v>4.5</v>
      </c>
      <c r="U170" s="688">
        <v>0.52941176470588236</v>
      </c>
    </row>
    <row r="171" spans="1:21" ht="14.4" customHeight="1" x14ac:dyDescent="0.3">
      <c r="A171" s="648">
        <v>25</v>
      </c>
      <c r="B171" s="649" t="s">
        <v>1350</v>
      </c>
      <c r="C171" s="649">
        <v>89301252</v>
      </c>
      <c r="D171" s="728" t="s">
        <v>1906</v>
      </c>
      <c r="E171" s="729" t="s">
        <v>1482</v>
      </c>
      <c r="F171" s="649" t="s">
        <v>1458</v>
      </c>
      <c r="G171" s="649" t="s">
        <v>1504</v>
      </c>
      <c r="H171" s="649" t="s">
        <v>1055</v>
      </c>
      <c r="I171" s="649" t="s">
        <v>1526</v>
      </c>
      <c r="J171" s="649" t="s">
        <v>1527</v>
      </c>
      <c r="K171" s="649" t="s">
        <v>1528</v>
      </c>
      <c r="L171" s="650">
        <v>77.010000000000005</v>
      </c>
      <c r="M171" s="650">
        <v>154.02000000000001</v>
      </c>
      <c r="N171" s="649">
        <v>2</v>
      </c>
      <c r="O171" s="730">
        <v>1</v>
      </c>
      <c r="P171" s="650">
        <v>154.02000000000001</v>
      </c>
      <c r="Q171" s="665">
        <v>1</v>
      </c>
      <c r="R171" s="649">
        <v>2</v>
      </c>
      <c r="S171" s="665">
        <v>1</v>
      </c>
      <c r="T171" s="730">
        <v>1</v>
      </c>
      <c r="U171" s="688">
        <v>1</v>
      </c>
    </row>
    <row r="172" spans="1:21" ht="14.4" customHeight="1" x14ac:dyDescent="0.3">
      <c r="A172" s="648">
        <v>25</v>
      </c>
      <c r="B172" s="649" t="s">
        <v>1350</v>
      </c>
      <c r="C172" s="649">
        <v>89301252</v>
      </c>
      <c r="D172" s="728" t="s">
        <v>1906</v>
      </c>
      <c r="E172" s="729" t="s">
        <v>1482</v>
      </c>
      <c r="F172" s="649" t="s">
        <v>1458</v>
      </c>
      <c r="G172" s="649" t="s">
        <v>1504</v>
      </c>
      <c r="H172" s="649" t="s">
        <v>1055</v>
      </c>
      <c r="I172" s="649" t="s">
        <v>1743</v>
      </c>
      <c r="J172" s="649" t="s">
        <v>1425</v>
      </c>
      <c r="K172" s="649" t="s">
        <v>1744</v>
      </c>
      <c r="L172" s="650">
        <v>82.92</v>
      </c>
      <c r="M172" s="650">
        <v>82.92</v>
      </c>
      <c r="N172" s="649">
        <v>1</v>
      </c>
      <c r="O172" s="730">
        <v>1</v>
      </c>
      <c r="P172" s="650"/>
      <c r="Q172" s="665">
        <v>0</v>
      </c>
      <c r="R172" s="649"/>
      <c r="S172" s="665">
        <v>0</v>
      </c>
      <c r="T172" s="730"/>
      <c r="U172" s="688">
        <v>0</v>
      </c>
    </row>
    <row r="173" spans="1:21" ht="14.4" customHeight="1" x14ac:dyDescent="0.3">
      <c r="A173" s="648">
        <v>25</v>
      </c>
      <c r="B173" s="649" t="s">
        <v>1350</v>
      </c>
      <c r="C173" s="649">
        <v>89301252</v>
      </c>
      <c r="D173" s="728" t="s">
        <v>1906</v>
      </c>
      <c r="E173" s="729" t="s">
        <v>1482</v>
      </c>
      <c r="F173" s="649" t="s">
        <v>1458</v>
      </c>
      <c r="G173" s="649" t="s">
        <v>1631</v>
      </c>
      <c r="H173" s="649" t="s">
        <v>555</v>
      </c>
      <c r="I173" s="649" t="s">
        <v>1632</v>
      </c>
      <c r="J173" s="649" t="s">
        <v>1633</v>
      </c>
      <c r="K173" s="649" t="s">
        <v>1634</v>
      </c>
      <c r="L173" s="650">
        <v>64.13</v>
      </c>
      <c r="M173" s="650">
        <v>192.39</v>
      </c>
      <c r="N173" s="649">
        <v>3</v>
      </c>
      <c r="O173" s="730">
        <v>1</v>
      </c>
      <c r="P173" s="650"/>
      <c r="Q173" s="665">
        <v>0</v>
      </c>
      <c r="R173" s="649"/>
      <c r="S173" s="665">
        <v>0</v>
      </c>
      <c r="T173" s="730"/>
      <c r="U173" s="688">
        <v>0</v>
      </c>
    </row>
    <row r="174" spans="1:21" ht="14.4" customHeight="1" x14ac:dyDescent="0.3">
      <c r="A174" s="648">
        <v>25</v>
      </c>
      <c r="B174" s="649" t="s">
        <v>1350</v>
      </c>
      <c r="C174" s="649">
        <v>89301252</v>
      </c>
      <c r="D174" s="728" t="s">
        <v>1906</v>
      </c>
      <c r="E174" s="729" t="s">
        <v>1482</v>
      </c>
      <c r="F174" s="649" t="s">
        <v>1458</v>
      </c>
      <c r="G174" s="649" t="s">
        <v>1635</v>
      </c>
      <c r="H174" s="649" t="s">
        <v>555</v>
      </c>
      <c r="I174" s="649" t="s">
        <v>1745</v>
      </c>
      <c r="J174" s="649" t="s">
        <v>1637</v>
      </c>
      <c r="K174" s="649" t="s">
        <v>1640</v>
      </c>
      <c r="L174" s="650">
        <v>137.33000000000001</v>
      </c>
      <c r="M174" s="650">
        <v>137.33000000000001</v>
      </c>
      <c r="N174" s="649">
        <v>1</v>
      </c>
      <c r="O174" s="730">
        <v>1</v>
      </c>
      <c r="P174" s="650">
        <v>137.33000000000001</v>
      </c>
      <c r="Q174" s="665">
        <v>1</v>
      </c>
      <c r="R174" s="649">
        <v>1</v>
      </c>
      <c r="S174" s="665">
        <v>1</v>
      </c>
      <c r="T174" s="730">
        <v>1</v>
      </c>
      <c r="U174" s="688">
        <v>1</v>
      </c>
    </row>
    <row r="175" spans="1:21" ht="14.4" customHeight="1" x14ac:dyDescent="0.3">
      <c r="A175" s="648">
        <v>25</v>
      </c>
      <c r="B175" s="649" t="s">
        <v>1350</v>
      </c>
      <c r="C175" s="649">
        <v>89301252</v>
      </c>
      <c r="D175" s="728" t="s">
        <v>1906</v>
      </c>
      <c r="E175" s="729" t="s">
        <v>1482</v>
      </c>
      <c r="F175" s="649" t="s">
        <v>1458</v>
      </c>
      <c r="G175" s="649" t="s">
        <v>1711</v>
      </c>
      <c r="H175" s="649" t="s">
        <v>555</v>
      </c>
      <c r="I175" s="649" t="s">
        <v>1213</v>
      </c>
      <c r="J175" s="649" t="s">
        <v>1214</v>
      </c>
      <c r="K175" s="649" t="s">
        <v>1215</v>
      </c>
      <c r="L175" s="650">
        <v>120.37</v>
      </c>
      <c r="M175" s="650">
        <v>120.37</v>
      </c>
      <c r="N175" s="649">
        <v>1</v>
      </c>
      <c r="O175" s="730">
        <v>1</v>
      </c>
      <c r="P175" s="650">
        <v>120.37</v>
      </c>
      <c r="Q175" s="665">
        <v>1</v>
      </c>
      <c r="R175" s="649">
        <v>1</v>
      </c>
      <c r="S175" s="665">
        <v>1</v>
      </c>
      <c r="T175" s="730">
        <v>1</v>
      </c>
      <c r="U175" s="688">
        <v>1</v>
      </c>
    </row>
    <row r="176" spans="1:21" ht="14.4" customHeight="1" x14ac:dyDescent="0.3">
      <c r="A176" s="648">
        <v>25</v>
      </c>
      <c r="B176" s="649" t="s">
        <v>1350</v>
      </c>
      <c r="C176" s="649">
        <v>89301252</v>
      </c>
      <c r="D176" s="728" t="s">
        <v>1906</v>
      </c>
      <c r="E176" s="729" t="s">
        <v>1482</v>
      </c>
      <c r="F176" s="649" t="s">
        <v>1458</v>
      </c>
      <c r="G176" s="649" t="s">
        <v>1505</v>
      </c>
      <c r="H176" s="649" t="s">
        <v>1055</v>
      </c>
      <c r="I176" s="649" t="s">
        <v>1506</v>
      </c>
      <c r="J176" s="649" t="s">
        <v>642</v>
      </c>
      <c r="K176" s="649" t="s">
        <v>1507</v>
      </c>
      <c r="L176" s="650">
        <v>48.31</v>
      </c>
      <c r="M176" s="650">
        <v>289.86</v>
      </c>
      <c r="N176" s="649">
        <v>6</v>
      </c>
      <c r="O176" s="730">
        <v>4.5</v>
      </c>
      <c r="P176" s="650">
        <v>96.62</v>
      </c>
      <c r="Q176" s="665">
        <v>0.33333333333333331</v>
      </c>
      <c r="R176" s="649">
        <v>2</v>
      </c>
      <c r="S176" s="665">
        <v>0.33333333333333331</v>
      </c>
      <c r="T176" s="730">
        <v>1</v>
      </c>
      <c r="U176" s="688">
        <v>0.22222222222222221</v>
      </c>
    </row>
    <row r="177" spans="1:21" ht="14.4" customHeight="1" x14ac:dyDescent="0.3">
      <c r="A177" s="648">
        <v>25</v>
      </c>
      <c r="B177" s="649" t="s">
        <v>1350</v>
      </c>
      <c r="C177" s="649">
        <v>89301252</v>
      </c>
      <c r="D177" s="728" t="s">
        <v>1906</v>
      </c>
      <c r="E177" s="729" t="s">
        <v>1482</v>
      </c>
      <c r="F177" s="649" t="s">
        <v>1458</v>
      </c>
      <c r="G177" s="649" t="s">
        <v>1505</v>
      </c>
      <c r="H177" s="649" t="s">
        <v>1055</v>
      </c>
      <c r="I177" s="649" t="s">
        <v>1061</v>
      </c>
      <c r="J177" s="649" t="s">
        <v>642</v>
      </c>
      <c r="K177" s="649" t="s">
        <v>1432</v>
      </c>
      <c r="L177" s="650">
        <v>96.63</v>
      </c>
      <c r="M177" s="650">
        <v>96.63</v>
      </c>
      <c r="N177" s="649">
        <v>1</v>
      </c>
      <c r="O177" s="730">
        <v>1</v>
      </c>
      <c r="P177" s="650">
        <v>96.63</v>
      </c>
      <c r="Q177" s="665">
        <v>1</v>
      </c>
      <c r="R177" s="649">
        <v>1</v>
      </c>
      <c r="S177" s="665">
        <v>1</v>
      </c>
      <c r="T177" s="730">
        <v>1</v>
      </c>
      <c r="U177" s="688">
        <v>1</v>
      </c>
    </row>
    <row r="178" spans="1:21" ht="14.4" customHeight="1" x14ac:dyDescent="0.3">
      <c r="A178" s="648">
        <v>25</v>
      </c>
      <c r="B178" s="649" t="s">
        <v>1350</v>
      </c>
      <c r="C178" s="649">
        <v>89301252</v>
      </c>
      <c r="D178" s="728" t="s">
        <v>1906</v>
      </c>
      <c r="E178" s="729" t="s">
        <v>1482</v>
      </c>
      <c r="F178" s="649" t="s">
        <v>1458</v>
      </c>
      <c r="G178" s="649" t="s">
        <v>1505</v>
      </c>
      <c r="H178" s="649" t="s">
        <v>555</v>
      </c>
      <c r="I178" s="649" t="s">
        <v>641</v>
      </c>
      <c r="J178" s="649" t="s">
        <v>642</v>
      </c>
      <c r="K178" s="649" t="s">
        <v>1677</v>
      </c>
      <c r="L178" s="650">
        <v>48.31</v>
      </c>
      <c r="M178" s="650">
        <v>289.86</v>
      </c>
      <c r="N178" s="649">
        <v>6</v>
      </c>
      <c r="O178" s="730">
        <v>5.5</v>
      </c>
      <c r="P178" s="650">
        <v>193.24</v>
      </c>
      <c r="Q178" s="665">
        <v>0.66666666666666663</v>
      </c>
      <c r="R178" s="649">
        <v>4</v>
      </c>
      <c r="S178" s="665">
        <v>0.66666666666666663</v>
      </c>
      <c r="T178" s="730">
        <v>3.5</v>
      </c>
      <c r="U178" s="688">
        <v>0.63636363636363635</v>
      </c>
    </row>
    <row r="179" spans="1:21" ht="14.4" customHeight="1" x14ac:dyDescent="0.3">
      <c r="A179" s="648">
        <v>25</v>
      </c>
      <c r="B179" s="649" t="s">
        <v>1350</v>
      </c>
      <c r="C179" s="649">
        <v>89301252</v>
      </c>
      <c r="D179" s="728" t="s">
        <v>1906</v>
      </c>
      <c r="E179" s="729" t="s">
        <v>1482</v>
      </c>
      <c r="F179" s="649" t="s">
        <v>1458</v>
      </c>
      <c r="G179" s="649" t="s">
        <v>1732</v>
      </c>
      <c r="H179" s="649" t="s">
        <v>555</v>
      </c>
      <c r="I179" s="649" t="s">
        <v>1733</v>
      </c>
      <c r="J179" s="649" t="s">
        <v>1734</v>
      </c>
      <c r="K179" s="649" t="s">
        <v>1735</v>
      </c>
      <c r="L179" s="650">
        <v>22.88</v>
      </c>
      <c r="M179" s="650">
        <v>45.76</v>
      </c>
      <c r="N179" s="649">
        <v>2</v>
      </c>
      <c r="O179" s="730">
        <v>1</v>
      </c>
      <c r="P179" s="650">
        <v>45.76</v>
      </c>
      <c r="Q179" s="665">
        <v>1</v>
      </c>
      <c r="R179" s="649">
        <v>2</v>
      </c>
      <c r="S179" s="665">
        <v>1</v>
      </c>
      <c r="T179" s="730">
        <v>1</v>
      </c>
      <c r="U179" s="688">
        <v>1</v>
      </c>
    </row>
    <row r="180" spans="1:21" ht="14.4" customHeight="1" x14ac:dyDescent="0.3">
      <c r="A180" s="648">
        <v>25</v>
      </c>
      <c r="B180" s="649" t="s">
        <v>1350</v>
      </c>
      <c r="C180" s="649">
        <v>89301252</v>
      </c>
      <c r="D180" s="728" t="s">
        <v>1906</v>
      </c>
      <c r="E180" s="729" t="s">
        <v>1482</v>
      </c>
      <c r="F180" s="649" t="s">
        <v>1458</v>
      </c>
      <c r="G180" s="649" t="s">
        <v>1746</v>
      </c>
      <c r="H180" s="649" t="s">
        <v>555</v>
      </c>
      <c r="I180" s="649" t="s">
        <v>668</v>
      </c>
      <c r="J180" s="649" t="s">
        <v>1747</v>
      </c>
      <c r="K180" s="649" t="s">
        <v>1748</v>
      </c>
      <c r="L180" s="650">
        <v>0</v>
      </c>
      <c r="M180" s="650">
        <v>0</v>
      </c>
      <c r="N180" s="649">
        <v>2</v>
      </c>
      <c r="O180" s="730">
        <v>2</v>
      </c>
      <c r="P180" s="650">
        <v>0</v>
      </c>
      <c r="Q180" s="665"/>
      <c r="R180" s="649">
        <v>1</v>
      </c>
      <c r="S180" s="665">
        <v>0.5</v>
      </c>
      <c r="T180" s="730">
        <v>1</v>
      </c>
      <c r="U180" s="688">
        <v>0.5</v>
      </c>
    </row>
    <row r="181" spans="1:21" ht="14.4" customHeight="1" x14ac:dyDescent="0.3">
      <c r="A181" s="648">
        <v>25</v>
      </c>
      <c r="B181" s="649" t="s">
        <v>1350</v>
      </c>
      <c r="C181" s="649">
        <v>89301252</v>
      </c>
      <c r="D181" s="728" t="s">
        <v>1906</v>
      </c>
      <c r="E181" s="729" t="s">
        <v>1484</v>
      </c>
      <c r="F181" s="649" t="s">
        <v>1458</v>
      </c>
      <c r="G181" s="649" t="s">
        <v>1501</v>
      </c>
      <c r="H181" s="649" t="s">
        <v>555</v>
      </c>
      <c r="I181" s="649" t="s">
        <v>1193</v>
      </c>
      <c r="J181" s="649" t="s">
        <v>1418</v>
      </c>
      <c r="K181" s="649" t="s">
        <v>1419</v>
      </c>
      <c r="L181" s="650">
        <v>333.31</v>
      </c>
      <c r="M181" s="650">
        <v>1666.55</v>
      </c>
      <c r="N181" s="649">
        <v>5</v>
      </c>
      <c r="O181" s="730">
        <v>5</v>
      </c>
      <c r="P181" s="650">
        <v>1333.24</v>
      </c>
      <c r="Q181" s="665">
        <v>0.8</v>
      </c>
      <c r="R181" s="649">
        <v>4</v>
      </c>
      <c r="S181" s="665">
        <v>0.8</v>
      </c>
      <c r="T181" s="730">
        <v>4</v>
      </c>
      <c r="U181" s="688">
        <v>0.8</v>
      </c>
    </row>
    <row r="182" spans="1:21" ht="14.4" customHeight="1" x14ac:dyDescent="0.3">
      <c r="A182" s="648">
        <v>25</v>
      </c>
      <c r="B182" s="649" t="s">
        <v>1350</v>
      </c>
      <c r="C182" s="649">
        <v>89301252</v>
      </c>
      <c r="D182" s="728" t="s">
        <v>1906</v>
      </c>
      <c r="E182" s="729" t="s">
        <v>1484</v>
      </c>
      <c r="F182" s="649" t="s">
        <v>1458</v>
      </c>
      <c r="G182" s="649" t="s">
        <v>1501</v>
      </c>
      <c r="H182" s="649" t="s">
        <v>555</v>
      </c>
      <c r="I182" s="649" t="s">
        <v>1193</v>
      </c>
      <c r="J182" s="649" t="s">
        <v>1418</v>
      </c>
      <c r="K182" s="649" t="s">
        <v>1419</v>
      </c>
      <c r="L182" s="650">
        <v>156.86000000000001</v>
      </c>
      <c r="M182" s="650">
        <v>1568.6000000000001</v>
      </c>
      <c r="N182" s="649">
        <v>10</v>
      </c>
      <c r="O182" s="730">
        <v>7</v>
      </c>
      <c r="P182" s="650">
        <v>784.30000000000007</v>
      </c>
      <c r="Q182" s="665">
        <v>0.5</v>
      </c>
      <c r="R182" s="649">
        <v>5</v>
      </c>
      <c r="S182" s="665">
        <v>0.5</v>
      </c>
      <c r="T182" s="730">
        <v>3</v>
      </c>
      <c r="U182" s="688">
        <v>0.42857142857142855</v>
      </c>
    </row>
    <row r="183" spans="1:21" ht="14.4" customHeight="1" x14ac:dyDescent="0.3">
      <c r="A183" s="648">
        <v>25</v>
      </c>
      <c r="B183" s="649" t="s">
        <v>1350</v>
      </c>
      <c r="C183" s="649">
        <v>89301252</v>
      </c>
      <c r="D183" s="728" t="s">
        <v>1906</v>
      </c>
      <c r="E183" s="729" t="s">
        <v>1484</v>
      </c>
      <c r="F183" s="649" t="s">
        <v>1458</v>
      </c>
      <c r="G183" s="649" t="s">
        <v>1501</v>
      </c>
      <c r="H183" s="649" t="s">
        <v>555</v>
      </c>
      <c r="I183" s="649" t="s">
        <v>1749</v>
      </c>
      <c r="J183" s="649" t="s">
        <v>1750</v>
      </c>
      <c r="K183" s="649" t="s">
        <v>1751</v>
      </c>
      <c r="L183" s="650">
        <v>79.36</v>
      </c>
      <c r="M183" s="650">
        <v>79.36</v>
      </c>
      <c r="N183" s="649">
        <v>1</v>
      </c>
      <c r="O183" s="730">
        <v>1</v>
      </c>
      <c r="P183" s="650">
        <v>79.36</v>
      </c>
      <c r="Q183" s="665">
        <v>1</v>
      </c>
      <c r="R183" s="649">
        <v>1</v>
      </c>
      <c r="S183" s="665">
        <v>1</v>
      </c>
      <c r="T183" s="730">
        <v>1</v>
      </c>
      <c r="U183" s="688">
        <v>1</v>
      </c>
    </row>
    <row r="184" spans="1:21" ht="14.4" customHeight="1" x14ac:dyDescent="0.3">
      <c r="A184" s="648">
        <v>25</v>
      </c>
      <c r="B184" s="649" t="s">
        <v>1350</v>
      </c>
      <c r="C184" s="649">
        <v>89301252</v>
      </c>
      <c r="D184" s="728" t="s">
        <v>1906</v>
      </c>
      <c r="E184" s="729" t="s">
        <v>1484</v>
      </c>
      <c r="F184" s="649" t="s">
        <v>1458</v>
      </c>
      <c r="G184" s="649" t="s">
        <v>1501</v>
      </c>
      <c r="H184" s="649" t="s">
        <v>555</v>
      </c>
      <c r="I184" s="649" t="s">
        <v>1315</v>
      </c>
      <c r="J184" s="649" t="s">
        <v>1450</v>
      </c>
      <c r="K184" s="649" t="s">
        <v>1451</v>
      </c>
      <c r="L184" s="650">
        <v>151.61000000000001</v>
      </c>
      <c r="M184" s="650">
        <v>151.61000000000001</v>
      </c>
      <c r="N184" s="649">
        <v>1</v>
      </c>
      <c r="O184" s="730">
        <v>0.5</v>
      </c>
      <c r="P184" s="650">
        <v>151.61000000000001</v>
      </c>
      <c r="Q184" s="665">
        <v>1</v>
      </c>
      <c r="R184" s="649">
        <v>1</v>
      </c>
      <c r="S184" s="665">
        <v>1</v>
      </c>
      <c r="T184" s="730">
        <v>0.5</v>
      </c>
      <c r="U184" s="688">
        <v>1</v>
      </c>
    </row>
    <row r="185" spans="1:21" ht="14.4" customHeight="1" x14ac:dyDescent="0.3">
      <c r="A185" s="648">
        <v>25</v>
      </c>
      <c r="B185" s="649" t="s">
        <v>1350</v>
      </c>
      <c r="C185" s="649">
        <v>89301252</v>
      </c>
      <c r="D185" s="728" t="s">
        <v>1906</v>
      </c>
      <c r="E185" s="729" t="s">
        <v>1484</v>
      </c>
      <c r="F185" s="649" t="s">
        <v>1458</v>
      </c>
      <c r="G185" s="649" t="s">
        <v>1752</v>
      </c>
      <c r="H185" s="649" t="s">
        <v>555</v>
      </c>
      <c r="I185" s="649" t="s">
        <v>1753</v>
      </c>
      <c r="J185" s="649" t="s">
        <v>1754</v>
      </c>
      <c r="K185" s="649" t="s">
        <v>1755</v>
      </c>
      <c r="L185" s="650">
        <v>0</v>
      </c>
      <c r="M185" s="650">
        <v>0</v>
      </c>
      <c r="N185" s="649">
        <v>1</v>
      </c>
      <c r="O185" s="730">
        <v>1</v>
      </c>
      <c r="P185" s="650"/>
      <c r="Q185" s="665"/>
      <c r="R185" s="649"/>
      <c r="S185" s="665">
        <v>0</v>
      </c>
      <c r="T185" s="730"/>
      <c r="U185" s="688">
        <v>0</v>
      </c>
    </row>
    <row r="186" spans="1:21" ht="14.4" customHeight="1" x14ac:dyDescent="0.3">
      <c r="A186" s="648">
        <v>25</v>
      </c>
      <c r="B186" s="649" t="s">
        <v>1350</v>
      </c>
      <c r="C186" s="649">
        <v>89301252</v>
      </c>
      <c r="D186" s="728" t="s">
        <v>1906</v>
      </c>
      <c r="E186" s="729" t="s">
        <v>1484</v>
      </c>
      <c r="F186" s="649" t="s">
        <v>1458</v>
      </c>
      <c r="G186" s="649" t="s">
        <v>1514</v>
      </c>
      <c r="H186" s="649" t="s">
        <v>1055</v>
      </c>
      <c r="I186" s="649" t="s">
        <v>1238</v>
      </c>
      <c r="J186" s="649" t="s">
        <v>1239</v>
      </c>
      <c r="K186" s="649" t="s">
        <v>1423</v>
      </c>
      <c r="L186" s="650">
        <v>184.22</v>
      </c>
      <c r="M186" s="650">
        <v>184.22</v>
      </c>
      <c r="N186" s="649">
        <v>1</v>
      </c>
      <c r="O186" s="730">
        <v>1</v>
      </c>
      <c r="P186" s="650">
        <v>184.22</v>
      </c>
      <c r="Q186" s="665">
        <v>1</v>
      </c>
      <c r="R186" s="649">
        <v>1</v>
      </c>
      <c r="S186" s="665">
        <v>1</v>
      </c>
      <c r="T186" s="730">
        <v>1</v>
      </c>
      <c r="U186" s="688">
        <v>1</v>
      </c>
    </row>
    <row r="187" spans="1:21" ht="14.4" customHeight="1" x14ac:dyDescent="0.3">
      <c r="A187" s="648">
        <v>25</v>
      </c>
      <c r="B187" s="649" t="s">
        <v>1350</v>
      </c>
      <c r="C187" s="649">
        <v>89301252</v>
      </c>
      <c r="D187" s="728" t="s">
        <v>1906</v>
      </c>
      <c r="E187" s="729" t="s">
        <v>1484</v>
      </c>
      <c r="F187" s="649" t="s">
        <v>1458</v>
      </c>
      <c r="G187" s="649" t="s">
        <v>1756</v>
      </c>
      <c r="H187" s="649" t="s">
        <v>1055</v>
      </c>
      <c r="I187" s="649" t="s">
        <v>1757</v>
      </c>
      <c r="J187" s="649" t="s">
        <v>1096</v>
      </c>
      <c r="K187" s="649" t="s">
        <v>931</v>
      </c>
      <c r="L187" s="650">
        <v>0</v>
      </c>
      <c r="M187" s="650">
        <v>0</v>
      </c>
      <c r="N187" s="649">
        <v>1</v>
      </c>
      <c r="O187" s="730">
        <v>1</v>
      </c>
      <c r="P187" s="650"/>
      <c r="Q187" s="665"/>
      <c r="R187" s="649"/>
      <c r="S187" s="665">
        <v>0</v>
      </c>
      <c r="T187" s="730"/>
      <c r="U187" s="688">
        <v>0</v>
      </c>
    </row>
    <row r="188" spans="1:21" ht="14.4" customHeight="1" x14ac:dyDescent="0.3">
      <c r="A188" s="648">
        <v>25</v>
      </c>
      <c r="B188" s="649" t="s">
        <v>1350</v>
      </c>
      <c r="C188" s="649">
        <v>89301252</v>
      </c>
      <c r="D188" s="728" t="s">
        <v>1906</v>
      </c>
      <c r="E188" s="729" t="s">
        <v>1484</v>
      </c>
      <c r="F188" s="649" t="s">
        <v>1458</v>
      </c>
      <c r="G188" s="649" t="s">
        <v>1758</v>
      </c>
      <c r="H188" s="649" t="s">
        <v>555</v>
      </c>
      <c r="I188" s="649" t="s">
        <v>1759</v>
      </c>
      <c r="J188" s="649" t="s">
        <v>1760</v>
      </c>
      <c r="K188" s="649" t="s">
        <v>1761</v>
      </c>
      <c r="L188" s="650">
        <v>0</v>
      </c>
      <c r="M188" s="650">
        <v>0</v>
      </c>
      <c r="N188" s="649">
        <v>1</v>
      </c>
      <c r="O188" s="730">
        <v>1</v>
      </c>
      <c r="P188" s="650">
        <v>0</v>
      </c>
      <c r="Q188" s="665"/>
      <c r="R188" s="649">
        <v>1</v>
      </c>
      <c r="S188" s="665">
        <v>1</v>
      </c>
      <c r="T188" s="730">
        <v>1</v>
      </c>
      <c r="U188" s="688">
        <v>1</v>
      </c>
    </row>
    <row r="189" spans="1:21" ht="14.4" customHeight="1" x14ac:dyDescent="0.3">
      <c r="A189" s="648">
        <v>25</v>
      </c>
      <c r="B189" s="649" t="s">
        <v>1350</v>
      </c>
      <c r="C189" s="649">
        <v>89301252</v>
      </c>
      <c r="D189" s="728" t="s">
        <v>1906</v>
      </c>
      <c r="E189" s="729" t="s">
        <v>1484</v>
      </c>
      <c r="F189" s="649" t="s">
        <v>1458</v>
      </c>
      <c r="G189" s="649" t="s">
        <v>1652</v>
      </c>
      <c r="H189" s="649" t="s">
        <v>555</v>
      </c>
      <c r="I189" s="649" t="s">
        <v>619</v>
      </c>
      <c r="J189" s="649" t="s">
        <v>1762</v>
      </c>
      <c r="K189" s="649" t="s">
        <v>1735</v>
      </c>
      <c r="L189" s="650">
        <v>14.2</v>
      </c>
      <c r="M189" s="650">
        <v>14.2</v>
      </c>
      <c r="N189" s="649">
        <v>1</v>
      </c>
      <c r="O189" s="730">
        <v>0.5</v>
      </c>
      <c r="P189" s="650"/>
      <c r="Q189" s="665">
        <v>0</v>
      </c>
      <c r="R189" s="649"/>
      <c r="S189" s="665">
        <v>0</v>
      </c>
      <c r="T189" s="730"/>
      <c r="U189" s="688">
        <v>0</v>
      </c>
    </row>
    <row r="190" spans="1:21" ht="14.4" customHeight="1" x14ac:dyDescent="0.3">
      <c r="A190" s="648">
        <v>25</v>
      </c>
      <c r="B190" s="649" t="s">
        <v>1350</v>
      </c>
      <c r="C190" s="649">
        <v>89301252</v>
      </c>
      <c r="D190" s="728" t="s">
        <v>1906</v>
      </c>
      <c r="E190" s="729" t="s">
        <v>1484</v>
      </c>
      <c r="F190" s="649" t="s">
        <v>1458</v>
      </c>
      <c r="G190" s="649" t="s">
        <v>1618</v>
      </c>
      <c r="H190" s="649" t="s">
        <v>555</v>
      </c>
      <c r="I190" s="649" t="s">
        <v>1763</v>
      </c>
      <c r="J190" s="649" t="s">
        <v>1764</v>
      </c>
      <c r="K190" s="649" t="s">
        <v>1765</v>
      </c>
      <c r="L190" s="650">
        <v>37.68</v>
      </c>
      <c r="M190" s="650">
        <v>37.68</v>
      </c>
      <c r="N190" s="649">
        <v>1</v>
      </c>
      <c r="O190" s="730">
        <v>1</v>
      </c>
      <c r="P190" s="650"/>
      <c r="Q190" s="665">
        <v>0</v>
      </c>
      <c r="R190" s="649"/>
      <c r="S190" s="665">
        <v>0</v>
      </c>
      <c r="T190" s="730"/>
      <c r="U190" s="688">
        <v>0</v>
      </c>
    </row>
    <row r="191" spans="1:21" ht="14.4" customHeight="1" x14ac:dyDescent="0.3">
      <c r="A191" s="648">
        <v>25</v>
      </c>
      <c r="B191" s="649" t="s">
        <v>1350</v>
      </c>
      <c r="C191" s="649">
        <v>89301252</v>
      </c>
      <c r="D191" s="728" t="s">
        <v>1906</v>
      </c>
      <c r="E191" s="729" t="s">
        <v>1484</v>
      </c>
      <c r="F191" s="649" t="s">
        <v>1458</v>
      </c>
      <c r="G191" s="649" t="s">
        <v>1766</v>
      </c>
      <c r="H191" s="649" t="s">
        <v>1055</v>
      </c>
      <c r="I191" s="649" t="s">
        <v>1767</v>
      </c>
      <c r="J191" s="649" t="s">
        <v>1254</v>
      </c>
      <c r="K191" s="649" t="s">
        <v>1768</v>
      </c>
      <c r="L191" s="650">
        <v>3127.19</v>
      </c>
      <c r="M191" s="650">
        <v>6254.38</v>
      </c>
      <c r="N191" s="649">
        <v>2</v>
      </c>
      <c r="O191" s="730">
        <v>2</v>
      </c>
      <c r="P191" s="650">
        <v>6254.38</v>
      </c>
      <c r="Q191" s="665">
        <v>1</v>
      </c>
      <c r="R191" s="649">
        <v>2</v>
      </c>
      <c r="S191" s="665">
        <v>1</v>
      </c>
      <c r="T191" s="730">
        <v>2</v>
      </c>
      <c r="U191" s="688">
        <v>1</v>
      </c>
    </row>
    <row r="192" spans="1:21" ht="14.4" customHeight="1" x14ac:dyDescent="0.3">
      <c r="A192" s="648">
        <v>25</v>
      </c>
      <c r="B192" s="649" t="s">
        <v>1350</v>
      </c>
      <c r="C192" s="649">
        <v>89301252</v>
      </c>
      <c r="D192" s="728" t="s">
        <v>1906</v>
      </c>
      <c r="E192" s="729" t="s">
        <v>1484</v>
      </c>
      <c r="F192" s="649" t="s">
        <v>1458</v>
      </c>
      <c r="G192" s="649" t="s">
        <v>1766</v>
      </c>
      <c r="H192" s="649" t="s">
        <v>1055</v>
      </c>
      <c r="I192" s="649" t="s">
        <v>1253</v>
      </c>
      <c r="J192" s="649" t="s">
        <v>1254</v>
      </c>
      <c r="K192" s="649" t="s">
        <v>1430</v>
      </c>
      <c r="L192" s="650">
        <v>782.22</v>
      </c>
      <c r="M192" s="650">
        <v>782.22</v>
      </c>
      <c r="N192" s="649">
        <v>1</v>
      </c>
      <c r="O192" s="730">
        <v>0.5</v>
      </c>
      <c r="P192" s="650">
        <v>782.22</v>
      </c>
      <c r="Q192" s="665">
        <v>1</v>
      </c>
      <c r="R192" s="649">
        <v>1</v>
      </c>
      <c r="S192" s="665">
        <v>1</v>
      </c>
      <c r="T192" s="730">
        <v>0.5</v>
      </c>
      <c r="U192" s="688">
        <v>1</v>
      </c>
    </row>
    <row r="193" spans="1:21" ht="14.4" customHeight="1" x14ac:dyDescent="0.3">
      <c r="A193" s="648">
        <v>25</v>
      </c>
      <c r="B193" s="649" t="s">
        <v>1350</v>
      </c>
      <c r="C193" s="649">
        <v>89301252</v>
      </c>
      <c r="D193" s="728" t="s">
        <v>1906</v>
      </c>
      <c r="E193" s="729" t="s">
        <v>1484</v>
      </c>
      <c r="F193" s="649" t="s">
        <v>1458</v>
      </c>
      <c r="G193" s="649" t="s">
        <v>1565</v>
      </c>
      <c r="H193" s="649" t="s">
        <v>555</v>
      </c>
      <c r="I193" s="649" t="s">
        <v>1566</v>
      </c>
      <c r="J193" s="649" t="s">
        <v>1567</v>
      </c>
      <c r="K193" s="649" t="s">
        <v>1568</v>
      </c>
      <c r="L193" s="650">
        <v>0</v>
      </c>
      <c r="M193" s="650">
        <v>0</v>
      </c>
      <c r="N193" s="649">
        <v>1</v>
      </c>
      <c r="O193" s="730">
        <v>1</v>
      </c>
      <c r="P193" s="650"/>
      <c r="Q193" s="665"/>
      <c r="R193" s="649"/>
      <c r="S193" s="665">
        <v>0</v>
      </c>
      <c r="T193" s="730"/>
      <c r="U193" s="688">
        <v>0</v>
      </c>
    </row>
    <row r="194" spans="1:21" ht="14.4" customHeight="1" x14ac:dyDescent="0.3">
      <c r="A194" s="648">
        <v>25</v>
      </c>
      <c r="B194" s="649" t="s">
        <v>1350</v>
      </c>
      <c r="C194" s="649">
        <v>89301252</v>
      </c>
      <c r="D194" s="728" t="s">
        <v>1906</v>
      </c>
      <c r="E194" s="729" t="s">
        <v>1484</v>
      </c>
      <c r="F194" s="649" t="s">
        <v>1458</v>
      </c>
      <c r="G194" s="649" t="s">
        <v>1769</v>
      </c>
      <c r="H194" s="649" t="s">
        <v>555</v>
      </c>
      <c r="I194" s="649" t="s">
        <v>1770</v>
      </c>
      <c r="J194" s="649" t="s">
        <v>1771</v>
      </c>
      <c r="K194" s="649" t="s">
        <v>1772</v>
      </c>
      <c r="L194" s="650">
        <v>0</v>
      </c>
      <c r="M194" s="650">
        <v>0</v>
      </c>
      <c r="N194" s="649">
        <v>2</v>
      </c>
      <c r="O194" s="730">
        <v>2</v>
      </c>
      <c r="P194" s="650">
        <v>0</v>
      </c>
      <c r="Q194" s="665"/>
      <c r="R194" s="649">
        <v>1</v>
      </c>
      <c r="S194" s="665">
        <v>0.5</v>
      </c>
      <c r="T194" s="730">
        <v>1</v>
      </c>
      <c r="U194" s="688">
        <v>0.5</v>
      </c>
    </row>
    <row r="195" spans="1:21" ht="14.4" customHeight="1" x14ac:dyDescent="0.3">
      <c r="A195" s="648">
        <v>25</v>
      </c>
      <c r="B195" s="649" t="s">
        <v>1350</v>
      </c>
      <c r="C195" s="649">
        <v>89301252</v>
      </c>
      <c r="D195" s="728" t="s">
        <v>1906</v>
      </c>
      <c r="E195" s="729" t="s">
        <v>1484</v>
      </c>
      <c r="F195" s="649" t="s">
        <v>1458</v>
      </c>
      <c r="G195" s="649" t="s">
        <v>1712</v>
      </c>
      <c r="H195" s="649" t="s">
        <v>555</v>
      </c>
      <c r="I195" s="649" t="s">
        <v>1713</v>
      </c>
      <c r="J195" s="649" t="s">
        <v>1714</v>
      </c>
      <c r="K195" s="649" t="s">
        <v>1215</v>
      </c>
      <c r="L195" s="650">
        <v>283.5</v>
      </c>
      <c r="M195" s="650">
        <v>850.5</v>
      </c>
      <c r="N195" s="649">
        <v>3</v>
      </c>
      <c r="O195" s="730">
        <v>0.5</v>
      </c>
      <c r="P195" s="650">
        <v>850.5</v>
      </c>
      <c r="Q195" s="665">
        <v>1</v>
      </c>
      <c r="R195" s="649">
        <v>3</v>
      </c>
      <c r="S195" s="665">
        <v>1</v>
      </c>
      <c r="T195" s="730">
        <v>0.5</v>
      </c>
      <c r="U195" s="688">
        <v>1</v>
      </c>
    </row>
    <row r="196" spans="1:21" ht="14.4" customHeight="1" x14ac:dyDescent="0.3">
      <c r="A196" s="648">
        <v>25</v>
      </c>
      <c r="B196" s="649" t="s">
        <v>1350</v>
      </c>
      <c r="C196" s="649">
        <v>89301252</v>
      </c>
      <c r="D196" s="728" t="s">
        <v>1906</v>
      </c>
      <c r="E196" s="729" t="s">
        <v>1484</v>
      </c>
      <c r="F196" s="649" t="s">
        <v>1458</v>
      </c>
      <c r="G196" s="649" t="s">
        <v>1504</v>
      </c>
      <c r="H196" s="649" t="s">
        <v>1055</v>
      </c>
      <c r="I196" s="649" t="s">
        <v>1242</v>
      </c>
      <c r="J196" s="649" t="s">
        <v>1243</v>
      </c>
      <c r="K196" s="649" t="s">
        <v>1244</v>
      </c>
      <c r="L196" s="650">
        <v>154.01</v>
      </c>
      <c r="M196" s="650">
        <v>924.06</v>
      </c>
      <c r="N196" s="649">
        <v>6</v>
      </c>
      <c r="O196" s="730">
        <v>5</v>
      </c>
      <c r="P196" s="650">
        <v>770.05</v>
      </c>
      <c r="Q196" s="665">
        <v>0.83333333333333337</v>
      </c>
      <c r="R196" s="649">
        <v>5</v>
      </c>
      <c r="S196" s="665">
        <v>0.83333333333333337</v>
      </c>
      <c r="T196" s="730">
        <v>4</v>
      </c>
      <c r="U196" s="688">
        <v>0.8</v>
      </c>
    </row>
    <row r="197" spans="1:21" ht="14.4" customHeight="1" x14ac:dyDescent="0.3">
      <c r="A197" s="648">
        <v>25</v>
      </c>
      <c r="B197" s="649" t="s">
        <v>1350</v>
      </c>
      <c r="C197" s="649">
        <v>89301252</v>
      </c>
      <c r="D197" s="728" t="s">
        <v>1906</v>
      </c>
      <c r="E197" s="729" t="s">
        <v>1484</v>
      </c>
      <c r="F197" s="649" t="s">
        <v>1458</v>
      </c>
      <c r="G197" s="649" t="s">
        <v>1773</v>
      </c>
      <c r="H197" s="649" t="s">
        <v>555</v>
      </c>
      <c r="I197" s="649" t="s">
        <v>1774</v>
      </c>
      <c r="J197" s="649" t="s">
        <v>1775</v>
      </c>
      <c r="K197" s="649" t="s">
        <v>1776</v>
      </c>
      <c r="L197" s="650">
        <v>200.07</v>
      </c>
      <c r="M197" s="650">
        <v>200.07</v>
      </c>
      <c r="N197" s="649">
        <v>1</v>
      </c>
      <c r="O197" s="730">
        <v>0.5</v>
      </c>
      <c r="P197" s="650">
        <v>200.07</v>
      </c>
      <c r="Q197" s="665">
        <v>1</v>
      </c>
      <c r="R197" s="649">
        <v>1</v>
      </c>
      <c r="S197" s="665">
        <v>1</v>
      </c>
      <c r="T197" s="730">
        <v>0.5</v>
      </c>
      <c r="U197" s="688">
        <v>1</v>
      </c>
    </row>
    <row r="198" spans="1:21" ht="14.4" customHeight="1" x14ac:dyDescent="0.3">
      <c r="A198" s="648">
        <v>25</v>
      </c>
      <c r="B198" s="649" t="s">
        <v>1350</v>
      </c>
      <c r="C198" s="649">
        <v>89301252</v>
      </c>
      <c r="D198" s="728" t="s">
        <v>1906</v>
      </c>
      <c r="E198" s="729" t="s">
        <v>1484</v>
      </c>
      <c r="F198" s="649" t="s">
        <v>1458</v>
      </c>
      <c r="G198" s="649" t="s">
        <v>1512</v>
      </c>
      <c r="H198" s="649" t="s">
        <v>555</v>
      </c>
      <c r="I198" s="649" t="s">
        <v>1189</v>
      </c>
      <c r="J198" s="649" t="s">
        <v>1190</v>
      </c>
      <c r="K198" s="649" t="s">
        <v>1513</v>
      </c>
      <c r="L198" s="650">
        <v>31.54</v>
      </c>
      <c r="M198" s="650">
        <v>94.62</v>
      </c>
      <c r="N198" s="649">
        <v>3</v>
      </c>
      <c r="O198" s="730">
        <v>1.5</v>
      </c>
      <c r="P198" s="650">
        <v>94.62</v>
      </c>
      <c r="Q198" s="665">
        <v>1</v>
      </c>
      <c r="R198" s="649">
        <v>3</v>
      </c>
      <c r="S198" s="665">
        <v>1</v>
      </c>
      <c r="T198" s="730">
        <v>1.5</v>
      </c>
      <c r="U198" s="688">
        <v>1</v>
      </c>
    </row>
    <row r="199" spans="1:21" ht="14.4" customHeight="1" x14ac:dyDescent="0.3">
      <c r="A199" s="648">
        <v>25</v>
      </c>
      <c r="B199" s="649" t="s">
        <v>1350</v>
      </c>
      <c r="C199" s="649">
        <v>89301252</v>
      </c>
      <c r="D199" s="728" t="s">
        <v>1906</v>
      </c>
      <c r="E199" s="729" t="s">
        <v>1484</v>
      </c>
      <c r="F199" s="649" t="s">
        <v>1458</v>
      </c>
      <c r="G199" s="649" t="s">
        <v>1512</v>
      </c>
      <c r="H199" s="649" t="s">
        <v>555</v>
      </c>
      <c r="I199" s="649" t="s">
        <v>1542</v>
      </c>
      <c r="J199" s="649" t="s">
        <v>1190</v>
      </c>
      <c r="K199" s="649" t="s">
        <v>1543</v>
      </c>
      <c r="L199" s="650">
        <v>35.75</v>
      </c>
      <c r="M199" s="650">
        <v>71.5</v>
      </c>
      <c r="N199" s="649">
        <v>2</v>
      </c>
      <c r="O199" s="730">
        <v>1</v>
      </c>
      <c r="P199" s="650"/>
      <c r="Q199" s="665">
        <v>0</v>
      </c>
      <c r="R199" s="649"/>
      <c r="S199" s="665">
        <v>0</v>
      </c>
      <c r="T199" s="730"/>
      <c r="U199" s="688">
        <v>0</v>
      </c>
    </row>
    <row r="200" spans="1:21" ht="14.4" customHeight="1" x14ac:dyDescent="0.3">
      <c r="A200" s="648">
        <v>25</v>
      </c>
      <c r="B200" s="649" t="s">
        <v>1350</v>
      </c>
      <c r="C200" s="649">
        <v>89301252</v>
      </c>
      <c r="D200" s="728" t="s">
        <v>1906</v>
      </c>
      <c r="E200" s="729" t="s">
        <v>1484</v>
      </c>
      <c r="F200" s="649" t="s">
        <v>1458</v>
      </c>
      <c r="G200" s="649" t="s">
        <v>1673</v>
      </c>
      <c r="H200" s="649" t="s">
        <v>555</v>
      </c>
      <c r="I200" s="649" t="s">
        <v>1674</v>
      </c>
      <c r="J200" s="649" t="s">
        <v>1675</v>
      </c>
      <c r="K200" s="649" t="s">
        <v>1676</v>
      </c>
      <c r="L200" s="650">
        <v>0</v>
      </c>
      <c r="M200" s="650">
        <v>0</v>
      </c>
      <c r="N200" s="649">
        <v>4</v>
      </c>
      <c r="O200" s="730">
        <v>1</v>
      </c>
      <c r="P200" s="650"/>
      <c r="Q200" s="665"/>
      <c r="R200" s="649"/>
      <c r="S200" s="665">
        <v>0</v>
      </c>
      <c r="T200" s="730"/>
      <c r="U200" s="688">
        <v>0</v>
      </c>
    </row>
    <row r="201" spans="1:21" ht="14.4" customHeight="1" x14ac:dyDescent="0.3">
      <c r="A201" s="648">
        <v>25</v>
      </c>
      <c r="B201" s="649" t="s">
        <v>1350</v>
      </c>
      <c r="C201" s="649">
        <v>89301252</v>
      </c>
      <c r="D201" s="728" t="s">
        <v>1906</v>
      </c>
      <c r="E201" s="729" t="s">
        <v>1484</v>
      </c>
      <c r="F201" s="649" t="s">
        <v>1458</v>
      </c>
      <c r="G201" s="649" t="s">
        <v>1505</v>
      </c>
      <c r="H201" s="649" t="s">
        <v>1055</v>
      </c>
      <c r="I201" s="649" t="s">
        <v>1506</v>
      </c>
      <c r="J201" s="649" t="s">
        <v>642</v>
      </c>
      <c r="K201" s="649" t="s">
        <v>1507</v>
      </c>
      <c r="L201" s="650">
        <v>48.31</v>
      </c>
      <c r="M201" s="650">
        <v>338.17</v>
      </c>
      <c r="N201" s="649">
        <v>7</v>
      </c>
      <c r="O201" s="730">
        <v>5</v>
      </c>
      <c r="P201" s="650">
        <v>96.62</v>
      </c>
      <c r="Q201" s="665">
        <v>0.2857142857142857</v>
      </c>
      <c r="R201" s="649">
        <v>2</v>
      </c>
      <c r="S201" s="665">
        <v>0.2857142857142857</v>
      </c>
      <c r="T201" s="730">
        <v>1</v>
      </c>
      <c r="U201" s="688">
        <v>0.2</v>
      </c>
    </row>
    <row r="202" spans="1:21" ht="14.4" customHeight="1" x14ac:dyDescent="0.3">
      <c r="A202" s="648">
        <v>25</v>
      </c>
      <c r="B202" s="649" t="s">
        <v>1350</v>
      </c>
      <c r="C202" s="649">
        <v>89301252</v>
      </c>
      <c r="D202" s="728" t="s">
        <v>1906</v>
      </c>
      <c r="E202" s="729" t="s">
        <v>1484</v>
      </c>
      <c r="F202" s="649" t="s">
        <v>1458</v>
      </c>
      <c r="G202" s="649" t="s">
        <v>1505</v>
      </c>
      <c r="H202" s="649" t="s">
        <v>1055</v>
      </c>
      <c r="I202" s="649" t="s">
        <v>1061</v>
      </c>
      <c r="J202" s="649" t="s">
        <v>642</v>
      </c>
      <c r="K202" s="649" t="s">
        <v>1432</v>
      </c>
      <c r="L202" s="650">
        <v>96.63</v>
      </c>
      <c r="M202" s="650">
        <v>96.63</v>
      </c>
      <c r="N202" s="649">
        <v>1</v>
      </c>
      <c r="O202" s="730">
        <v>1</v>
      </c>
      <c r="P202" s="650"/>
      <c r="Q202" s="665">
        <v>0</v>
      </c>
      <c r="R202" s="649"/>
      <c r="S202" s="665">
        <v>0</v>
      </c>
      <c r="T202" s="730"/>
      <c r="U202" s="688">
        <v>0</v>
      </c>
    </row>
    <row r="203" spans="1:21" ht="14.4" customHeight="1" x14ac:dyDescent="0.3">
      <c r="A203" s="648">
        <v>25</v>
      </c>
      <c r="B203" s="649" t="s">
        <v>1350</v>
      </c>
      <c r="C203" s="649">
        <v>89301252</v>
      </c>
      <c r="D203" s="728" t="s">
        <v>1906</v>
      </c>
      <c r="E203" s="729" t="s">
        <v>1484</v>
      </c>
      <c r="F203" s="649" t="s">
        <v>1458</v>
      </c>
      <c r="G203" s="649" t="s">
        <v>1643</v>
      </c>
      <c r="H203" s="649" t="s">
        <v>555</v>
      </c>
      <c r="I203" s="649" t="s">
        <v>1681</v>
      </c>
      <c r="J203" s="649" t="s">
        <v>832</v>
      </c>
      <c r="K203" s="649" t="s">
        <v>1646</v>
      </c>
      <c r="L203" s="650">
        <v>40.64</v>
      </c>
      <c r="M203" s="650">
        <v>40.64</v>
      </c>
      <c r="N203" s="649">
        <v>1</v>
      </c>
      <c r="O203" s="730">
        <v>0.5</v>
      </c>
      <c r="P203" s="650"/>
      <c r="Q203" s="665">
        <v>0</v>
      </c>
      <c r="R203" s="649"/>
      <c r="S203" s="665">
        <v>0</v>
      </c>
      <c r="T203" s="730"/>
      <c r="U203" s="688">
        <v>0</v>
      </c>
    </row>
    <row r="204" spans="1:21" ht="14.4" customHeight="1" x14ac:dyDescent="0.3">
      <c r="A204" s="648">
        <v>25</v>
      </c>
      <c r="B204" s="649" t="s">
        <v>1350</v>
      </c>
      <c r="C204" s="649">
        <v>89301252</v>
      </c>
      <c r="D204" s="728" t="s">
        <v>1906</v>
      </c>
      <c r="E204" s="729" t="s">
        <v>1484</v>
      </c>
      <c r="F204" s="649" t="s">
        <v>1458</v>
      </c>
      <c r="G204" s="649" t="s">
        <v>1643</v>
      </c>
      <c r="H204" s="649" t="s">
        <v>555</v>
      </c>
      <c r="I204" s="649" t="s">
        <v>1777</v>
      </c>
      <c r="J204" s="649" t="s">
        <v>1778</v>
      </c>
      <c r="K204" s="649" t="s">
        <v>1646</v>
      </c>
      <c r="L204" s="650">
        <v>95.44</v>
      </c>
      <c r="M204" s="650">
        <v>95.44</v>
      </c>
      <c r="N204" s="649">
        <v>1</v>
      </c>
      <c r="O204" s="730">
        <v>0.5</v>
      </c>
      <c r="P204" s="650">
        <v>95.44</v>
      </c>
      <c r="Q204" s="665">
        <v>1</v>
      </c>
      <c r="R204" s="649">
        <v>1</v>
      </c>
      <c r="S204" s="665">
        <v>1</v>
      </c>
      <c r="T204" s="730">
        <v>0.5</v>
      </c>
      <c r="U204" s="688">
        <v>1</v>
      </c>
    </row>
    <row r="205" spans="1:21" ht="14.4" customHeight="1" x14ac:dyDescent="0.3">
      <c r="A205" s="648">
        <v>25</v>
      </c>
      <c r="B205" s="649" t="s">
        <v>1350</v>
      </c>
      <c r="C205" s="649">
        <v>89301252</v>
      </c>
      <c r="D205" s="728" t="s">
        <v>1906</v>
      </c>
      <c r="E205" s="729" t="s">
        <v>1485</v>
      </c>
      <c r="F205" s="649" t="s">
        <v>1458</v>
      </c>
      <c r="G205" s="649" t="s">
        <v>1501</v>
      </c>
      <c r="H205" s="649" t="s">
        <v>555</v>
      </c>
      <c r="I205" s="649" t="s">
        <v>1502</v>
      </c>
      <c r="J205" s="649" t="s">
        <v>1418</v>
      </c>
      <c r="K205" s="649" t="s">
        <v>1503</v>
      </c>
      <c r="L205" s="650">
        <v>0</v>
      </c>
      <c r="M205" s="650">
        <v>0</v>
      </c>
      <c r="N205" s="649">
        <v>1</v>
      </c>
      <c r="O205" s="730">
        <v>1</v>
      </c>
      <c r="P205" s="650"/>
      <c r="Q205" s="665"/>
      <c r="R205" s="649"/>
      <c r="S205" s="665">
        <v>0</v>
      </c>
      <c r="T205" s="730"/>
      <c r="U205" s="688">
        <v>0</v>
      </c>
    </row>
    <row r="206" spans="1:21" ht="14.4" customHeight="1" x14ac:dyDescent="0.3">
      <c r="A206" s="648">
        <v>25</v>
      </c>
      <c r="B206" s="649" t="s">
        <v>1350</v>
      </c>
      <c r="C206" s="649">
        <v>89301252</v>
      </c>
      <c r="D206" s="728" t="s">
        <v>1906</v>
      </c>
      <c r="E206" s="729" t="s">
        <v>1485</v>
      </c>
      <c r="F206" s="649" t="s">
        <v>1458</v>
      </c>
      <c r="G206" s="649" t="s">
        <v>1501</v>
      </c>
      <c r="H206" s="649" t="s">
        <v>555</v>
      </c>
      <c r="I206" s="649" t="s">
        <v>1193</v>
      </c>
      <c r="J206" s="649" t="s">
        <v>1418</v>
      </c>
      <c r="K206" s="649" t="s">
        <v>1419</v>
      </c>
      <c r="L206" s="650">
        <v>333.31</v>
      </c>
      <c r="M206" s="650">
        <v>6999.51</v>
      </c>
      <c r="N206" s="649">
        <v>21</v>
      </c>
      <c r="O206" s="730">
        <v>21</v>
      </c>
      <c r="P206" s="650">
        <v>3333.1</v>
      </c>
      <c r="Q206" s="665">
        <v>0.47619047619047616</v>
      </c>
      <c r="R206" s="649">
        <v>10</v>
      </c>
      <c r="S206" s="665">
        <v>0.47619047619047616</v>
      </c>
      <c r="T206" s="730">
        <v>10</v>
      </c>
      <c r="U206" s="688">
        <v>0.47619047619047616</v>
      </c>
    </row>
    <row r="207" spans="1:21" ht="14.4" customHeight="1" x14ac:dyDescent="0.3">
      <c r="A207" s="648">
        <v>25</v>
      </c>
      <c r="B207" s="649" t="s">
        <v>1350</v>
      </c>
      <c r="C207" s="649">
        <v>89301252</v>
      </c>
      <c r="D207" s="728" t="s">
        <v>1906</v>
      </c>
      <c r="E207" s="729" t="s">
        <v>1485</v>
      </c>
      <c r="F207" s="649" t="s">
        <v>1458</v>
      </c>
      <c r="G207" s="649" t="s">
        <v>1501</v>
      </c>
      <c r="H207" s="649" t="s">
        <v>555</v>
      </c>
      <c r="I207" s="649" t="s">
        <v>1193</v>
      </c>
      <c r="J207" s="649" t="s">
        <v>1418</v>
      </c>
      <c r="K207" s="649" t="s">
        <v>1419</v>
      </c>
      <c r="L207" s="650">
        <v>156.86000000000001</v>
      </c>
      <c r="M207" s="650">
        <v>784.30000000000007</v>
      </c>
      <c r="N207" s="649">
        <v>5</v>
      </c>
      <c r="O207" s="730">
        <v>4.5</v>
      </c>
      <c r="P207" s="650">
        <v>313.72000000000003</v>
      </c>
      <c r="Q207" s="665">
        <v>0.4</v>
      </c>
      <c r="R207" s="649">
        <v>2</v>
      </c>
      <c r="S207" s="665">
        <v>0.4</v>
      </c>
      <c r="T207" s="730">
        <v>2</v>
      </c>
      <c r="U207" s="688">
        <v>0.44444444444444442</v>
      </c>
    </row>
    <row r="208" spans="1:21" ht="14.4" customHeight="1" x14ac:dyDescent="0.3">
      <c r="A208" s="648">
        <v>25</v>
      </c>
      <c r="B208" s="649" t="s">
        <v>1350</v>
      </c>
      <c r="C208" s="649">
        <v>89301252</v>
      </c>
      <c r="D208" s="728" t="s">
        <v>1906</v>
      </c>
      <c r="E208" s="729" t="s">
        <v>1485</v>
      </c>
      <c r="F208" s="649" t="s">
        <v>1458</v>
      </c>
      <c r="G208" s="649" t="s">
        <v>1514</v>
      </c>
      <c r="H208" s="649" t="s">
        <v>555</v>
      </c>
      <c r="I208" s="649" t="s">
        <v>1779</v>
      </c>
      <c r="J208" s="649" t="s">
        <v>1780</v>
      </c>
      <c r="K208" s="649" t="s">
        <v>1781</v>
      </c>
      <c r="L208" s="650">
        <v>0</v>
      </c>
      <c r="M208" s="650">
        <v>0</v>
      </c>
      <c r="N208" s="649">
        <v>2</v>
      </c>
      <c r="O208" s="730">
        <v>1</v>
      </c>
      <c r="P208" s="650"/>
      <c r="Q208" s="665"/>
      <c r="R208" s="649"/>
      <c r="S208" s="665">
        <v>0</v>
      </c>
      <c r="T208" s="730"/>
      <c r="U208" s="688">
        <v>0</v>
      </c>
    </row>
    <row r="209" spans="1:21" ht="14.4" customHeight="1" x14ac:dyDescent="0.3">
      <c r="A209" s="648">
        <v>25</v>
      </c>
      <c r="B209" s="649" t="s">
        <v>1350</v>
      </c>
      <c r="C209" s="649">
        <v>89301252</v>
      </c>
      <c r="D209" s="728" t="s">
        <v>1906</v>
      </c>
      <c r="E209" s="729" t="s">
        <v>1485</v>
      </c>
      <c r="F209" s="649" t="s">
        <v>1458</v>
      </c>
      <c r="G209" s="649" t="s">
        <v>1569</v>
      </c>
      <c r="H209" s="649" t="s">
        <v>555</v>
      </c>
      <c r="I209" s="649" t="s">
        <v>861</v>
      </c>
      <c r="J209" s="649" t="s">
        <v>862</v>
      </c>
      <c r="K209" s="649" t="s">
        <v>1570</v>
      </c>
      <c r="L209" s="650">
        <v>71.2</v>
      </c>
      <c r="M209" s="650">
        <v>71.2</v>
      </c>
      <c r="N209" s="649">
        <v>1</v>
      </c>
      <c r="O209" s="730">
        <v>1</v>
      </c>
      <c r="P209" s="650"/>
      <c r="Q209" s="665">
        <v>0</v>
      </c>
      <c r="R209" s="649"/>
      <c r="S209" s="665">
        <v>0</v>
      </c>
      <c r="T209" s="730"/>
      <c r="U209" s="688">
        <v>0</v>
      </c>
    </row>
    <row r="210" spans="1:21" ht="14.4" customHeight="1" x14ac:dyDescent="0.3">
      <c r="A210" s="648">
        <v>25</v>
      </c>
      <c r="B210" s="649" t="s">
        <v>1350</v>
      </c>
      <c r="C210" s="649">
        <v>89301252</v>
      </c>
      <c r="D210" s="728" t="s">
        <v>1906</v>
      </c>
      <c r="E210" s="729" t="s">
        <v>1485</v>
      </c>
      <c r="F210" s="649" t="s">
        <v>1458</v>
      </c>
      <c r="G210" s="649" t="s">
        <v>1504</v>
      </c>
      <c r="H210" s="649" t="s">
        <v>1055</v>
      </c>
      <c r="I210" s="649" t="s">
        <v>1242</v>
      </c>
      <c r="J210" s="649" t="s">
        <v>1243</v>
      </c>
      <c r="K210" s="649" t="s">
        <v>1244</v>
      </c>
      <c r="L210" s="650">
        <v>154.01</v>
      </c>
      <c r="M210" s="650">
        <v>1540.1</v>
      </c>
      <c r="N210" s="649">
        <v>10</v>
      </c>
      <c r="O210" s="730">
        <v>9</v>
      </c>
      <c r="P210" s="650">
        <v>1232.08</v>
      </c>
      <c r="Q210" s="665">
        <v>0.8</v>
      </c>
      <c r="R210" s="649">
        <v>8</v>
      </c>
      <c r="S210" s="665">
        <v>0.8</v>
      </c>
      <c r="T210" s="730">
        <v>7</v>
      </c>
      <c r="U210" s="688">
        <v>0.77777777777777779</v>
      </c>
    </row>
    <row r="211" spans="1:21" ht="14.4" customHeight="1" x14ac:dyDescent="0.3">
      <c r="A211" s="648">
        <v>25</v>
      </c>
      <c r="B211" s="649" t="s">
        <v>1350</v>
      </c>
      <c r="C211" s="649">
        <v>89301252</v>
      </c>
      <c r="D211" s="728" t="s">
        <v>1906</v>
      </c>
      <c r="E211" s="729" t="s">
        <v>1485</v>
      </c>
      <c r="F211" s="649" t="s">
        <v>1458</v>
      </c>
      <c r="G211" s="649" t="s">
        <v>1708</v>
      </c>
      <c r="H211" s="649" t="s">
        <v>555</v>
      </c>
      <c r="I211" s="649" t="s">
        <v>1782</v>
      </c>
      <c r="J211" s="649" t="s">
        <v>1783</v>
      </c>
      <c r="K211" s="649" t="s">
        <v>1784</v>
      </c>
      <c r="L211" s="650">
        <v>0</v>
      </c>
      <c r="M211" s="650">
        <v>0</v>
      </c>
      <c r="N211" s="649">
        <v>1</v>
      </c>
      <c r="O211" s="730">
        <v>1</v>
      </c>
      <c r="P211" s="650"/>
      <c r="Q211" s="665"/>
      <c r="R211" s="649"/>
      <c r="S211" s="665">
        <v>0</v>
      </c>
      <c r="T211" s="730"/>
      <c r="U211" s="688">
        <v>0</v>
      </c>
    </row>
    <row r="212" spans="1:21" ht="14.4" customHeight="1" x14ac:dyDescent="0.3">
      <c r="A212" s="648">
        <v>25</v>
      </c>
      <c r="B212" s="649" t="s">
        <v>1350</v>
      </c>
      <c r="C212" s="649">
        <v>89301252</v>
      </c>
      <c r="D212" s="728" t="s">
        <v>1906</v>
      </c>
      <c r="E212" s="729" t="s">
        <v>1485</v>
      </c>
      <c r="F212" s="649" t="s">
        <v>1458</v>
      </c>
      <c r="G212" s="649" t="s">
        <v>1505</v>
      </c>
      <c r="H212" s="649" t="s">
        <v>555</v>
      </c>
      <c r="I212" s="649" t="s">
        <v>641</v>
      </c>
      <c r="J212" s="649" t="s">
        <v>642</v>
      </c>
      <c r="K212" s="649" t="s">
        <v>1677</v>
      </c>
      <c r="L212" s="650">
        <v>48.31</v>
      </c>
      <c r="M212" s="650">
        <v>96.62</v>
      </c>
      <c r="N212" s="649">
        <v>2</v>
      </c>
      <c r="O212" s="730">
        <v>1.5</v>
      </c>
      <c r="P212" s="650">
        <v>48.31</v>
      </c>
      <c r="Q212" s="665">
        <v>0.5</v>
      </c>
      <c r="R212" s="649">
        <v>1</v>
      </c>
      <c r="S212" s="665">
        <v>0.5</v>
      </c>
      <c r="T212" s="730">
        <v>1</v>
      </c>
      <c r="U212" s="688">
        <v>0.66666666666666663</v>
      </c>
    </row>
    <row r="213" spans="1:21" ht="14.4" customHeight="1" x14ac:dyDescent="0.3">
      <c r="A213" s="648">
        <v>25</v>
      </c>
      <c r="B213" s="649" t="s">
        <v>1350</v>
      </c>
      <c r="C213" s="649">
        <v>89301252</v>
      </c>
      <c r="D213" s="728" t="s">
        <v>1906</v>
      </c>
      <c r="E213" s="729" t="s">
        <v>1485</v>
      </c>
      <c r="F213" s="649" t="s">
        <v>1458</v>
      </c>
      <c r="G213" s="649" t="s">
        <v>1785</v>
      </c>
      <c r="H213" s="649" t="s">
        <v>555</v>
      </c>
      <c r="I213" s="649" t="s">
        <v>1786</v>
      </c>
      <c r="J213" s="649" t="s">
        <v>1787</v>
      </c>
      <c r="K213" s="649" t="s">
        <v>1788</v>
      </c>
      <c r="L213" s="650">
        <v>0</v>
      </c>
      <c r="M213" s="650">
        <v>0</v>
      </c>
      <c r="N213" s="649">
        <v>2</v>
      </c>
      <c r="O213" s="730">
        <v>2</v>
      </c>
      <c r="P213" s="650">
        <v>0</v>
      </c>
      <c r="Q213" s="665"/>
      <c r="R213" s="649">
        <v>2</v>
      </c>
      <c r="S213" s="665">
        <v>1</v>
      </c>
      <c r="T213" s="730">
        <v>2</v>
      </c>
      <c r="U213" s="688">
        <v>1</v>
      </c>
    </row>
    <row r="214" spans="1:21" ht="14.4" customHeight="1" x14ac:dyDescent="0.3">
      <c r="A214" s="648">
        <v>25</v>
      </c>
      <c r="B214" s="649" t="s">
        <v>1350</v>
      </c>
      <c r="C214" s="649">
        <v>89301252</v>
      </c>
      <c r="D214" s="728" t="s">
        <v>1906</v>
      </c>
      <c r="E214" s="729" t="s">
        <v>1485</v>
      </c>
      <c r="F214" s="649" t="s">
        <v>1458</v>
      </c>
      <c r="G214" s="649" t="s">
        <v>1746</v>
      </c>
      <c r="H214" s="649" t="s">
        <v>555</v>
      </c>
      <c r="I214" s="649" t="s">
        <v>668</v>
      </c>
      <c r="J214" s="649" t="s">
        <v>1747</v>
      </c>
      <c r="K214" s="649" t="s">
        <v>1748</v>
      </c>
      <c r="L214" s="650">
        <v>0</v>
      </c>
      <c r="M214" s="650">
        <v>0</v>
      </c>
      <c r="N214" s="649">
        <v>1</v>
      </c>
      <c r="O214" s="730">
        <v>1</v>
      </c>
      <c r="P214" s="650">
        <v>0</v>
      </c>
      <c r="Q214" s="665"/>
      <c r="R214" s="649">
        <v>1</v>
      </c>
      <c r="S214" s="665">
        <v>1</v>
      </c>
      <c r="T214" s="730">
        <v>1</v>
      </c>
      <c r="U214" s="688">
        <v>1</v>
      </c>
    </row>
    <row r="215" spans="1:21" ht="14.4" customHeight="1" x14ac:dyDescent="0.3">
      <c r="A215" s="648">
        <v>25</v>
      </c>
      <c r="B215" s="649" t="s">
        <v>1350</v>
      </c>
      <c r="C215" s="649">
        <v>89301252</v>
      </c>
      <c r="D215" s="728" t="s">
        <v>1906</v>
      </c>
      <c r="E215" s="729" t="s">
        <v>1487</v>
      </c>
      <c r="F215" s="649" t="s">
        <v>1458</v>
      </c>
      <c r="G215" s="649" t="s">
        <v>1501</v>
      </c>
      <c r="H215" s="649" t="s">
        <v>555</v>
      </c>
      <c r="I215" s="649" t="s">
        <v>1193</v>
      </c>
      <c r="J215" s="649" t="s">
        <v>1418</v>
      </c>
      <c r="K215" s="649" t="s">
        <v>1419</v>
      </c>
      <c r="L215" s="650">
        <v>333.31</v>
      </c>
      <c r="M215" s="650">
        <v>7332.82</v>
      </c>
      <c r="N215" s="649">
        <v>22</v>
      </c>
      <c r="O215" s="730">
        <v>18</v>
      </c>
      <c r="P215" s="650">
        <v>5332.96</v>
      </c>
      <c r="Q215" s="665">
        <v>0.72727272727272729</v>
      </c>
      <c r="R215" s="649">
        <v>16</v>
      </c>
      <c r="S215" s="665">
        <v>0.72727272727272729</v>
      </c>
      <c r="T215" s="730">
        <v>15</v>
      </c>
      <c r="U215" s="688">
        <v>0.83333333333333337</v>
      </c>
    </row>
    <row r="216" spans="1:21" ht="14.4" customHeight="1" x14ac:dyDescent="0.3">
      <c r="A216" s="648">
        <v>25</v>
      </c>
      <c r="B216" s="649" t="s">
        <v>1350</v>
      </c>
      <c r="C216" s="649">
        <v>89301252</v>
      </c>
      <c r="D216" s="728" t="s">
        <v>1906</v>
      </c>
      <c r="E216" s="729" t="s">
        <v>1487</v>
      </c>
      <c r="F216" s="649" t="s">
        <v>1458</v>
      </c>
      <c r="G216" s="649" t="s">
        <v>1501</v>
      </c>
      <c r="H216" s="649" t="s">
        <v>555</v>
      </c>
      <c r="I216" s="649" t="s">
        <v>1193</v>
      </c>
      <c r="J216" s="649" t="s">
        <v>1418</v>
      </c>
      <c r="K216" s="649" t="s">
        <v>1419</v>
      </c>
      <c r="L216" s="650">
        <v>156.86000000000001</v>
      </c>
      <c r="M216" s="650">
        <v>1098.02</v>
      </c>
      <c r="N216" s="649">
        <v>7</v>
      </c>
      <c r="O216" s="730">
        <v>7</v>
      </c>
      <c r="P216" s="650">
        <v>470.58000000000004</v>
      </c>
      <c r="Q216" s="665">
        <v>0.4285714285714286</v>
      </c>
      <c r="R216" s="649">
        <v>3</v>
      </c>
      <c r="S216" s="665">
        <v>0.42857142857142855</v>
      </c>
      <c r="T216" s="730">
        <v>3</v>
      </c>
      <c r="U216" s="688">
        <v>0.42857142857142855</v>
      </c>
    </row>
    <row r="217" spans="1:21" ht="14.4" customHeight="1" x14ac:dyDescent="0.3">
      <c r="A217" s="648">
        <v>25</v>
      </c>
      <c r="B217" s="649" t="s">
        <v>1350</v>
      </c>
      <c r="C217" s="649">
        <v>89301252</v>
      </c>
      <c r="D217" s="728" t="s">
        <v>1906</v>
      </c>
      <c r="E217" s="729" t="s">
        <v>1487</v>
      </c>
      <c r="F217" s="649" t="s">
        <v>1458</v>
      </c>
      <c r="G217" s="649" t="s">
        <v>1514</v>
      </c>
      <c r="H217" s="649" t="s">
        <v>1055</v>
      </c>
      <c r="I217" s="649" t="s">
        <v>1238</v>
      </c>
      <c r="J217" s="649" t="s">
        <v>1239</v>
      </c>
      <c r="K217" s="649" t="s">
        <v>1423</v>
      </c>
      <c r="L217" s="650">
        <v>184.22</v>
      </c>
      <c r="M217" s="650">
        <v>1657.98</v>
      </c>
      <c r="N217" s="649">
        <v>9</v>
      </c>
      <c r="O217" s="730">
        <v>4</v>
      </c>
      <c r="P217" s="650"/>
      <c r="Q217" s="665">
        <v>0</v>
      </c>
      <c r="R217" s="649"/>
      <c r="S217" s="665">
        <v>0</v>
      </c>
      <c r="T217" s="730"/>
      <c r="U217" s="688">
        <v>0</v>
      </c>
    </row>
    <row r="218" spans="1:21" ht="14.4" customHeight="1" x14ac:dyDescent="0.3">
      <c r="A218" s="648">
        <v>25</v>
      </c>
      <c r="B218" s="649" t="s">
        <v>1350</v>
      </c>
      <c r="C218" s="649">
        <v>89301252</v>
      </c>
      <c r="D218" s="728" t="s">
        <v>1906</v>
      </c>
      <c r="E218" s="729" t="s">
        <v>1487</v>
      </c>
      <c r="F218" s="649" t="s">
        <v>1458</v>
      </c>
      <c r="G218" s="649" t="s">
        <v>1789</v>
      </c>
      <c r="H218" s="649" t="s">
        <v>555</v>
      </c>
      <c r="I218" s="649" t="s">
        <v>1790</v>
      </c>
      <c r="J218" s="649" t="s">
        <v>714</v>
      </c>
      <c r="K218" s="649" t="s">
        <v>1791</v>
      </c>
      <c r="L218" s="650">
        <v>115.3</v>
      </c>
      <c r="M218" s="650">
        <v>345.9</v>
      </c>
      <c r="N218" s="649">
        <v>3</v>
      </c>
      <c r="O218" s="730">
        <v>2</v>
      </c>
      <c r="P218" s="650">
        <v>345.9</v>
      </c>
      <c r="Q218" s="665">
        <v>1</v>
      </c>
      <c r="R218" s="649">
        <v>3</v>
      </c>
      <c r="S218" s="665">
        <v>1</v>
      </c>
      <c r="T218" s="730">
        <v>2</v>
      </c>
      <c r="U218" s="688">
        <v>1</v>
      </c>
    </row>
    <row r="219" spans="1:21" ht="14.4" customHeight="1" x14ac:dyDescent="0.3">
      <c r="A219" s="648">
        <v>25</v>
      </c>
      <c r="B219" s="649" t="s">
        <v>1350</v>
      </c>
      <c r="C219" s="649">
        <v>89301252</v>
      </c>
      <c r="D219" s="728" t="s">
        <v>1906</v>
      </c>
      <c r="E219" s="729" t="s">
        <v>1487</v>
      </c>
      <c r="F219" s="649" t="s">
        <v>1458</v>
      </c>
      <c r="G219" s="649" t="s">
        <v>1792</v>
      </c>
      <c r="H219" s="649" t="s">
        <v>1055</v>
      </c>
      <c r="I219" s="649" t="s">
        <v>1793</v>
      </c>
      <c r="J219" s="649" t="s">
        <v>1794</v>
      </c>
      <c r="K219" s="649" t="s">
        <v>1795</v>
      </c>
      <c r="L219" s="650">
        <v>41.55</v>
      </c>
      <c r="M219" s="650">
        <v>83.1</v>
      </c>
      <c r="N219" s="649">
        <v>2</v>
      </c>
      <c r="O219" s="730">
        <v>2</v>
      </c>
      <c r="P219" s="650">
        <v>83.1</v>
      </c>
      <c r="Q219" s="665">
        <v>1</v>
      </c>
      <c r="R219" s="649">
        <v>2</v>
      </c>
      <c r="S219" s="665">
        <v>1</v>
      </c>
      <c r="T219" s="730">
        <v>2</v>
      </c>
      <c r="U219" s="688">
        <v>1</v>
      </c>
    </row>
    <row r="220" spans="1:21" ht="14.4" customHeight="1" x14ac:dyDescent="0.3">
      <c r="A220" s="648">
        <v>25</v>
      </c>
      <c r="B220" s="649" t="s">
        <v>1350</v>
      </c>
      <c r="C220" s="649">
        <v>89301252</v>
      </c>
      <c r="D220" s="728" t="s">
        <v>1906</v>
      </c>
      <c r="E220" s="729" t="s">
        <v>1487</v>
      </c>
      <c r="F220" s="649" t="s">
        <v>1458</v>
      </c>
      <c r="G220" s="649" t="s">
        <v>1571</v>
      </c>
      <c r="H220" s="649" t="s">
        <v>555</v>
      </c>
      <c r="I220" s="649" t="s">
        <v>1796</v>
      </c>
      <c r="J220" s="649" t="s">
        <v>1726</v>
      </c>
      <c r="K220" s="649" t="s">
        <v>1797</v>
      </c>
      <c r="L220" s="650">
        <v>77.08</v>
      </c>
      <c r="M220" s="650">
        <v>462.47999999999996</v>
      </c>
      <c r="N220" s="649">
        <v>6</v>
      </c>
      <c r="O220" s="730">
        <v>6</v>
      </c>
      <c r="P220" s="650">
        <v>77.08</v>
      </c>
      <c r="Q220" s="665">
        <v>0.16666666666666669</v>
      </c>
      <c r="R220" s="649">
        <v>1</v>
      </c>
      <c r="S220" s="665">
        <v>0.16666666666666666</v>
      </c>
      <c r="T220" s="730">
        <v>1</v>
      </c>
      <c r="U220" s="688">
        <v>0.16666666666666666</v>
      </c>
    </row>
    <row r="221" spans="1:21" ht="14.4" customHeight="1" x14ac:dyDescent="0.3">
      <c r="A221" s="648">
        <v>25</v>
      </c>
      <c r="B221" s="649" t="s">
        <v>1350</v>
      </c>
      <c r="C221" s="649">
        <v>89301252</v>
      </c>
      <c r="D221" s="728" t="s">
        <v>1906</v>
      </c>
      <c r="E221" s="729" t="s">
        <v>1487</v>
      </c>
      <c r="F221" s="649" t="s">
        <v>1458</v>
      </c>
      <c r="G221" s="649" t="s">
        <v>1571</v>
      </c>
      <c r="H221" s="649" t="s">
        <v>555</v>
      </c>
      <c r="I221" s="649" t="s">
        <v>1725</v>
      </c>
      <c r="J221" s="649" t="s">
        <v>1726</v>
      </c>
      <c r="K221" s="649" t="s">
        <v>1727</v>
      </c>
      <c r="L221" s="650">
        <v>38.549999999999997</v>
      </c>
      <c r="M221" s="650">
        <v>38.549999999999997</v>
      </c>
      <c r="N221" s="649">
        <v>1</v>
      </c>
      <c r="O221" s="730">
        <v>1</v>
      </c>
      <c r="P221" s="650">
        <v>38.549999999999997</v>
      </c>
      <c r="Q221" s="665">
        <v>1</v>
      </c>
      <c r="R221" s="649">
        <v>1</v>
      </c>
      <c r="S221" s="665">
        <v>1</v>
      </c>
      <c r="T221" s="730">
        <v>1</v>
      </c>
      <c r="U221" s="688">
        <v>1</v>
      </c>
    </row>
    <row r="222" spans="1:21" ht="14.4" customHeight="1" x14ac:dyDescent="0.3">
      <c r="A222" s="648">
        <v>25</v>
      </c>
      <c r="B222" s="649" t="s">
        <v>1350</v>
      </c>
      <c r="C222" s="649">
        <v>89301252</v>
      </c>
      <c r="D222" s="728" t="s">
        <v>1906</v>
      </c>
      <c r="E222" s="729" t="s">
        <v>1487</v>
      </c>
      <c r="F222" s="649" t="s">
        <v>1458</v>
      </c>
      <c r="G222" s="649" t="s">
        <v>1504</v>
      </c>
      <c r="H222" s="649" t="s">
        <v>1055</v>
      </c>
      <c r="I222" s="649" t="s">
        <v>1242</v>
      </c>
      <c r="J222" s="649" t="s">
        <v>1243</v>
      </c>
      <c r="K222" s="649" t="s">
        <v>1244</v>
      </c>
      <c r="L222" s="650">
        <v>154.01</v>
      </c>
      <c r="M222" s="650">
        <v>2002.1299999999999</v>
      </c>
      <c r="N222" s="649">
        <v>13</v>
      </c>
      <c r="O222" s="730">
        <v>8</v>
      </c>
      <c r="P222" s="650">
        <v>924.06</v>
      </c>
      <c r="Q222" s="665">
        <v>0.46153846153846156</v>
      </c>
      <c r="R222" s="649">
        <v>6</v>
      </c>
      <c r="S222" s="665">
        <v>0.46153846153846156</v>
      </c>
      <c r="T222" s="730">
        <v>4</v>
      </c>
      <c r="U222" s="688">
        <v>0.5</v>
      </c>
    </row>
    <row r="223" spans="1:21" ht="14.4" customHeight="1" x14ac:dyDescent="0.3">
      <c r="A223" s="648">
        <v>25</v>
      </c>
      <c r="B223" s="649" t="s">
        <v>1350</v>
      </c>
      <c r="C223" s="649">
        <v>89301252</v>
      </c>
      <c r="D223" s="728" t="s">
        <v>1906</v>
      </c>
      <c r="E223" s="729" t="s">
        <v>1487</v>
      </c>
      <c r="F223" s="649" t="s">
        <v>1458</v>
      </c>
      <c r="G223" s="649" t="s">
        <v>1505</v>
      </c>
      <c r="H223" s="649" t="s">
        <v>1055</v>
      </c>
      <c r="I223" s="649" t="s">
        <v>1506</v>
      </c>
      <c r="J223" s="649" t="s">
        <v>642</v>
      </c>
      <c r="K223" s="649" t="s">
        <v>1507</v>
      </c>
      <c r="L223" s="650">
        <v>48.31</v>
      </c>
      <c r="M223" s="650">
        <v>48.31</v>
      </c>
      <c r="N223" s="649">
        <v>1</v>
      </c>
      <c r="O223" s="730">
        <v>1</v>
      </c>
      <c r="P223" s="650"/>
      <c r="Q223" s="665">
        <v>0</v>
      </c>
      <c r="R223" s="649"/>
      <c r="S223" s="665">
        <v>0</v>
      </c>
      <c r="T223" s="730"/>
      <c r="U223" s="688">
        <v>0</v>
      </c>
    </row>
    <row r="224" spans="1:21" ht="14.4" customHeight="1" x14ac:dyDescent="0.3">
      <c r="A224" s="648">
        <v>25</v>
      </c>
      <c r="B224" s="649" t="s">
        <v>1350</v>
      </c>
      <c r="C224" s="649">
        <v>89301252</v>
      </c>
      <c r="D224" s="728" t="s">
        <v>1906</v>
      </c>
      <c r="E224" s="729" t="s">
        <v>1487</v>
      </c>
      <c r="F224" s="649" t="s">
        <v>1458</v>
      </c>
      <c r="G224" s="649" t="s">
        <v>1505</v>
      </c>
      <c r="H224" s="649" t="s">
        <v>1055</v>
      </c>
      <c r="I224" s="649" t="s">
        <v>1061</v>
      </c>
      <c r="J224" s="649" t="s">
        <v>642</v>
      </c>
      <c r="K224" s="649" t="s">
        <v>1432</v>
      </c>
      <c r="L224" s="650">
        <v>96.63</v>
      </c>
      <c r="M224" s="650">
        <v>96.63</v>
      </c>
      <c r="N224" s="649">
        <v>1</v>
      </c>
      <c r="O224" s="730">
        <v>1</v>
      </c>
      <c r="P224" s="650"/>
      <c r="Q224" s="665">
        <v>0</v>
      </c>
      <c r="R224" s="649"/>
      <c r="S224" s="665">
        <v>0</v>
      </c>
      <c r="T224" s="730"/>
      <c r="U224" s="688">
        <v>0</v>
      </c>
    </row>
    <row r="225" spans="1:21" ht="14.4" customHeight="1" x14ac:dyDescent="0.3">
      <c r="A225" s="648">
        <v>25</v>
      </c>
      <c r="B225" s="649" t="s">
        <v>1350</v>
      </c>
      <c r="C225" s="649">
        <v>89301252</v>
      </c>
      <c r="D225" s="728" t="s">
        <v>1906</v>
      </c>
      <c r="E225" s="729" t="s">
        <v>1487</v>
      </c>
      <c r="F225" s="649" t="s">
        <v>1458</v>
      </c>
      <c r="G225" s="649" t="s">
        <v>1518</v>
      </c>
      <c r="H225" s="649" t="s">
        <v>555</v>
      </c>
      <c r="I225" s="649" t="s">
        <v>1798</v>
      </c>
      <c r="J225" s="649" t="s">
        <v>1799</v>
      </c>
      <c r="K225" s="649" t="s">
        <v>1800</v>
      </c>
      <c r="L225" s="650">
        <v>0</v>
      </c>
      <c r="M225" s="650">
        <v>0</v>
      </c>
      <c r="N225" s="649">
        <v>1</v>
      </c>
      <c r="O225" s="730">
        <v>1</v>
      </c>
      <c r="P225" s="650">
        <v>0</v>
      </c>
      <c r="Q225" s="665"/>
      <c r="R225" s="649">
        <v>1</v>
      </c>
      <c r="S225" s="665">
        <v>1</v>
      </c>
      <c r="T225" s="730">
        <v>1</v>
      </c>
      <c r="U225" s="688">
        <v>1</v>
      </c>
    </row>
    <row r="226" spans="1:21" ht="14.4" customHeight="1" x14ac:dyDescent="0.3">
      <c r="A226" s="648">
        <v>25</v>
      </c>
      <c r="B226" s="649" t="s">
        <v>1350</v>
      </c>
      <c r="C226" s="649">
        <v>89301252</v>
      </c>
      <c r="D226" s="728" t="s">
        <v>1906</v>
      </c>
      <c r="E226" s="729" t="s">
        <v>1487</v>
      </c>
      <c r="F226" s="649" t="s">
        <v>1458</v>
      </c>
      <c r="G226" s="649" t="s">
        <v>1521</v>
      </c>
      <c r="H226" s="649" t="s">
        <v>555</v>
      </c>
      <c r="I226" s="649" t="s">
        <v>1038</v>
      </c>
      <c r="J226" s="649" t="s">
        <v>1039</v>
      </c>
      <c r="K226" s="649" t="s">
        <v>1040</v>
      </c>
      <c r="L226" s="650">
        <v>113.37</v>
      </c>
      <c r="M226" s="650">
        <v>226.74</v>
      </c>
      <c r="N226" s="649">
        <v>2</v>
      </c>
      <c r="O226" s="730">
        <v>2</v>
      </c>
      <c r="P226" s="650"/>
      <c r="Q226" s="665">
        <v>0</v>
      </c>
      <c r="R226" s="649"/>
      <c r="S226" s="665">
        <v>0</v>
      </c>
      <c r="T226" s="730"/>
      <c r="U226" s="688">
        <v>0</v>
      </c>
    </row>
    <row r="227" spans="1:21" ht="14.4" customHeight="1" x14ac:dyDescent="0.3">
      <c r="A227" s="648">
        <v>25</v>
      </c>
      <c r="B227" s="649" t="s">
        <v>1350</v>
      </c>
      <c r="C227" s="649">
        <v>89301252</v>
      </c>
      <c r="D227" s="728" t="s">
        <v>1906</v>
      </c>
      <c r="E227" s="729" t="s">
        <v>1487</v>
      </c>
      <c r="F227" s="649" t="s">
        <v>1458</v>
      </c>
      <c r="G227" s="649" t="s">
        <v>1594</v>
      </c>
      <c r="H227" s="649" t="s">
        <v>555</v>
      </c>
      <c r="I227" s="649" t="s">
        <v>1801</v>
      </c>
      <c r="J227" s="649" t="s">
        <v>1596</v>
      </c>
      <c r="K227" s="649" t="s">
        <v>1802</v>
      </c>
      <c r="L227" s="650">
        <v>64.13</v>
      </c>
      <c r="M227" s="650">
        <v>64.13</v>
      </c>
      <c r="N227" s="649">
        <v>1</v>
      </c>
      <c r="O227" s="730">
        <v>1</v>
      </c>
      <c r="P227" s="650"/>
      <c r="Q227" s="665">
        <v>0</v>
      </c>
      <c r="R227" s="649"/>
      <c r="S227" s="665">
        <v>0</v>
      </c>
      <c r="T227" s="730"/>
      <c r="U227" s="688">
        <v>0</v>
      </c>
    </row>
    <row r="228" spans="1:21" ht="14.4" customHeight="1" x14ac:dyDescent="0.3">
      <c r="A228" s="648">
        <v>25</v>
      </c>
      <c r="B228" s="649" t="s">
        <v>1350</v>
      </c>
      <c r="C228" s="649">
        <v>89301252</v>
      </c>
      <c r="D228" s="728" t="s">
        <v>1906</v>
      </c>
      <c r="E228" s="729" t="s">
        <v>1488</v>
      </c>
      <c r="F228" s="649" t="s">
        <v>1458</v>
      </c>
      <c r="G228" s="649" t="s">
        <v>1501</v>
      </c>
      <c r="H228" s="649" t="s">
        <v>555</v>
      </c>
      <c r="I228" s="649" t="s">
        <v>1502</v>
      </c>
      <c r="J228" s="649" t="s">
        <v>1418</v>
      </c>
      <c r="K228" s="649" t="s">
        <v>1503</v>
      </c>
      <c r="L228" s="650">
        <v>0</v>
      </c>
      <c r="M228" s="650">
        <v>0</v>
      </c>
      <c r="N228" s="649">
        <v>1</v>
      </c>
      <c r="O228" s="730">
        <v>1</v>
      </c>
      <c r="P228" s="650">
        <v>0</v>
      </c>
      <c r="Q228" s="665"/>
      <c r="R228" s="649">
        <v>1</v>
      </c>
      <c r="S228" s="665">
        <v>1</v>
      </c>
      <c r="T228" s="730">
        <v>1</v>
      </c>
      <c r="U228" s="688">
        <v>1</v>
      </c>
    </row>
    <row r="229" spans="1:21" ht="14.4" customHeight="1" x14ac:dyDescent="0.3">
      <c r="A229" s="648">
        <v>25</v>
      </c>
      <c r="B229" s="649" t="s">
        <v>1350</v>
      </c>
      <c r="C229" s="649">
        <v>89301252</v>
      </c>
      <c r="D229" s="728" t="s">
        <v>1906</v>
      </c>
      <c r="E229" s="729" t="s">
        <v>1488</v>
      </c>
      <c r="F229" s="649" t="s">
        <v>1458</v>
      </c>
      <c r="G229" s="649" t="s">
        <v>1501</v>
      </c>
      <c r="H229" s="649" t="s">
        <v>555</v>
      </c>
      <c r="I229" s="649" t="s">
        <v>1193</v>
      </c>
      <c r="J229" s="649" t="s">
        <v>1418</v>
      </c>
      <c r="K229" s="649" t="s">
        <v>1419</v>
      </c>
      <c r="L229" s="650">
        <v>333.31</v>
      </c>
      <c r="M229" s="650">
        <v>4333.03</v>
      </c>
      <c r="N229" s="649">
        <v>13</v>
      </c>
      <c r="O229" s="730">
        <v>8</v>
      </c>
      <c r="P229" s="650">
        <v>2666.48</v>
      </c>
      <c r="Q229" s="665">
        <v>0.61538461538461542</v>
      </c>
      <c r="R229" s="649">
        <v>8</v>
      </c>
      <c r="S229" s="665">
        <v>0.61538461538461542</v>
      </c>
      <c r="T229" s="730">
        <v>4</v>
      </c>
      <c r="U229" s="688">
        <v>0.5</v>
      </c>
    </row>
    <row r="230" spans="1:21" ht="14.4" customHeight="1" x14ac:dyDescent="0.3">
      <c r="A230" s="648">
        <v>25</v>
      </c>
      <c r="B230" s="649" t="s">
        <v>1350</v>
      </c>
      <c r="C230" s="649">
        <v>89301252</v>
      </c>
      <c r="D230" s="728" t="s">
        <v>1906</v>
      </c>
      <c r="E230" s="729" t="s">
        <v>1488</v>
      </c>
      <c r="F230" s="649" t="s">
        <v>1458</v>
      </c>
      <c r="G230" s="649" t="s">
        <v>1501</v>
      </c>
      <c r="H230" s="649" t="s">
        <v>555</v>
      </c>
      <c r="I230" s="649" t="s">
        <v>1193</v>
      </c>
      <c r="J230" s="649" t="s">
        <v>1418</v>
      </c>
      <c r="K230" s="649" t="s">
        <v>1419</v>
      </c>
      <c r="L230" s="650">
        <v>156.86000000000001</v>
      </c>
      <c r="M230" s="650">
        <v>1725.46</v>
      </c>
      <c r="N230" s="649">
        <v>11</v>
      </c>
      <c r="O230" s="730">
        <v>10</v>
      </c>
      <c r="P230" s="650">
        <v>1254.8800000000001</v>
      </c>
      <c r="Q230" s="665">
        <v>0.72727272727272729</v>
      </c>
      <c r="R230" s="649">
        <v>8</v>
      </c>
      <c r="S230" s="665">
        <v>0.72727272727272729</v>
      </c>
      <c r="T230" s="730">
        <v>8</v>
      </c>
      <c r="U230" s="688">
        <v>0.8</v>
      </c>
    </row>
    <row r="231" spans="1:21" ht="14.4" customHeight="1" x14ac:dyDescent="0.3">
      <c r="A231" s="648">
        <v>25</v>
      </c>
      <c r="B231" s="649" t="s">
        <v>1350</v>
      </c>
      <c r="C231" s="649">
        <v>89301252</v>
      </c>
      <c r="D231" s="728" t="s">
        <v>1906</v>
      </c>
      <c r="E231" s="729" t="s">
        <v>1488</v>
      </c>
      <c r="F231" s="649" t="s">
        <v>1458</v>
      </c>
      <c r="G231" s="649" t="s">
        <v>1695</v>
      </c>
      <c r="H231" s="649" t="s">
        <v>555</v>
      </c>
      <c r="I231" s="649" t="s">
        <v>1803</v>
      </c>
      <c r="J231" s="649" t="s">
        <v>1804</v>
      </c>
      <c r="K231" s="649" t="s">
        <v>1109</v>
      </c>
      <c r="L231" s="650">
        <v>0</v>
      </c>
      <c r="M231" s="650">
        <v>0</v>
      </c>
      <c r="N231" s="649">
        <v>2</v>
      </c>
      <c r="O231" s="730">
        <v>2</v>
      </c>
      <c r="P231" s="650"/>
      <c r="Q231" s="665"/>
      <c r="R231" s="649"/>
      <c r="S231" s="665">
        <v>0</v>
      </c>
      <c r="T231" s="730"/>
      <c r="U231" s="688">
        <v>0</v>
      </c>
    </row>
    <row r="232" spans="1:21" ht="14.4" customHeight="1" x14ac:dyDescent="0.3">
      <c r="A232" s="648">
        <v>25</v>
      </c>
      <c r="B232" s="649" t="s">
        <v>1350</v>
      </c>
      <c r="C232" s="649">
        <v>89301252</v>
      </c>
      <c r="D232" s="728" t="s">
        <v>1906</v>
      </c>
      <c r="E232" s="729" t="s">
        <v>1488</v>
      </c>
      <c r="F232" s="649" t="s">
        <v>1458</v>
      </c>
      <c r="G232" s="649" t="s">
        <v>1514</v>
      </c>
      <c r="H232" s="649" t="s">
        <v>1055</v>
      </c>
      <c r="I232" s="649" t="s">
        <v>1238</v>
      </c>
      <c r="J232" s="649" t="s">
        <v>1239</v>
      </c>
      <c r="K232" s="649" t="s">
        <v>1423</v>
      </c>
      <c r="L232" s="650">
        <v>184.22</v>
      </c>
      <c r="M232" s="650">
        <v>921.09999999999991</v>
      </c>
      <c r="N232" s="649">
        <v>5</v>
      </c>
      <c r="O232" s="730">
        <v>4.5</v>
      </c>
      <c r="P232" s="650">
        <v>552.66</v>
      </c>
      <c r="Q232" s="665">
        <v>0.6</v>
      </c>
      <c r="R232" s="649">
        <v>3</v>
      </c>
      <c r="S232" s="665">
        <v>0.6</v>
      </c>
      <c r="T232" s="730">
        <v>2.5</v>
      </c>
      <c r="U232" s="688">
        <v>0.55555555555555558</v>
      </c>
    </row>
    <row r="233" spans="1:21" ht="14.4" customHeight="1" x14ac:dyDescent="0.3">
      <c r="A233" s="648">
        <v>25</v>
      </c>
      <c r="B233" s="649" t="s">
        <v>1350</v>
      </c>
      <c r="C233" s="649">
        <v>89301252</v>
      </c>
      <c r="D233" s="728" t="s">
        <v>1906</v>
      </c>
      <c r="E233" s="729" t="s">
        <v>1488</v>
      </c>
      <c r="F233" s="649" t="s">
        <v>1458</v>
      </c>
      <c r="G233" s="649" t="s">
        <v>1514</v>
      </c>
      <c r="H233" s="649" t="s">
        <v>555</v>
      </c>
      <c r="I233" s="649" t="s">
        <v>1805</v>
      </c>
      <c r="J233" s="649" t="s">
        <v>1239</v>
      </c>
      <c r="K233" s="649" t="s">
        <v>1806</v>
      </c>
      <c r="L233" s="650">
        <v>0</v>
      </c>
      <c r="M233" s="650">
        <v>0</v>
      </c>
      <c r="N233" s="649">
        <v>1</v>
      </c>
      <c r="O233" s="730">
        <v>1</v>
      </c>
      <c r="P233" s="650"/>
      <c r="Q233" s="665"/>
      <c r="R233" s="649"/>
      <c r="S233" s="665">
        <v>0</v>
      </c>
      <c r="T233" s="730"/>
      <c r="U233" s="688">
        <v>0</v>
      </c>
    </row>
    <row r="234" spans="1:21" ht="14.4" customHeight="1" x14ac:dyDescent="0.3">
      <c r="A234" s="648">
        <v>25</v>
      </c>
      <c r="B234" s="649" t="s">
        <v>1350</v>
      </c>
      <c r="C234" s="649">
        <v>89301252</v>
      </c>
      <c r="D234" s="728" t="s">
        <v>1906</v>
      </c>
      <c r="E234" s="729" t="s">
        <v>1488</v>
      </c>
      <c r="F234" s="649" t="s">
        <v>1458</v>
      </c>
      <c r="G234" s="649" t="s">
        <v>1514</v>
      </c>
      <c r="H234" s="649" t="s">
        <v>555</v>
      </c>
      <c r="I234" s="649" t="s">
        <v>1807</v>
      </c>
      <c r="J234" s="649" t="s">
        <v>1780</v>
      </c>
      <c r="K234" s="649" t="s">
        <v>1423</v>
      </c>
      <c r="L234" s="650">
        <v>0</v>
      </c>
      <c r="M234" s="650">
        <v>0</v>
      </c>
      <c r="N234" s="649">
        <v>3</v>
      </c>
      <c r="O234" s="730">
        <v>1</v>
      </c>
      <c r="P234" s="650"/>
      <c r="Q234" s="665"/>
      <c r="R234" s="649"/>
      <c r="S234" s="665">
        <v>0</v>
      </c>
      <c r="T234" s="730"/>
      <c r="U234" s="688">
        <v>0</v>
      </c>
    </row>
    <row r="235" spans="1:21" ht="14.4" customHeight="1" x14ac:dyDescent="0.3">
      <c r="A235" s="648">
        <v>25</v>
      </c>
      <c r="B235" s="649" t="s">
        <v>1350</v>
      </c>
      <c r="C235" s="649">
        <v>89301252</v>
      </c>
      <c r="D235" s="728" t="s">
        <v>1906</v>
      </c>
      <c r="E235" s="729" t="s">
        <v>1488</v>
      </c>
      <c r="F235" s="649" t="s">
        <v>1458</v>
      </c>
      <c r="G235" s="649" t="s">
        <v>1766</v>
      </c>
      <c r="H235" s="649" t="s">
        <v>1055</v>
      </c>
      <c r="I235" s="649" t="s">
        <v>1253</v>
      </c>
      <c r="J235" s="649" t="s">
        <v>1254</v>
      </c>
      <c r="K235" s="649" t="s">
        <v>1430</v>
      </c>
      <c r="L235" s="650">
        <v>782.22</v>
      </c>
      <c r="M235" s="650">
        <v>2346.66</v>
      </c>
      <c r="N235" s="649">
        <v>3</v>
      </c>
      <c r="O235" s="730">
        <v>2.5</v>
      </c>
      <c r="P235" s="650">
        <v>782.22</v>
      </c>
      <c r="Q235" s="665">
        <v>0.33333333333333337</v>
      </c>
      <c r="R235" s="649">
        <v>1</v>
      </c>
      <c r="S235" s="665">
        <v>0.33333333333333331</v>
      </c>
      <c r="T235" s="730">
        <v>1</v>
      </c>
      <c r="U235" s="688">
        <v>0.4</v>
      </c>
    </row>
    <row r="236" spans="1:21" ht="14.4" customHeight="1" x14ac:dyDescent="0.3">
      <c r="A236" s="648">
        <v>25</v>
      </c>
      <c r="B236" s="649" t="s">
        <v>1350</v>
      </c>
      <c r="C236" s="649">
        <v>89301252</v>
      </c>
      <c r="D236" s="728" t="s">
        <v>1906</v>
      </c>
      <c r="E236" s="729" t="s">
        <v>1488</v>
      </c>
      <c r="F236" s="649" t="s">
        <v>1458</v>
      </c>
      <c r="G236" s="649" t="s">
        <v>1766</v>
      </c>
      <c r="H236" s="649" t="s">
        <v>1055</v>
      </c>
      <c r="I236" s="649" t="s">
        <v>1808</v>
      </c>
      <c r="J236" s="649" t="s">
        <v>1809</v>
      </c>
      <c r="K236" s="649" t="s">
        <v>1810</v>
      </c>
      <c r="L236" s="650">
        <v>181.01</v>
      </c>
      <c r="M236" s="650">
        <v>724.04</v>
      </c>
      <c r="N236" s="649">
        <v>4</v>
      </c>
      <c r="O236" s="730">
        <v>1.5</v>
      </c>
      <c r="P236" s="650">
        <v>543.03</v>
      </c>
      <c r="Q236" s="665">
        <v>0.75</v>
      </c>
      <c r="R236" s="649">
        <v>3</v>
      </c>
      <c r="S236" s="665">
        <v>0.75</v>
      </c>
      <c r="T236" s="730">
        <v>0.5</v>
      </c>
      <c r="U236" s="688">
        <v>0.33333333333333331</v>
      </c>
    </row>
    <row r="237" spans="1:21" ht="14.4" customHeight="1" x14ac:dyDescent="0.3">
      <c r="A237" s="648">
        <v>25</v>
      </c>
      <c r="B237" s="649" t="s">
        <v>1350</v>
      </c>
      <c r="C237" s="649">
        <v>89301252</v>
      </c>
      <c r="D237" s="728" t="s">
        <v>1906</v>
      </c>
      <c r="E237" s="729" t="s">
        <v>1488</v>
      </c>
      <c r="F237" s="649" t="s">
        <v>1458</v>
      </c>
      <c r="G237" s="649" t="s">
        <v>1508</v>
      </c>
      <c r="H237" s="649" t="s">
        <v>555</v>
      </c>
      <c r="I237" s="649" t="s">
        <v>1509</v>
      </c>
      <c r="J237" s="649" t="s">
        <v>1510</v>
      </c>
      <c r="K237" s="649" t="s">
        <v>1511</v>
      </c>
      <c r="L237" s="650">
        <v>0</v>
      </c>
      <c r="M237" s="650">
        <v>0</v>
      </c>
      <c r="N237" s="649">
        <v>1</v>
      </c>
      <c r="O237" s="730">
        <v>1</v>
      </c>
      <c r="P237" s="650"/>
      <c r="Q237" s="665"/>
      <c r="R237" s="649"/>
      <c r="S237" s="665">
        <v>0</v>
      </c>
      <c r="T237" s="730"/>
      <c r="U237" s="688">
        <v>0</v>
      </c>
    </row>
    <row r="238" spans="1:21" ht="14.4" customHeight="1" x14ac:dyDescent="0.3">
      <c r="A238" s="648">
        <v>25</v>
      </c>
      <c r="B238" s="649" t="s">
        <v>1350</v>
      </c>
      <c r="C238" s="649">
        <v>89301252</v>
      </c>
      <c r="D238" s="728" t="s">
        <v>1906</v>
      </c>
      <c r="E238" s="729" t="s">
        <v>1488</v>
      </c>
      <c r="F238" s="649" t="s">
        <v>1458</v>
      </c>
      <c r="G238" s="649" t="s">
        <v>1667</v>
      </c>
      <c r="H238" s="649" t="s">
        <v>555</v>
      </c>
      <c r="I238" s="649" t="s">
        <v>1182</v>
      </c>
      <c r="J238" s="649" t="s">
        <v>1183</v>
      </c>
      <c r="K238" s="649" t="s">
        <v>1811</v>
      </c>
      <c r="L238" s="650">
        <v>50.27</v>
      </c>
      <c r="M238" s="650">
        <v>50.27</v>
      </c>
      <c r="N238" s="649">
        <v>1</v>
      </c>
      <c r="O238" s="730">
        <v>1</v>
      </c>
      <c r="P238" s="650">
        <v>50.27</v>
      </c>
      <c r="Q238" s="665">
        <v>1</v>
      </c>
      <c r="R238" s="649">
        <v>1</v>
      </c>
      <c r="S238" s="665">
        <v>1</v>
      </c>
      <c r="T238" s="730">
        <v>1</v>
      </c>
      <c r="U238" s="688">
        <v>1</v>
      </c>
    </row>
    <row r="239" spans="1:21" ht="14.4" customHeight="1" x14ac:dyDescent="0.3">
      <c r="A239" s="648">
        <v>25</v>
      </c>
      <c r="B239" s="649" t="s">
        <v>1350</v>
      </c>
      <c r="C239" s="649">
        <v>89301252</v>
      </c>
      <c r="D239" s="728" t="s">
        <v>1906</v>
      </c>
      <c r="E239" s="729" t="s">
        <v>1488</v>
      </c>
      <c r="F239" s="649" t="s">
        <v>1458</v>
      </c>
      <c r="G239" s="649" t="s">
        <v>1504</v>
      </c>
      <c r="H239" s="649" t="s">
        <v>1055</v>
      </c>
      <c r="I239" s="649" t="s">
        <v>1242</v>
      </c>
      <c r="J239" s="649" t="s">
        <v>1243</v>
      </c>
      <c r="K239" s="649" t="s">
        <v>1244</v>
      </c>
      <c r="L239" s="650">
        <v>154.01</v>
      </c>
      <c r="M239" s="650">
        <v>924.06</v>
      </c>
      <c r="N239" s="649">
        <v>6</v>
      </c>
      <c r="O239" s="730">
        <v>4.5</v>
      </c>
      <c r="P239" s="650">
        <v>462.03</v>
      </c>
      <c r="Q239" s="665">
        <v>0.5</v>
      </c>
      <c r="R239" s="649">
        <v>3</v>
      </c>
      <c r="S239" s="665">
        <v>0.5</v>
      </c>
      <c r="T239" s="730">
        <v>3</v>
      </c>
      <c r="U239" s="688">
        <v>0.66666666666666663</v>
      </c>
    </row>
    <row r="240" spans="1:21" ht="14.4" customHeight="1" x14ac:dyDescent="0.3">
      <c r="A240" s="648">
        <v>25</v>
      </c>
      <c r="B240" s="649" t="s">
        <v>1350</v>
      </c>
      <c r="C240" s="649">
        <v>89301252</v>
      </c>
      <c r="D240" s="728" t="s">
        <v>1906</v>
      </c>
      <c r="E240" s="729" t="s">
        <v>1488</v>
      </c>
      <c r="F240" s="649" t="s">
        <v>1458</v>
      </c>
      <c r="G240" s="649" t="s">
        <v>1538</v>
      </c>
      <c r="H240" s="649" t="s">
        <v>555</v>
      </c>
      <c r="I240" s="649" t="s">
        <v>1186</v>
      </c>
      <c r="J240" s="649" t="s">
        <v>1187</v>
      </c>
      <c r="K240" s="649" t="s">
        <v>1539</v>
      </c>
      <c r="L240" s="650">
        <v>38.65</v>
      </c>
      <c r="M240" s="650">
        <v>38.65</v>
      </c>
      <c r="N240" s="649">
        <v>1</v>
      </c>
      <c r="O240" s="730">
        <v>0.5</v>
      </c>
      <c r="P240" s="650"/>
      <c r="Q240" s="665">
        <v>0</v>
      </c>
      <c r="R240" s="649"/>
      <c r="S240" s="665">
        <v>0</v>
      </c>
      <c r="T240" s="730"/>
      <c r="U240" s="688">
        <v>0</v>
      </c>
    </row>
    <row r="241" spans="1:21" ht="14.4" customHeight="1" x14ac:dyDescent="0.3">
      <c r="A241" s="648">
        <v>25</v>
      </c>
      <c r="B241" s="649" t="s">
        <v>1350</v>
      </c>
      <c r="C241" s="649">
        <v>89301252</v>
      </c>
      <c r="D241" s="728" t="s">
        <v>1906</v>
      </c>
      <c r="E241" s="729" t="s">
        <v>1488</v>
      </c>
      <c r="F241" s="649" t="s">
        <v>1458</v>
      </c>
      <c r="G241" s="649" t="s">
        <v>1505</v>
      </c>
      <c r="H241" s="649" t="s">
        <v>1055</v>
      </c>
      <c r="I241" s="649" t="s">
        <v>1061</v>
      </c>
      <c r="J241" s="649" t="s">
        <v>642</v>
      </c>
      <c r="K241" s="649" t="s">
        <v>1432</v>
      </c>
      <c r="L241" s="650">
        <v>96.63</v>
      </c>
      <c r="M241" s="650">
        <v>966.3</v>
      </c>
      <c r="N241" s="649">
        <v>10</v>
      </c>
      <c r="O241" s="730">
        <v>9</v>
      </c>
      <c r="P241" s="650">
        <v>483.15</v>
      </c>
      <c r="Q241" s="665">
        <v>0.5</v>
      </c>
      <c r="R241" s="649">
        <v>5</v>
      </c>
      <c r="S241" s="665">
        <v>0.5</v>
      </c>
      <c r="T241" s="730">
        <v>4.5</v>
      </c>
      <c r="U241" s="688">
        <v>0.5</v>
      </c>
    </row>
    <row r="242" spans="1:21" ht="14.4" customHeight="1" x14ac:dyDescent="0.3">
      <c r="A242" s="648">
        <v>25</v>
      </c>
      <c r="B242" s="649" t="s">
        <v>1350</v>
      </c>
      <c r="C242" s="649">
        <v>89301252</v>
      </c>
      <c r="D242" s="728" t="s">
        <v>1906</v>
      </c>
      <c r="E242" s="729" t="s">
        <v>1488</v>
      </c>
      <c r="F242" s="649" t="s">
        <v>1458</v>
      </c>
      <c r="G242" s="649" t="s">
        <v>1518</v>
      </c>
      <c r="H242" s="649" t="s">
        <v>555</v>
      </c>
      <c r="I242" s="649" t="s">
        <v>1812</v>
      </c>
      <c r="J242" s="649" t="s">
        <v>1813</v>
      </c>
      <c r="K242" s="649" t="s">
        <v>650</v>
      </c>
      <c r="L242" s="650">
        <v>314.89999999999998</v>
      </c>
      <c r="M242" s="650">
        <v>314.89999999999998</v>
      </c>
      <c r="N242" s="649">
        <v>1</v>
      </c>
      <c r="O242" s="730">
        <v>1</v>
      </c>
      <c r="P242" s="650">
        <v>314.89999999999998</v>
      </c>
      <c r="Q242" s="665">
        <v>1</v>
      </c>
      <c r="R242" s="649">
        <v>1</v>
      </c>
      <c r="S242" s="665">
        <v>1</v>
      </c>
      <c r="T242" s="730">
        <v>1</v>
      </c>
      <c r="U242" s="688">
        <v>1</v>
      </c>
    </row>
    <row r="243" spans="1:21" ht="14.4" customHeight="1" x14ac:dyDescent="0.3">
      <c r="A243" s="648">
        <v>25</v>
      </c>
      <c r="B243" s="649" t="s">
        <v>1350</v>
      </c>
      <c r="C243" s="649">
        <v>89301252</v>
      </c>
      <c r="D243" s="728" t="s">
        <v>1906</v>
      </c>
      <c r="E243" s="729" t="s">
        <v>1488</v>
      </c>
      <c r="F243" s="649" t="s">
        <v>1458</v>
      </c>
      <c r="G243" s="649" t="s">
        <v>1814</v>
      </c>
      <c r="H243" s="649" t="s">
        <v>555</v>
      </c>
      <c r="I243" s="649" t="s">
        <v>1815</v>
      </c>
      <c r="J243" s="649" t="s">
        <v>688</v>
      </c>
      <c r="K243" s="649" t="s">
        <v>1816</v>
      </c>
      <c r="L243" s="650">
        <v>0</v>
      </c>
      <c r="M243" s="650">
        <v>0</v>
      </c>
      <c r="N243" s="649">
        <v>1</v>
      </c>
      <c r="O243" s="730">
        <v>1</v>
      </c>
      <c r="P243" s="650">
        <v>0</v>
      </c>
      <c r="Q243" s="665"/>
      <c r="R243" s="649">
        <v>1</v>
      </c>
      <c r="S243" s="665">
        <v>1</v>
      </c>
      <c r="T243" s="730">
        <v>1</v>
      </c>
      <c r="U243" s="688">
        <v>1</v>
      </c>
    </row>
    <row r="244" spans="1:21" ht="14.4" customHeight="1" x14ac:dyDescent="0.3">
      <c r="A244" s="648">
        <v>25</v>
      </c>
      <c r="B244" s="649" t="s">
        <v>1350</v>
      </c>
      <c r="C244" s="649">
        <v>89301252</v>
      </c>
      <c r="D244" s="728" t="s">
        <v>1906</v>
      </c>
      <c r="E244" s="729" t="s">
        <v>1488</v>
      </c>
      <c r="F244" s="649" t="s">
        <v>1458</v>
      </c>
      <c r="G244" s="649" t="s">
        <v>1746</v>
      </c>
      <c r="H244" s="649" t="s">
        <v>555</v>
      </c>
      <c r="I244" s="649" t="s">
        <v>668</v>
      </c>
      <c r="J244" s="649" t="s">
        <v>1747</v>
      </c>
      <c r="K244" s="649" t="s">
        <v>1748</v>
      </c>
      <c r="L244" s="650">
        <v>0</v>
      </c>
      <c r="M244" s="650">
        <v>0</v>
      </c>
      <c r="N244" s="649">
        <v>1</v>
      </c>
      <c r="O244" s="730">
        <v>0.5</v>
      </c>
      <c r="P244" s="650">
        <v>0</v>
      </c>
      <c r="Q244" s="665"/>
      <c r="R244" s="649">
        <v>1</v>
      </c>
      <c r="S244" s="665">
        <v>1</v>
      </c>
      <c r="T244" s="730">
        <v>0.5</v>
      </c>
      <c r="U244" s="688">
        <v>1</v>
      </c>
    </row>
    <row r="245" spans="1:21" ht="14.4" customHeight="1" x14ac:dyDescent="0.3">
      <c r="A245" s="648">
        <v>25</v>
      </c>
      <c r="B245" s="649" t="s">
        <v>1350</v>
      </c>
      <c r="C245" s="649">
        <v>89301252</v>
      </c>
      <c r="D245" s="728" t="s">
        <v>1906</v>
      </c>
      <c r="E245" s="729" t="s">
        <v>1488</v>
      </c>
      <c r="F245" s="649" t="s">
        <v>1458</v>
      </c>
      <c r="G245" s="649" t="s">
        <v>1601</v>
      </c>
      <c r="H245" s="649" t="s">
        <v>555</v>
      </c>
      <c r="I245" s="649" t="s">
        <v>1817</v>
      </c>
      <c r="J245" s="649" t="s">
        <v>1606</v>
      </c>
      <c r="K245" s="649" t="s">
        <v>1818</v>
      </c>
      <c r="L245" s="650">
        <v>0</v>
      </c>
      <c r="M245" s="650">
        <v>0</v>
      </c>
      <c r="N245" s="649">
        <v>1</v>
      </c>
      <c r="O245" s="730">
        <v>1</v>
      </c>
      <c r="P245" s="650">
        <v>0</v>
      </c>
      <c r="Q245" s="665"/>
      <c r="R245" s="649">
        <v>1</v>
      </c>
      <c r="S245" s="665">
        <v>1</v>
      </c>
      <c r="T245" s="730">
        <v>1</v>
      </c>
      <c r="U245" s="688">
        <v>1</v>
      </c>
    </row>
    <row r="246" spans="1:21" ht="14.4" customHeight="1" x14ac:dyDescent="0.3">
      <c r="A246" s="648">
        <v>25</v>
      </c>
      <c r="B246" s="649" t="s">
        <v>1350</v>
      </c>
      <c r="C246" s="649">
        <v>89301252</v>
      </c>
      <c r="D246" s="728" t="s">
        <v>1906</v>
      </c>
      <c r="E246" s="729" t="s">
        <v>1489</v>
      </c>
      <c r="F246" s="649" t="s">
        <v>1458</v>
      </c>
      <c r="G246" s="649" t="s">
        <v>1501</v>
      </c>
      <c r="H246" s="649" t="s">
        <v>555</v>
      </c>
      <c r="I246" s="649" t="s">
        <v>1193</v>
      </c>
      <c r="J246" s="649" t="s">
        <v>1418</v>
      </c>
      <c r="K246" s="649" t="s">
        <v>1419</v>
      </c>
      <c r="L246" s="650">
        <v>333.31</v>
      </c>
      <c r="M246" s="650">
        <v>4666.34</v>
      </c>
      <c r="N246" s="649">
        <v>14</v>
      </c>
      <c r="O246" s="730">
        <v>13.5</v>
      </c>
      <c r="P246" s="650">
        <v>1999.86</v>
      </c>
      <c r="Q246" s="665">
        <v>0.42857142857142855</v>
      </c>
      <c r="R246" s="649">
        <v>6</v>
      </c>
      <c r="S246" s="665">
        <v>0.42857142857142855</v>
      </c>
      <c r="T246" s="730">
        <v>6</v>
      </c>
      <c r="U246" s="688">
        <v>0.44444444444444442</v>
      </c>
    </row>
    <row r="247" spans="1:21" ht="14.4" customHeight="1" x14ac:dyDescent="0.3">
      <c r="A247" s="648">
        <v>25</v>
      </c>
      <c r="B247" s="649" t="s">
        <v>1350</v>
      </c>
      <c r="C247" s="649">
        <v>89301252</v>
      </c>
      <c r="D247" s="728" t="s">
        <v>1906</v>
      </c>
      <c r="E247" s="729" t="s">
        <v>1489</v>
      </c>
      <c r="F247" s="649" t="s">
        <v>1458</v>
      </c>
      <c r="G247" s="649" t="s">
        <v>1501</v>
      </c>
      <c r="H247" s="649" t="s">
        <v>555</v>
      </c>
      <c r="I247" s="649" t="s">
        <v>1193</v>
      </c>
      <c r="J247" s="649" t="s">
        <v>1418</v>
      </c>
      <c r="K247" s="649" t="s">
        <v>1419</v>
      </c>
      <c r="L247" s="650">
        <v>156.86000000000001</v>
      </c>
      <c r="M247" s="650">
        <v>2509.7600000000002</v>
      </c>
      <c r="N247" s="649">
        <v>16</v>
      </c>
      <c r="O247" s="730">
        <v>15</v>
      </c>
      <c r="P247" s="650">
        <v>1568.6000000000004</v>
      </c>
      <c r="Q247" s="665">
        <v>0.62500000000000011</v>
      </c>
      <c r="R247" s="649">
        <v>10</v>
      </c>
      <c r="S247" s="665">
        <v>0.625</v>
      </c>
      <c r="T247" s="730">
        <v>9</v>
      </c>
      <c r="U247" s="688">
        <v>0.6</v>
      </c>
    </row>
    <row r="248" spans="1:21" ht="14.4" customHeight="1" x14ac:dyDescent="0.3">
      <c r="A248" s="648">
        <v>25</v>
      </c>
      <c r="B248" s="649" t="s">
        <v>1350</v>
      </c>
      <c r="C248" s="649">
        <v>89301252</v>
      </c>
      <c r="D248" s="728" t="s">
        <v>1906</v>
      </c>
      <c r="E248" s="729" t="s">
        <v>1489</v>
      </c>
      <c r="F248" s="649" t="s">
        <v>1458</v>
      </c>
      <c r="G248" s="649" t="s">
        <v>1501</v>
      </c>
      <c r="H248" s="649" t="s">
        <v>555</v>
      </c>
      <c r="I248" s="649" t="s">
        <v>1315</v>
      </c>
      <c r="J248" s="649" t="s">
        <v>1450</v>
      </c>
      <c r="K248" s="649" t="s">
        <v>1451</v>
      </c>
      <c r="L248" s="650">
        <v>151.61000000000001</v>
      </c>
      <c r="M248" s="650">
        <v>303.22000000000003</v>
      </c>
      <c r="N248" s="649">
        <v>2</v>
      </c>
      <c r="O248" s="730">
        <v>2</v>
      </c>
      <c r="P248" s="650">
        <v>151.61000000000001</v>
      </c>
      <c r="Q248" s="665">
        <v>0.5</v>
      </c>
      <c r="R248" s="649">
        <v>1</v>
      </c>
      <c r="S248" s="665">
        <v>0.5</v>
      </c>
      <c r="T248" s="730">
        <v>1</v>
      </c>
      <c r="U248" s="688">
        <v>0.5</v>
      </c>
    </row>
    <row r="249" spans="1:21" ht="14.4" customHeight="1" x14ac:dyDescent="0.3">
      <c r="A249" s="648">
        <v>25</v>
      </c>
      <c r="B249" s="649" t="s">
        <v>1350</v>
      </c>
      <c r="C249" s="649">
        <v>89301252</v>
      </c>
      <c r="D249" s="728" t="s">
        <v>1906</v>
      </c>
      <c r="E249" s="729" t="s">
        <v>1489</v>
      </c>
      <c r="F249" s="649" t="s">
        <v>1458</v>
      </c>
      <c r="G249" s="649" t="s">
        <v>1819</v>
      </c>
      <c r="H249" s="649" t="s">
        <v>555</v>
      </c>
      <c r="I249" s="649" t="s">
        <v>1820</v>
      </c>
      <c r="J249" s="649" t="s">
        <v>1821</v>
      </c>
      <c r="K249" s="649" t="s">
        <v>1822</v>
      </c>
      <c r="L249" s="650">
        <v>65.209999999999994</v>
      </c>
      <c r="M249" s="650">
        <v>65.209999999999994</v>
      </c>
      <c r="N249" s="649">
        <v>1</v>
      </c>
      <c r="O249" s="730">
        <v>0.5</v>
      </c>
      <c r="P249" s="650">
        <v>65.209999999999994</v>
      </c>
      <c r="Q249" s="665">
        <v>1</v>
      </c>
      <c r="R249" s="649">
        <v>1</v>
      </c>
      <c r="S249" s="665">
        <v>1</v>
      </c>
      <c r="T249" s="730">
        <v>0.5</v>
      </c>
      <c r="U249" s="688">
        <v>1</v>
      </c>
    </row>
    <row r="250" spans="1:21" ht="14.4" customHeight="1" x14ac:dyDescent="0.3">
      <c r="A250" s="648">
        <v>25</v>
      </c>
      <c r="B250" s="649" t="s">
        <v>1350</v>
      </c>
      <c r="C250" s="649">
        <v>89301252</v>
      </c>
      <c r="D250" s="728" t="s">
        <v>1906</v>
      </c>
      <c r="E250" s="729" t="s">
        <v>1489</v>
      </c>
      <c r="F250" s="649" t="s">
        <v>1458</v>
      </c>
      <c r="G250" s="649" t="s">
        <v>1514</v>
      </c>
      <c r="H250" s="649" t="s">
        <v>1055</v>
      </c>
      <c r="I250" s="649" t="s">
        <v>1238</v>
      </c>
      <c r="J250" s="649" t="s">
        <v>1239</v>
      </c>
      <c r="K250" s="649" t="s">
        <v>1423</v>
      </c>
      <c r="L250" s="650">
        <v>184.22</v>
      </c>
      <c r="M250" s="650">
        <v>2210.64</v>
      </c>
      <c r="N250" s="649">
        <v>12</v>
      </c>
      <c r="O250" s="730">
        <v>8.5</v>
      </c>
      <c r="P250" s="650">
        <v>1105.32</v>
      </c>
      <c r="Q250" s="665">
        <v>0.5</v>
      </c>
      <c r="R250" s="649">
        <v>6</v>
      </c>
      <c r="S250" s="665">
        <v>0.5</v>
      </c>
      <c r="T250" s="730">
        <v>4.5</v>
      </c>
      <c r="U250" s="688">
        <v>0.52941176470588236</v>
      </c>
    </row>
    <row r="251" spans="1:21" ht="14.4" customHeight="1" x14ac:dyDescent="0.3">
      <c r="A251" s="648">
        <v>25</v>
      </c>
      <c r="B251" s="649" t="s">
        <v>1350</v>
      </c>
      <c r="C251" s="649">
        <v>89301252</v>
      </c>
      <c r="D251" s="728" t="s">
        <v>1906</v>
      </c>
      <c r="E251" s="729" t="s">
        <v>1489</v>
      </c>
      <c r="F251" s="649" t="s">
        <v>1458</v>
      </c>
      <c r="G251" s="649" t="s">
        <v>1756</v>
      </c>
      <c r="H251" s="649" t="s">
        <v>1055</v>
      </c>
      <c r="I251" s="649" t="s">
        <v>1823</v>
      </c>
      <c r="J251" s="649" t="s">
        <v>1096</v>
      </c>
      <c r="K251" s="649" t="s">
        <v>1824</v>
      </c>
      <c r="L251" s="650">
        <v>413.22</v>
      </c>
      <c r="M251" s="650">
        <v>413.22</v>
      </c>
      <c r="N251" s="649">
        <v>1</v>
      </c>
      <c r="O251" s="730">
        <v>0.5</v>
      </c>
      <c r="P251" s="650">
        <v>413.22</v>
      </c>
      <c r="Q251" s="665">
        <v>1</v>
      </c>
      <c r="R251" s="649">
        <v>1</v>
      </c>
      <c r="S251" s="665">
        <v>1</v>
      </c>
      <c r="T251" s="730">
        <v>0.5</v>
      </c>
      <c r="U251" s="688">
        <v>1</v>
      </c>
    </row>
    <row r="252" spans="1:21" ht="14.4" customHeight="1" x14ac:dyDescent="0.3">
      <c r="A252" s="648">
        <v>25</v>
      </c>
      <c r="B252" s="649" t="s">
        <v>1350</v>
      </c>
      <c r="C252" s="649">
        <v>89301252</v>
      </c>
      <c r="D252" s="728" t="s">
        <v>1906</v>
      </c>
      <c r="E252" s="729" t="s">
        <v>1489</v>
      </c>
      <c r="F252" s="649" t="s">
        <v>1458</v>
      </c>
      <c r="G252" s="649" t="s">
        <v>1619</v>
      </c>
      <c r="H252" s="649" t="s">
        <v>555</v>
      </c>
      <c r="I252" s="649" t="s">
        <v>1825</v>
      </c>
      <c r="J252" s="649" t="s">
        <v>1621</v>
      </c>
      <c r="K252" s="649" t="s">
        <v>1826</v>
      </c>
      <c r="L252" s="650">
        <v>128.9</v>
      </c>
      <c r="M252" s="650">
        <v>128.9</v>
      </c>
      <c r="N252" s="649">
        <v>1</v>
      </c>
      <c r="O252" s="730">
        <v>0.5</v>
      </c>
      <c r="P252" s="650">
        <v>128.9</v>
      </c>
      <c r="Q252" s="665">
        <v>1</v>
      </c>
      <c r="R252" s="649">
        <v>1</v>
      </c>
      <c r="S252" s="665">
        <v>1</v>
      </c>
      <c r="T252" s="730">
        <v>0.5</v>
      </c>
      <c r="U252" s="688">
        <v>1</v>
      </c>
    </row>
    <row r="253" spans="1:21" ht="14.4" customHeight="1" x14ac:dyDescent="0.3">
      <c r="A253" s="648">
        <v>25</v>
      </c>
      <c r="B253" s="649" t="s">
        <v>1350</v>
      </c>
      <c r="C253" s="649">
        <v>89301252</v>
      </c>
      <c r="D253" s="728" t="s">
        <v>1906</v>
      </c>
      <c r="E253" s="729" t="s">
        <v>1489</v>
      </c>
      <c r="F253" s="649" t="s">
        <v>1458</v>
      </c>
      <c r="G253" s="649" t="s">
        <v>1623</v>
      </c>
      <c r="H253" s="649" t="s">
        <v>555</v>
      </c>
      <c r="I253" s="649" t="s">
        <v>691</v>
      </c>
      <c r="J253" s="649" t="s">
        <v>692</v>
      </c>
      <c r="K253" s="649" t="s">
        <v>1624</v>
      </c>
      <c r="L253" s="650">
        <v>163.9</v>
      </c>
      <c r="M253" s="650">
        <v>163.9</v>
      </c>
      <c r="N253" s="649">
        <v>1</v>
      </c>
      <c r="O253" s="730">
        <v>1</v>
      </c>
      <c r="P253" s="650">
        <v>163.9</v>
      </c>
      <c r="Q253" s="665">
        <v>1</v>
      </c>
      <c r="R253" s="649">
        <v>1</v>
      </c>
      <c r="S253" s="665">
        <v>1</v>
      </c>
      <c r="T253" s="730">
        <v>1</v>
      </c>
      <c r="U253" s="688">
        <v>1</v>
      </c>
    </row>
    <row r="254" spans="1:21" ht="14.4" customHeight="1" x14ac:dyDescent="0.3">
      <c r="A254" s="648">
        <v>25</v>
      </c>
      <c r="B254" s="649" t="s">
        <v>1350</v>
      </c>
      <c r="C254" s="649">
        <v>89301252</v>
      </c>
      <c r="D254" s="728" t="s">
        <v>1906</v>
      </c>
      <c r="E254" s="729" t="s">
        <v>1489</v>
      </c>
      <c r="F254" s="649" t="s">
        <v>1458</v>
      </c>
      <c r="G254" s="649" t="s">
        <v>1504</v>
      </c>
      <c r="H254" s="649" t="s">
        <v>1055</v>
      </c>
      <c r="I254" s="649" t="s">
        <v>1242</v>
      </c>
      <c r="J254" s="649" t="s">
        <v>1243</v>
      </c>
      <c r="K254" s="649" t="s">
        <v>1244</v>
      </c>
      <c r="L254" s="650">
        <v>154.01</v>
      </c>
      <c r="M254" s="650">
        <v>2464.16</v>
      </c>
      <c r="N254" s="649">
        <v>16</v>
      </c>
      <c r="O254" s="730">
        <v>15.5</v>
      </c>
      <c r="P254" s="650">
        <v>1694.11</v>
      </c>
      <c r="Q254" s="665">
        <v>0.6875</v>
      </c>
      <c r="R254" s="649">
        <v>11</v>
      </c>
      <c r="S254" s="665">
        <v>0.6875</v>
      </c>
      <c r="T254" s="730">
        <v>10.5</v>
      </c>
      <c r="U254" s="688">
        <v>0.67741935483870963</v>
      </c>
    </row>
    <row r="255" spans="1:21" ht="14.4" customHeight="1" x14ac:dyDescent="0.3">
      <c r="A255" s="648">
        <v>25</v>
      </c>
      <c r="B255" s="649" t="s">
        <v>1350</v>
      </c>
      <c r="C255" s="649">
        <v>89301252</v>
      </c>
      <c r="D255" s="728" t="s">
        <v>1906</v>
      </c>
      <c r="E255" s="729" t="s">
        <v>1489</v>
      </c>
      <c r="F255" s="649" t="s">
        <v>1458</v>
      </c>
      <c r="G255" s="649" t="s">
        <v>1505</v>
      </c>
      <c r="H255" s="649" t="s">
        <v>1055</v>
      </c>
      <c r="I255" s="649" t="s">
        <v>1506</v>
      </c>
      <c r="J255" s="649" t="s">
        <v>642</v>
      </c>
      <c r="K255" s="649" t="s">
        <v>1507</v>
      </c>
      <c r="L255" s="650">
        <v>48.31</v>
      </c>
      <c r="M255" s="650">
        <v>193.24</v>
      </c>
      <c r="N255" s="649">
        <v>4</v>
      </c>
      <c r="O255" s="730">
        <v>2.5</v>
      </c>
      <c r="P255" s="650">
        <v>144.93</v>
      </c>
      <c r="Q255" s="665">
        <v>0.75</v>
      </c>
      <c r="R255" s="649">
        <v>3</v>
      </c>
      <c r="S255" s="665">
        <v>0.75</v>
      </c>
      <c r="T255" s="730">
        <v>1.5</v>
      </c>
      <c r="U255" s="688">
        <v>0.6</v>
      </c>
    </row>
    <row r="256" spans="1:21" ht="14.4" customHeight="1" x14ac:dyDescent="0.3">
      <c r="A256" s="648">
        <v>25</v>
      </c>
      <c r="B256" s="649" t="s">
        <v>1350</v>
      </c>
      <c r="C256" s="649">
        <v>89301252</v>
      </c>
      <c r="D256" s="728" t="s">
        <v>1906</v>
      </c>
      <c r="E256" s="729" t="s">
        <v>1489</v>
      </c>
      <c r="F256" s="649" t="s">
        <v>1458</v>
      </c>
      <c r="G256" s="649" t="s">
        <v>1505</v>
      </c>
      <c r="H256" s="649" t="s">
        <v>555</v>
      </c>
      <c r="I256" s="649" t="s">
        <v>1827</v>
      </c>
      <c r="J256" s="649" t="s">
        <v>1828</v>
      </c>
      <c r="K256" s="649" t="s">
        <v>1829</v>
      </c>
      <c r="L256" s="650">
        <v>0</v>
      </c>
      <c r="M256" s="650">
        <v>0</v>
      </c>
      <c r="N256" s="649">
        <v>1</v>
      </c>
      <c r="O256" s="730">
        <v>1</v>
      </c>
      <c r="P256" s="650"/>
      <c r="Q256" s="665"/>
      <c r="R256" s="649"/>
      <c r="S256" s="665">
        <v>0</v>
      </c>
      <c r="T256" s="730"/>
      <c r="U256" s="688">
        <v>0</v>
      </c>
    </row>
    <row r="257" spans="1:21" ht="14.4" customHeight="1" x14ac:dyDescent="0.3">
      <c r="A257" s="648">
        <v>25</v>
      </c>
      <c r="B257" s="649" t="s">
        <v>1350</v>
      </c>
      <c r="C257" s="649">
        <v>89301252</v>
      </c>
      <c r="D257" s="728" t="s">
        <v>1906</v>
      </c>
      <c r="E257" s="729" t="s">
        <v>1489</v>
      </c>
      <c r="F257" s="649" t="s">
        <v>1458</v>
      </c>
      <c r="G257" s="649" t="s">
        <v>1830</v>
      </c>
      <c r="H257" s="649" t="s">
        <v>555</v>
      </c>
      <c r="I257" s="649" t="s">
        <v>1831</v>
      </c>
      <c r="J257" s="649" t="s">
        <v>1832</v>
      </c>
      <c r="K257" s="649" t="s">
        <v>1833</v>
      </c>
      <c r="L257" s="650">
        <v>0</v>
      </c>
      <c r="M257" s="650">
        <v>0</v>
      </c>
      <c r="N257" s="649">
        <v>1</v>
      </c>
      <c r="O257" s="730">
        <v>1</v>
      </c>
      <c r="P257" s="650"/>
      <c r="Q257" s="665"/>
      <c r="R257" s="649"/>
      <c r="S257" s="665">
        <v>0</v>
      </c>
      <c r="T257" s="730"/>
      <c r="U257" s="688">
        <v>0</v>
      </c>
    </row>
    <row r="258" spans="1:21" ht="14.4" customHeight="1" x14ac:dyDescent="0.3">
      <c r="A258" s="648">
        <v>25</v>
      </c>
      <c r="B258" s="649" t="s">
        <v>1350</v>
      </c>
      <c r="C258" s="649">
        <v>89301252</v>
      </c>
      <c r="D258" s="728" t="s">
        <v>1906</v>
      </c>
      <c r="E258" s="729" t="s">
        <v>1489</v>
      </c>
      <c r="F258" s="649" t="s">
        <v>1458</v>
      </c>
      <c r="G258" s="649" t="s">
        <v>1601</v>
      </c>
      <c r="H258" s="649" t="s">
        <v>555</v>
      </c>
      <c r="I258" s="649" t="s">
        <v>1602</v>
      </c>
      <c r="J258" s="649" t="s">
        <v>1603</v>
      </c>
      <c r="K258" s="649" t="s">
        <v>1604</v>
      </c>
      <c r="L258" s="650">
        <v>0</v>
      </c>
      <c r="M258" s="650">
        <v>0</v>
      </c>
      <c r="N258" s="649">
        <v>6</v>
      </c>
      <c r="O258" s="730">
        <v>1.5</v>
      </c>
      <c r="P258" s="650"/>
      <c r="Q258" s="665"/>
      <c r="R258" s="649"/>
      <c r="S258" s="665">
        <v>0</v>
      </c>
      <c r="T258" s="730"/>
      <c r="U258" s="688">
        <v>0</v>
      </c>
    </row>
    <row r="259" spans="1:21" ht="14.4" customHeight="1" x14ac:dyDescent="0.3">
      <c r="A259" s="648">
        <v>25</v>
      </c>
      <c r="B259" s="649" t="s">
        <v>1350</v>
      </c>
      <c r="C259" s="649">
        <v>89301252</v>
      </c>
      <c r="D259" s="728" t="s">
        <v>1906</v>
      </c>
      <c r="E259" s="729" t="s">
        <v>1490</v>
      </c>
      <c r="F259" s="649" t="s">
        <v>1458</v>
      </c>
      <c r="G259" s="649" t="s">
        <v>1834</v>
      </c>
      <c r="H259" s="649" t="s">
        <v>555</v>
      </c>
      <c r="I259" s="649" t="s">
        <v>1835</v>
      </c>
      <c r="J259" s="649" t="s">
        <v>1836</v>
      </c>
      <c r="K259" s="649" t="s">
        <v>1837</v>
      </c>
      <c r="L259" s="650">
        <v>0</v>
      </c>
      <c r="M259" s="650">
        <v>0</v>
      </c>
      <c r="N259" s="649">
        <v>1</v>
      </c>
      <c r="O259" s="730">
        <v>1</v>
      </c>
      <c r="P259" s="650"/>
      <c r="Q259" s="665"/>
      <c r="R259" s="649"/>
      <c r="S259" s="665">
        <v>0</v>
      </c>
      <c r="T259" s="730"/>
      <c r="U259" s="688">
        <v>0</v>
      </c>
    </row>
    <row r="260" spans="1:21" ht="14.4" customHeight="1" x14ac:dyDescent="0.3">
      <c r="A260" s="648">
        <v>25</v>
      </c>
      <c r="B260" s="649" t="s">
        <v>1350</v>
      </c>
      <c r="C260" s="649">
        <v>89301252</v>
      </c>
      <c r="D260" s="728" t="s">
        <v>1906</v>
      </c>
      <c r="E260" s="729" t="s">
        <v>1490</v>
      </c>
      <c r="F260" s="649" t="s">
        <v>1458</v>
      </c>
      <c r="G260" s="649" t="s">
        <v>1501</v>
      </c>
      <c r="H260" s="649" t="s">
        <v>555</v>
      </c>
      <c r="I260" s="649" t="s">
        <v>1502</v>
      </c>
      <c r="J260" s="649" t="s">
        <v>1418</v>
      </c>
      <c r="K260" s="649" t="s">
        <v>1503</v>
      </c>
      <c r="L260" s="650">
        <v>0</v>
      </c>
      <c r="M260" s="650">
        <v>0</v>
      </c>
      <c r="N260" s="649">
        <v>8</v>
      </c>
      <c r="O260" s="730">
        <v>6.5</v>
      </c>
      <c r="P260" s="650">
        <v>0</v>
      </c>
      <c r="Q260" s="665"/>
      <c r="R260" s="649">
        <v>7</v>
      </c>
      <c r="S260" s="665">
        <v>0.875</v>
      </c>
      <c r="T260" s="730">
        <v>6</v>
      </c>
      <c r="U260" s="688">
        <v>0.92307692307692313</v>
      </c>
    </row>
    <row r="261" spans="1:21" ht="14.4" customHeight="1" x14ac:dyDescent="0.3">
      <c r="A261" s="648">
        <v>25</v>
      </c>
      <c r="B261" s="649" t="s">
        <v>1350</v>
      </c>
      <c r="C261" s="649">
        <v>89301252</v>
      </c>
      <c r="D261" s="728" t="s">
        <v>1906</v>
      </c>
      <c r="E261" s="729" t="s">
        <v>1490</v>
      </c>
      <c r="F261" s="649" t="s">
        <v>1458</v>
      </c>
      <c r="G261" s="649" t="s">
        <v>1618</v>
      </c>
      <c r="H261" s="649" t="s">
        <v>555</v>
      </c>
      <c r="I261" s="649" t="s">
        <v>1838</v>
      </c>
      <c r="J261" s="649" t="s">
        <v>1764</v>
      </c>
      <c r="K261" s="649" t="s">
        <v>1839</v>
      </c>
      <c r="L261" s="650">
        <v>0</v>
      </c>
      <c r="M261" s="650">
        <v>0</v>
      </c>
      <c r="N261" s="649">
        <v>1</v>
      </c>
      <c r="O261" s="730">
        <v>1</v>
      </c>
      <c r="P261" s="650"/>
      <c r="Q261" s="665"/>
      <c r="R261" s="649"/>
      <c r="S261" s="665">
        <v>0</v>
      </c>
      <c r="T261" s="730"/>
      <c r="U261" s="688">
        <v>0</v>
      </c>
    </row>
    <row r="262" spans="1:21" ht="14.4" customHeight="1" x14ac:dyDescent="0.3">
      <c r="A262" s="648">
        <v>25</v>
      </c>
      <c r="B262" s="649" t="s">
        <v>1350</v>
      </c>
      <c r="C262" s="649">
        <v>89301252</v>
      </c>
      <c r="D262" s="728" t="s">
        <v>1906</v>
      </c>
      <c r="E262" s="729" t="s">
        <v>1490</v>
      </c>
      <c r="F262" s="649" t="s">
        <v>1458</v>
      </c>
      <c r="G262" s="649" t="s">
        <v>1561</v>
      </c>
      <c r="H262" s="649" t="s">
        <v>555</v>
      </c>
      <c r="I262" s="649" t="s">
        <v>1840</v>
      </c>
      <c r="J262" s="649" t="s">
        <v>1841</v>
      </c>
      <c r="K262" s="649" t="s">
        <v>1842</v>
      </c>
      <c r="L262" s="650">
        <v>0</v>
      </c>
      <c r="M262" s="650">
        <v>0</v>
      </c>
      <c r="N262" s="649">
        <v>1</v>
      </c>
      <c r="O262" s="730">
        <v>1</v>
      </c>
      <c r="P262" s="650">
        <v>0</v>
      </c>
      <c r="Q262" s="665"/>
      <c r="R262" s="649">
        <v>1</v>
      </c>
      <c r="S262" s="665">
        <v>1</v>
      </c>
      <c r="T262" s="730">
        <v>1</v>
      </c>
      <c r="U262" s="688">
        <v>1</v>
      </c>
    </row>
    <row r="263" spans="1:21" ht="14.4" customHeight="1" x14ac:dyDescent="0.3">
      <c r="A263" s="648">
        <v>25</v>
      </c>
      <c r="B263" s="649" t="s">
        <v>1350</v>
      </c>
      <c r="C263" s="649">
        <v>89301252</v>
      </c>
      <c r="D263" s="728" t="s">
        <v>1906</v>
      </c>
      <c r="E263" s="729" t="s">
        <v>1490</v>
      </c>
      <c r="F263" s="649" t="s">
        <v>1458</v>
      </c>
      <c r="G263" s="649" t="s">
        <v>1505</v>
      </c>
      <c r="H263" s="649" t="s">
        <v>555</v>
      </c>
      <c r="I263" s="649" t="s">
        <v>1843</v>
      </c>
      <c r="J263" s="649" t="s">
        <v>642</v>
      </c>
      <c r="K263" s="649" t="s">
        <v>1844</v>
      </c>
      <c r="L263" s="650">
        <v>0</v>
      </c>
      <c r="M263" s="650">
        <v>0</v>
      </c>
      <c r="N263" s="649">
        <v>1</v>
      </c>
      <c r="O263" s="730">
        <v>0.5</v>
      </c>
      <c r="P263" s="650"/>
      <c r="Q263" s="665"/>
      <c r="R263" s="649"/>
      <c r="S263" s="665">
        <v>0</v>
      </c>
      <c r="T263" s="730"/>
      <c r="U263" s="688">
        <v>0</v>
      </c>
    </row>
    <row r="264" spans="1:21" ht="14.4" customHeight="1" x14ac:dyDescent="0.3">
      <c r="A264" s="648">
        <v>25</v>
      </c>
      <c r="B264" s="649" t="s">
        <v>1350</v>
      </c>
      <c r="C264" s="649">
        <v>89301252</v>
      </c>
      <c r="D264" s="728" t="s">
        <v>1906</v>
      </c>
      <c r="E264" s="729" t="s">
        <v>1490</v>
      </c>
      <c r="F264" s="649" t="s">
        <v>1458</v>
      </c>
      <c r="G264" s="649" t="s">
        <v>1505</v>
      </c>
      <c r="H264" s="649" t="s">
        <v>555</v>
      </c>
      <c r="I264" s="649" t="s">
        <v>1845</v>
      </c>
      <c r="J264" s="649" t="s">
        <v>642</v>
      </c>
      <c r="K264" s="649" t="s">
        <v>1795</v>
      </c>
      <c r="L264" s="650">
        <v>0</v>
      </c>
      <c r="M264" s="650">
        <v>0</v>
      </c>
      <c r="N264" s="649">
        <v>1</v>
      </c>
      <c r="O264" s="730">
        <v>0.5</v>
      </c>
      <c r="P264" s="650">
        <v>0</v>
      </c>
      <c r="Q264" s="665"/>
      <c r="R264" s="649">
        <v>1</v>
      </c>
      <c r="S264" s="665">
        <v>1</v>
      </c>
      <c r="T264" s="730">
        <v>0.5</v>
      </c>
      <c r="U264" s="688">
        <v>1</v>
      </c>
    </row>
    <row r="265" spans="1:21" ht="14.4" customHeight="1" x14ac:dyDescent="0.3">
      <c r="A265" s="648">
        <v>25</v>
      </c>
      <c r="B265" s="649" t="s">
        <v>1350</v>
      </c>
      <c r="C265" s="649">
        <v>89301252</v>
      </c>
      <c r="D265" s="728" t="s">
        <v>1906</v>
      </c>
      <c r="E265" s="729" t="s">
        <v>1490</v>
      </c>
      <c r="F265" s="649" t="s">
        <v>1458</v>
      </c>
      <c r="G265" s="649" t="s">
        <v>1505</v>
      </c>
      <c r="H265" s="649" t="s">
        <v>555</v>
      </c>
      <c r="I265" s="649" t="s">
        <v>641</v>
      </c>
      <c r="J265" s="649" t="s">
        <v>642</v>
      </c>
      <c r="K265" s="649" t="s">
        <v>1677</v>
      </c>
      <c r="L265" s="650">
        <v>48.31</v>
      </c>
      <c r="M265" s="650">
        <v>48.31</v>
      </c>
      <c r="N265" s="649">
        <v>1</v>
      </c>
      <c r="O265" s="730">
        <v>0.5</v>
      </c>
      <c r="P265" s="650">
        <v>48.31</v>
      </c>
      <c r="Q265" s="665">
        <v>1</v>
      </c>
      <c r="R265" s="649">
        <v>1</v>
      </c>
      <c r="S265" s="665">
        <v>1</v>
      </c>
      <c r="T265" s="730">
        <v>0.5</v>
      </c>
      <c r="U265" s="688">
        <v>1</v>
      </c>
    </row>
    <row r="266" spans="1:21" ht="14.4" customHeight="1" x14ac:dyDescent="0.3">
      <c r="A266" s="648">
        <v>25</v>
      </c>
      <c r="B266" s="649" t="s">
        <v>1350</v>
      </c>
      <c r="C266" s="649">
        <v>89301252</v>
      </c>
      <c r="D266" s="728" t="s">
        <v>1906</v>
      </c>
      <c r="E266" s="729" t="s">
        <v>1490</v>
      </c>
      <c r="F266" s="649" t="s">
        <v>1458</v>
      </c>
      <c r="G266" s="649" t="s">
        <v>1608</v>
      </c>
      <c r="H266" s="649" t="s">
        <v>555</v>
      </c>
      <c r="I266" s="649" t="s">
        <v>1846</v>
      </c>
      <c r="J266" s="649" t="s">
        <v>1847</v>
      </c>
      <c r="K266" s="649" t="s">
        <v>1848</v>
      </c>
      <c r="L266" s="650">
        <v>0</v>
      </c>
      <c r="M266" s="650">
        <v>0</v>
      </c>
      <c r="N266" s="649">
        <v>2</v>
      </c>
      <c r="O266" s="730">
        <v>2</v>
      </c>
      <c r="P266" s="650"/>
      <c r="Q266" s="665"/>
      <c r="R266" s="649"/>
      <c r="S266" s="665">
        <v>0</v>
      </c>
      <c r="T266" s="730"/>
      <c r="U266" s="688">
        <v>0</v>
      </c>
    </row>
    <row r="267" spans="1:21" ht="14.4" customHeight="1" x14ac:dyDescent="0.3">
      <c r="A267" s="648">
        <v>25</v>
      </c>
      <c r="B267" s="649" t="s">
        <v>1350</v>
      </c>
      <c r="C267" s="649">
        <v>89301252</v>
      </c>
      <c r="D267" s="728" t="s">
        <v>1906</v>
      </c>
      <c r="E267" s="729" t="s">
        <v>1491</v>
      </c>
      <c r="F267" s="649" t="s">
        <v>1458</v>
      </c>
      <c r="G267" s="649" t="s">
        <v>1501</v>
      </c>
      <c r="H267" s="649" t="s">
        <v>555</v>
      </c>
      <c r="I267" s="649" t="s">
        <v>1193</v>
      </c>
      <c r="J267" s="649" t="s">
        <v>1418</v>
      </c>
      <c r="K267" s="649" t="s">
        <v>1419</v>
      </c>
      <c r="L267" s="650">
        <v>333.31</v>
      </c>
      <c r="M267" s="650">
        <v>666.62</v>
      </c>
      <c r="N267" s="649">
        <v>2</v>
      </c>
      <c r="O267" s="730">
        <v>2</v>
      </c>
      <c r="P267" s="650">
        <v>333.31</v>
      </c>
      <c r="Q267" s="665">
        <v>0.5</v>
      </c>
      <c r="R267" s="649">
        <v>1</v>
      </c>
      <c r="S267" s="665">
        <v>0.5</v>
      </c>
      <c r="T267" s="730">
        <v>1</v>
      </c>
      <c r="U267" s="688">
        <v>0.5</v>
      </c>
    </row>
    <row r="268" spans="1:21" ht="14.4" customHeight="1" x14ac:dyDescent="0.3">
      <c r="A268" s="648">
        <v>25</v>
      </c>
      <c r="B268" s="649" t="s">
        <v>1350</v>
      </c>
      <c r="C268" s="649">
        <v>89301252</v>
      </c>
      <c r="D268" s="728" t="s">
        <v>1906</v>
      </c>
      <c r="E268" s="729" t="s">
        <v>1491</v>
      </c>
      <c r="F268" s="649" t="s">
        <v>1458</v>
      </c>
      <c r="G268" s="649" t="s">
        <v>1501</v>
      </c>
      <c r="H268" s="649" t="s">
        <v>555</v>
      </c>
      <c r="I268" s="649" t="s">
        <v>1193</v>
      </c>
      <c r="J268" s="649" t="s">
        <v>1418</v>
      </c>
      <c r="K268" s="649" t="s">
        <v>1419</v>
      </c>
      <c r="L268" s="650">
        <v>156.86000000000001</v>
      </c>
      <c r="M268" s="650">
        <v>627.44000000000005</v>
      </c>
      <c r="N268" s="649">
        <v>4</v>
      </c>
      <c r="O268" s="730">
        <v>4</v>
      </c>
      <c r="P268" s="650">
        <v>470.58000000000004</v>
      </c>
      <c r="Q268" s="665">
        <v>0.75</v>
      </c>
      <c r="R268" s="649">
        <v>3</v>
      </c>
      <c r="S268" s="665">
        <v>0.75</v>
      </c>
      <c r="T268" s="730">
        <v>3</v>
      </c>
      <c r="U268" s="688">
        <v>0.75</v>
      </c>
    </row>
    <row r="269" spans="1:21" ht="14.4" customHeight="1" x14ac:dyDescent="0.3">
      <c r="A269" s="648">
        <v>25</v>
      </c>
      <c r="B269" s="649" t="s">
        <v>1350</v>
      </c>
      <c r="C269" s="649">
        <v>89301252</v>
      </c>
      <c r="D269" s="728" t="s">
        <v>1906</v>
      </c>
      <c r="E269" s="729" t="s">
        <v>1491</v>
      </c>
      <c r="F269" s="649" t="s">
        <v>1458</v>
      </c>
      <c r="G269" s="649" t="s">
        <v>1849</v>
      </c>
      <c r="H269" s="649" t="s">
        <v>1055</v>
      </c>
      <c r="I269" s="649" t="s">
        <v>1134</v>
      </c>
      <c r="J269" s="649" t="s">
        <v>1135</v>
      </c>
      <c r="K269" s="649" t="s">
        <v>1441</v>
      </c>
      <c r="L269" s="650">
        <v>216.16</v>
      </c>
      <c r="M269" s="650">
        <v>216.16</v>
      </c>
      <c r="N269" s="649">
        <v>1</v>
      </c>
      <c r="O269" s="730">
        <v>1</v>
      </c>
      <c r="P269" s="650">
        <v>216.16</v>
      </c>
      <c r="Q269" s="665">
        <v>1</v>
      </c>
      <c r="R269" s="649">
        <v>1</v>
      </c>
      <c r="S269" s="665">
        <v>1</v>
      </c>
      <c r="T269" s="730">
        <v>1</v>
      </c>
      <c r="U269" s="688">
        <v>1</v>
      </c>
    </row>
    <row r="270" spans="1:21" ht="14.4" customHeight="1" x14ac:dyDescent="0.3">
      <c r="A270" s="648">
        <v>25</v>
      </c>
      <c r="B270" s="649" t="s">
        <v>1350</v>
      </c>
      <c r="C270" s="649">
        <v>89301252</v>
      </c>
      <c r="D270" s="728" t="s">
        <v>1906</v>
      </c>
      <c r="E270" s="729" t="s">
        <v>1491</v>
      </c>
      <c r="F270" s="649" t="s">
        <v>1458</v>
      </c>
      <c r="G270" s="649" t="s">
        <v>1618</v>
      </c>
      <c r="H270" s="649" t="s">
        <v>555</v>
      </c>
      <c r="I270" s="649" t="s">
        <v>1850</v>
      </c>
      <c r="J270" s="649" t="s">
        <v>1723</v>
      </c>
      <c r="K270" s="649" t="s">
        <v>1851</v>
      </c>
      <c r="L270" s="650">
        <v>0</v>
      </c>
      <c r="M270" s="650">
        <v>0</v>
      </c>
      <c r="N270" s="649">
        <v>1</v>
      </c>
      <c r="O270" s="730">
        <v>0.5</v>
      </c>
      <c r="P270" s="650"/>
      <c r="Q270" s="665"/>
      <c r="R270" s="649"/>
      <c r="S270" s="665">
        <v>0</v>
      </c>
      <c r="T270" s="730"/>
      <c r="U270" s="688">
        <v>0</v>
      </c>
    </row>
    <row r="271" spans="1:21" ht="14.4" customHeight="1" x14ac:dyDescent="0.3">
      <c r="A271" s="648">
        <v>25</v>
      </c>
      <c r="B271" s="649" t="s">
        <v>1350</v>
      </c>
      <c r="C271" s="649">
        <v>89301252</v>
      </c>
      <c r="D271" s="728" t="s">
        <v>1906</v>
      </c>
      <c r="E271" s="729" t="s">
        <v>1491</v>
      </c>
      <c r="F271" s="649" t="s">
        <v>1458</v>
      </c>
      <c r="G271" s="649" t="s">
        <v>1618</v>
      </c>
      <c r="H271" s="649" t="s">
        <v>555</v>
      </c>
      <c r="I271" s="649" t="s">
        <v>1763</v>
      </c>
      <c r="J271" s="649" t="s">
        <v>1764</v>
      </c>
      <c r="K271" s="649" t="s">
        <v>1765</v>
      </c>
      <c r="L271" s="650">
        <v>37.68</v>
      </c>
      <c r="M271" s="650">
        <v>37.68</v>
      </c>
      <c r="N271" s="649">
        <v>1</v>
      </c>
      <c r="O271" s="730">
        <v>1</v>
      </c>
      <c r="P271" s="650"/>
      <c r="Q271" s="665">
        <v>0</v>
      </c>
      <c r="R271" s="649"/>
      <c r="S271" s="665">
        <v>0</v>
      </c>
      <c r="T271" s="730"/>
      <c r="U271" s="688">
        <v>0</v>
      </c>
    </row>
    <row r="272" spans="1:21" ht="14.4" customHeight="1" x14ac:dyDescent="0.3">
      <c r="A272" s="648">
        <v>25</v>
      </c>
      <c r="B272" s="649" t="s">
        <v>1350</v>
      </c>
      <c r="C272" s="649">
        <v>89301252</v>
      </c>
      <c r="D272" s="728" t="s">
        <v>1906</v>
      </c>
      <c r="E272" s="729" t="s">
        <v>1491</v>
      </c>
      <c r="F272" s="649" t="s">
        <v>1458</v>
      </c>
      <c r="G272" s="649" t="s">
        <v>1547</v>
      </c>
      <c r="H272" s="649" t="s">
        <v>555</v>
      </c>
      <c r="I272" s="649" t="s">
        <v>1548</v>
      </c>
      <c r="J272" s="649" t="s">
        <v>1549</v>
      </c>
      <c r="K272" s="649" t="s">
        <v>1550</v>
      </c>
      <c r="L272" s="650">
        <v>0</v>
      </c>
      <c r="M272" s="650">
        <v>0</v>
      </c>
      <c r="N272" s="649">
        <v>3</v>
      </c>
      <c r="O272" s="730">
        <v>1.5</v>
      </c>
      <c r="P272" s="650">
        <v>0</v>
      </c>
      <c r="Q272" s="665"/>
      <c r="R272" s="649">
        <v>2</v>
      </c>
      <c r="S272" s="665">
        <v>0.66666666666666663</v>
      </c>
      <c r="T272" s="730">
        <v>1</v>
      </c>
      <c r="U272" s="688">
        <v>0.66666666666666663</v>
      </c>
    </row>
    <row r="273" spans="1:21" ht="14.4" customHeight="1" x14ac:dyDescent="0.3">
      <c r="A273" s="648">
        <v>25</v>
      </c>
      <c r="B273" s="649" t="s">
        <v>1350</v>
      </c>
      <c r="C273" s="649">
        <v>89301252</v>
      </c>
      <c r="D273" s="728" t="s">
        <v>1906</v>
      </c>
      <c r="E273" s="729" t="s">
        <v>1491</v>
      </c>
      <c r="F273" s="649" t="s">
        <v>1458</v>
      </c>
      <c r="G273" s="649" t="s">
        <v>1504</v>
      </c>
      <c r="H273" s="649" t="s">
        <v>1055</v>
      </c>
      <c r="I273" s="649" t="s">
        <v>1242</v>
      </c>
      <c r="J273" s="649" t="s">
        <v>1243</v>
      </c>
      <c r="K273" s="649" t="s">
        <v>1244</v>
      </c>
      <c r="L273" s="650">
        <v>154.01</v>
      </c>
      <c r="M273" s="650">
        <v>308.02</v>
      </c>
      <c r="N273" s="649">
        <v>2</v>
      </c>
      <c r="O273" s="730">
        <v>1</v>
      </c>
      <c r="P273" s="650"/>
      <c r="Q273" s="665">
        <v>0</v>
      </c>
      <c r="R273" s="649"/>
      <c r="S273" s="665">
        <v>0</v>
      </c>
      <c r="T273" s="730"/>
      <c r="U273" s="688">
        <v>0</v>
      </c>
    </row>
    <row r="274" spans="1:21" ht="14.4" customHeight="1" x14ac:dyDescent="0.3">
      <c r="A274" s="648">
        <v>25</v>
      </c>
      <c r="B274" s="649" t="s">
        <v>1350</v>
      </c>
      <c r="C274" s="649">
        <v>89301252</v>
      </c>
      <c r="D274" s="728" t="s">
        <v>1906</v>
      </c>
      <c r="E274" s="729" t="s">
        <v>1491</v>
      </c>
      <c r="F274" s="649" t="s">
        <v>1458</v>
      </c>
      <c r="G274" s="649" t="s">
        <v>1631</v>
      </c>
      <c r="H274" s="649" t="s">
        <v>555</v>
      </c>
      <c r="I274" s="649" t="s">
        <v>1632</v>
      </c>
      <c r="J274" s="649" t="s">
        <v>1633</v>
      </c>
      <c r="K274" s="649" t="s">
        <v>1634</v>
      </c>
      <c r="L274" s="650">
        <v>64.13</v>
      </c>
      <c r="M274" s="650">
        <v>64.13</v>
      </c>
      <c r="N274" s="649">
        <v>1</v>
      </c>
      <c r="O274" s="730"/>
      <c r="P274" s="650">
        <v>64.13</v>
      </c>
      <c r="Q274" s="665">
        <v>1</v>
      </c>
      <c r="R274" s="649">
        <v>1</v>
      </c>
      <c r="S274" s="665">
        <v>1</v>
      </c>
      <c r="T274" s="730"/>
      <c r="U274" s="688"/>
    </row>
    <row r="275" spans="1:21" ht="14.4" customHeight="1" x14ac:dyDescent="0.3">
      <c r="A275" s="648">
        <v>25</v>
      </c>
      <c r="B275" s="649" t="s">
        <v>1350</v>
      </c>
      <c r="C275" s="649">
        <v>89301252</v>
      </c>
      <c r="D275" s="728" t="s">
        <v>1906</v>
      </c>
      <c r="E275" s="729" t="s">
        <v>1491</v>
      </c>
      <c r="F275" s="649" t="s">
        <v>1458</v>
      </c>
      <c r="G275" s="649" t="s">
        <v>1505</v>
      </c>
      <c r="H275" s="649" t="s">
        <v>555</v>
      </c>
      <c r="I275" s="649" t="s">
        <v>986</v>
      </c>
      <c r="J275" s="649" t="s">
        <v>642</v>
      </c>
      <c r="K275" s="649" t="s">
        <v>1546</v>
      </c>
      <c r="L275" s="650">
        <v>96.63</v>
      </c>
      <c r="M275" s="650">
        <v>96.63</v>
      </c>
      <c r="N275" s="649">
        <v>1</v>
      </c>
      <c r="O275" s="730">
        <v>1</v>
      </c>
      <c r="P275" s="650"/>
      <c r="Q275" s="665">
        <v>0</v>
      </c>
      <c r="R275" s="649"/>
      <c r="S275" s="665">
        <v>0</v>
      </c>
      <c r="T275" s="730"/>
      <c r="U275" s="688">
        <v>0</v>
      </c>
    </row>
    <row r="276" spans="1:21" ht="14.4" customHeight="1" x14ac:dyDescent="0.3">
      <c r="A276" s="648">
        <v>25</v>
      </c>
      <c r="B276" s="649" t="s">
        <v>1350</v>
      </c>
      <c r="C276" s="649">
        <v>89301252</v>
      </c>
      <c r="D276" s="728" t="s">
        <v>1906</v>
      </c>
      <c r="E276" s="729" t="s">
        <v>1491</v>
      </c>
      <c r="F276" s="649" t="s">
        <v>1458</v>
      </c>
      <c r="G276" s="649" t="s">
        <v>1643</v>
      </c>
      <c r="H276" s="649" t="s">
        <v>555</v>
      </c>
      <c r="I276" s="649" t="s">
        <v>1644</v>
      </c>
      <c r="J276" s="649" t="s">
        <v>1645</v>
      </c>
      <c r="K276" s="649" t="s">
        <v>1646</v>
      </c>
      <c r="L276" s="650">
        <v>102.89</v>
      </c>
      <c r="M276" s="650">
        <v>102.89</v>
      </c>
      <c r="N276" s="649">
        <v>1</v>
      </c>
      <c r="O276" s="730">
        <v>1</v>
      </c>
      <c r="P276" s="650"/>
      <c r="Q276" s="665">
        <v>0</v>
      </c>
      <c r="R276" s="649"/>
      <c r="S276" s="665">
        <v>0</v>
      </c>
      <c r="T276" s="730"/>
      <c r="U276" s="688">
        <v>0</v>
      </c>
    </row>
    <row r="277" spans="1:21" ht="14.4" customHeight="1" x14ac:dyDescent="0.3">
      <c r="A277" s="648">
        <v>25</v>
      </c>
      <c r="B277" s="649" t="s">
        <v>1350</v>
      </c>
      <c r="C277" s="649">
        <v>89301252</v>
      </c>
      <c r="D277" s="728" t="s">
        <v>1906</v>
      </c>
      <c r="E277" s="729" t="s">
        <v>1493</v>
      </c>
      <c r="F277" s="649" t="s">
        <v>1458</v>
      </c>
      <c r="G277" s="649" t="s">
        <v>1852</v>
      </c>
      <c r="H277" s="649" t="s">
        <v>555</v>
      </c>
      <c r="I277" s="649" t="s">
        <v>1853</v>
      </c>
      <c r="J277" s="649" t="s">
        <v>1854</v>
      </c>
      <c r="K277" s="649" t="s">
        <v>1855</v>
      </c>
      <c r="L277" s="650">
        <v>0</v>
      </c>
      <c r="M277" s="650">
        <v>0</v>
      </c>
      <c r="N277" s="649">
        <v>3</v>
      </c>
      <c r="O277" s="730">
        <v>0.5</v>
      </c>
      <c r="P277" s="650"/>
      <c r="Q277" s="665"/>
      <c r="R277" s="649"/>
      <c r="S277" s="665">
        <v>0</v>
      </c>
      <c r="T277" s="730"/>
      <c r="U277" s="688">
        <v>0</v>
      </c>
    </row>
    <row r="278" spans="1:21" ht="14.4" customHeight="1" x14ac:dyDescent="0.3">
      <c r="A278" s="648">
        <v>25</v>
      </c>
      <c r="B278" s="649" t="s">
        <v>1350</v>
      </c>
      <c r="C278" s="649">
        <v>89301252</v>
      </c>
      <c r="D278" s="728" t="s">
        <v>1906</v>
      </c>
      <c r="E278" s="729" t="s">
        <v>1493</v>
      </c>
      <c r="F278" s="649" t="s">
        <v>1458</v>
      </c>
      <c r="G278" s="649" t="s">
        <v>1856</v>
      </c>
      <c r="H278" s="649" t="s">
        <v>555</v>
      </c>
      <c r="I278" s="649" t="s">
        <v>1857</v>
      </c>
      <c r="J278" s="649" t="s">
        <v>1858</v>
      </c>
      <c r="K278" s="649" t="s">
        <v>760</v>
      </c>
      <c r="L278" s="650">
        <v>203.07</v>
      </c>
      <c r="M278" s="650">
        <v>203.07</v>
      </c>
      <c r="N278" s="649">
        <v>1</v>
      </c>
      <c r="O278" s="730">
        <v>0.5</v>
      </c>
      <c r="P278" s="650">
        <v>203.07</v>
      </c>
      <c r="Q278" s="665">
        <v>1</v>
      </c>
      <c r="R278" s="649">
        <v>1</v>
      </c>
      <c r="S278" s="665">
        <v>1</v>
      </c>
      <c r="T278" s="730">
        <v>0.5</v>
      </c>
      <c r="U278" s="688">
        <v>1</v>
      </c>
    </row>
    <row r="279" spans="1:21" ht="14.4" customHeight="1" x14ac:dyDescent="0.3">
      <c r="A279" s="648">
        <v>25</v>
      </c>
      <c r="B279" s="649" t="s">
        <v>1350</v>
      </c>
      <c r="C279" s="649">
        <v>89301252</v>
      </c>
      <c r="D279" s="728" t="s">
        <v>1906</v>
      </c>
      <c r="E279" s="729" t="s">
        <v>1493</v>
      </c>
      <c r="F279" s="649" t="s">
        <v>1458</v>
      </c>
      <c r="G279" s="649" t="s">
        <v>1501</v>
      </c>
      <c r="H279" s="649" t="s">
        <v>555</v>
      </c>
      <c r="I279" s="649" t="s">
        <v>1193</v>
      </c>
      <c r="J279" s="649" t="s">
        <v>1418</v>
      </c>
      <c r="K279" s="649" t="s">
        <v>1419</v>
      </c>
      <c r="L279" s="650">
        <v>333.31</v>
      </c>
      <c r="M279" s="650">
        <v>666.62</v>
      </c>
      <c r="N279" s="649">
        <v>2</v>
      </c>
      <c r="O279" s="730">
        <v>2</v>
      </c>
      <c r="P279" s="650">
        <v>333.31</v>
      </c>
      <c r="Q279" s="665">
        <v>0.5</v>
      </c>
      <c r="R279" s="649">
        <v>1</v>
      </c>
      <c r="S279" s="665">
        <v>0.5</v>
      </c>
      <c r="T279" s="730">
        <v>1</v>
      </c>
      <c r="U279" s="688">
        <v>0.5</v>
      </c>
    </row>
    <row r="280" spans="1:21" ht="14.4" customHeight="1" x14ac:dyDescent="0.3">
      <c r="A280" s="648">
        <v>25</v>
      </c>
      <c r="B280" s="649" t="s">
        <v>1350</v>
      </c>
      <c r="C280" s="649">
        <v>89301252</v>
      </c>
      <c r="D280" s="728" t="s">
        <v>1906</v>
      </c>
      <c r="E280" s="729" t="s">
        <v>1493</v>
      </c>
      <c r="F280" s="649" t="s">
        <v>1458</v>
      </c>
      <c r="G280" s="649" t="s">
        <v>1501</v>
      </c>
      <c r="H280" s="649" t="s">
        <v>555</v>
      </c>
      <c r="I280" s="649" t="s">
        <v>1193</v>
      </c>
      <c r="J280" s="649" t="s">
        <v>1418</v>
      </c>
      <c r="K280" s="649" t="s">
        <v>1419</v>
      </c>
      <c r="L280" s="650">
        <v>156.86000000000001</v>
      </c>
      <c r="M280" s="650">
        <v>156.86000000000001</v>
      </c>
      <c r="N280" s="649">
        <v>1</v>
      </c>
      <c r="O280" s="730">
        <v>1</v>
      </c>
      <c r="P280" s="650"/>
      <c r="Q280" s="665">
        <v>0</v>
      </c>
      <c r="R280" s="649"/>
      <c r="S280" s="665">
        <v>0</v>
      </c>
      <c r="T280" s="730"/>
      <c r="U280" s="688">
        <v>0</v>
      </c>
    </row>
    <row r="281" spans="1:21" ht="14.4" customHeight="1" x14ac:dyDescent="0.3">
      <c r="A281" s="648">
        <v>25</v>
      </c>
      <c r="B281" s="649" t="s">
        <v>1350</v>
      </c>
      <c r="C281" s="649">
        <v>89301252</v>
      </c>
      <c r="D281" s="728" t="s">
        <v>1906</v>
      </c>
      <c r="E281" s="729" t="s">
        <v>1493</v>
      </c>
      <c r="F281" s="649" t="s">
        <v>1458</v>
      </c>
      <c r="G281" s="649" t="s">
        <v>1695</v>
      </c>
      <c r="H281" s="649" t="s">
        <v>555</v>
      </c>
      <c r="I281" s="649" t="s">
        <v>701</v>
      </c>
      <c r="J281" s="649" t="s">
        <v>1696</v>
      </c>
      <c r="K281" s="649" t="s">
        <v>1697</v>
      </c>
      <c r="L281" s="650">
        <v>0</v>
      </c>
      <c r="M281" s="650">
        <v>0</v>
      </c>
      <c r="N281" s="649">
        <v>1</v>
      </c>
      <c r="O281" s="730">
        <v>1</v>
      </c>
      <c r="P281" s="650">
        <v>0</v>
      </c>
      <c r="Q281" s="665"/>
      <c r="R281" s="649">
        <v>1</v>
      </c>
      <c r="S281" s="665">
        <v>1</v>
      </c>
      <c r="T281" s="730">
        <v>1</v>
      </c>
      <c r="U281" s="688">
        <v>1</v>
      </c>
    </row>
    <row r="282" spans="1:21" ht="14.4" customHeight="1" x14ac:dyDescent="0.3">
      <c r="A282" s="648">
        <v>25</v>
      </c>
      <c r="B282" s="649" t="s">
        <v>1350</v>
      </c>
      <c r="C282" s="649">
        <v>89301252</v>
      </c>
      <c r="D282" s="728" t="s">
        <v>1906</v>
      </c>
      <c r="E282" s="729" t="s">
        <v>1493</v>
      </c>
      <c r="F282" s="649" t="s">
        <v>1458</v>
      </c>
      <c r="G282" s="649" t="s">
        <v>1514</v>
      </c>
      <c r="H282" s="649" t="s">
        <v>1055</v>
      </c>
      <c r="I282" s="649" t="s">
        <v>1238</v>
      </c>
      <c r="J282" s="649" t="s">
        <v>1239</v>
      </c>
      <c r="K282" s="649" t="s">
        <v>1423</v>
      </c>
      <c r="L282" s="650">
        <v>184.22</v>
      </c>
      <c r="M282" s="650">
        <v>921.09999999999991</v>
      </c>
      <c r="N282" s="649">
        <v>5</v>
      </c>
      <c r="O282" s="730">
        <v>1</v>
      </c>
      <c r="P282" s="650">
        <v>552.66</v>
      </c>
      <c r="Q282" s="665">
        <v>0.6</v>
      </c>
      <c r="R282" s="649">
        <v>3</v>
      </c>
      <c r="S282" s="665">
        <v>0.6</v>
      </c>
      <c r="T282" s="730">
        <v>0.5</v>
      </c>
      <c r="U282" s="688">
        <v>0.5</v>
      </c>
    </row>
    <row r="283" spans="1:21" ht="14.4" customHeight="1" x14ac:dyDescent="0.3">
      <c r="A283" s="648">
        <v>25</v>
      </c>
      <c r="B283" s="649" t="s">
        <v>1350</v>
      </c>
      <c r="C283" s="649">
        <v>89301252</v>
      </c>
      <c r="D283" s="728" t="s">
        <v>1906</v>
      </c>
      <c r="E283" s="729" t="s">
        <v>1493</v>
      </c>
      <c r="F283" s="649" t="s">
        <v>1458</v>
      </c>
      <c r="G283" s="649" t="s">
        <v>1619</v>
      </c>
      <c r="H283" s="649" t="s">
        <v>555</v>
      </c>
      <c r="I283" s="649" t="s">
        <v>1859</v>
      </c>
      <c r="J283" s="649" t="s">
        <v>1621</v>
      </c>
      <c r="K283" s="649" t="s">
        <v>1860</v>
      </c>
      <c r="L283" s="650">
        <v>386.72</v>
      </c>
      <c r="M283" s="650">
        <v>386.72</v>
      </c>
      <c r="N283" s="649">
        <v>1</v>
      </c>
      <c r="O283" s="730">
        <v>1</v>
      </c>
      <c r="P283" s="650">
        <v>386.72</v>
      </c>
      <c r="Q283" s="665">
        <v>1</v>
      </c>
      <c r="R283" s="649">
        <v>1</v>
      </c>
      <c r="S283" s="665">
        <v>1</v>
      </c>
      <c r="T283" s="730">
        <v>1</v>
      </c>
      <c r="U283" s="688">
        <v>1</v>
      </c>
    </row>
    <row r="284" spans="1:21" ht="14.4" customHeight="1" x14ac:dyDescent="0.3">
      <c r="A284" s="648">
        <v>25</v>
      </c>
      <c r="B284" s="649" t="s">
        <v>1350</v>
      </c>
      <c r="C284" s="649">
        <v>89301252</v>
      </c>
      <c r="D284" s="728" t="s">
        <v>1906</v>
      </c>
      <c r="E284" s="729" t="s">
        <v>1493</v>
      </c>
      <c r="F284" s="649" t="s">
        <v>1458</v>
      </c>
      <c r="G284" s="649" t="s">
        <v>1504</v>
      </c>
      <c r="H284" s="649" t="s">
        <v>1055</v>
      </c>
      <c r="I284" s="649" t="s">
        <v>1242</v>
      </c>
      <c r="J284" s="649" t="s">
        <v>1243</v>
      </c>
      <c r="K284" s="649" t="s">
        <v>1244</v>
      </c>
      <c r="L284" s="650">
        <v>154.01</v>
      </c>
      <c r="M284" s="650">
        <v>308.02</v>
      </c>
      <c r="N284" s="649">
        <v>2</v>
      </c>
      <c r="O284" s="730">
        <v>1</v>
      </c>
      <c r="P284" s="650">
        <v>308.02</v>
      </c>
      <c r="Q284" s="665">
        <v>1</v>
      </c>
      <c r="R284" s="649">
        <v>2</v>
      </c>
      <c r="S284" s="665">
        <v>1</v>
      </c>
      <c r="T284" s="730">
        <v>1</v>
      </c>
      <c r="U284" s="688">
        <v>1</v>
      </c>
    </row>
    <row r="285" spans="1:21" ht="14.4" customHeight="1" x14ac:dyDescent="0.3">
      <c r="A285" s="648">
        <v>25</v>
      </c>
      <c r="B285" s="649" t="s">
        <v>1350</v>
      </c>
      <c r="C285" s="649">
        <v>89301252</v>
      </c>
      <c r="D285" s="728" t="s">
        <v>1906</v>
      </c>
      <c r="E285" s="729" t="s">
        <v>1493</v>
      </c>
      <c r="F285" s="649" t="s">
        <v>1458</v>
      </c>
      <c r="G285" s="649" t="s">
        <v>1688</v>
      </c>
      <c r="H285" s="649" t="s">
        <v>555</v>
      </c>
      <c r="I285" s="649" t="s">
        <v>1706</v>
      </c>
      <c r="J285" s="649" t="s">
        <v>1689</v>
      </c>
      <c r="K285" s="649" t="s">
        <v>1707</v>
      </c>
      <c r="L285" s="650">
        <v>34.31</v>
      </c>
      <c r="M285" s="650">
        <v>68.62</v>
      </c>
      <c r="N285" s="649">
        <v>2</v>
      </c>
      <c r="O285" s="730">
        <v>0.5</v>
      </c>
      <c r="P285" s="650"/>
      <c r="Q285" s="665">
        <v>0</v>
      </c>
      <c r="R285" s="649"/>
      <c r="S285" s="665">
        <v>0</v>
      </c>
      <c r="T285" s="730"/>
      <c r="U285" s="688">
        <v>0</v>
      </c>
    </row>
    <row r="286" spans="1:21" ht="14.4" customHeight="1" x14ac:dyDescent="0.3">
      <c r="A286" s="648">
        <v>25</v>
      </c>
      <c r="B286" s="649" t="s">
        <v>1350</v>
      </c>
      <c r="C286" s="649">
        <v>89301252</v>
      </c>
      <c r="D286" s="728" t="s">
        <v>1906</v>
      </c>
      <c r="E286" s="729" t="s">
        <v>1493</v>
      </c>
      <c r="F286" s="649" t="s">
        <v>1458</v>
      </c>
      <c r="G286" s="649" t="s">
        <v>1708</v>
      </c>
      <c r="H286" s="649" t="s">
        <v>555</v>
      </c>
      <c r="I286" s="649" t="s">
        <v>890</v>
      </c>
      <c r="J286" s="649" t="s">
        <v>1709</v>
      </c>
      <c r="K286" s="649" t="s">
        <v>1710</v>
      </c>
      <c r="L286" s="650">
        <v>65.069999999999993</v>
      </c>
      <c r="M286" s="650">
        <v>65.069999999999993</v>
      </c>
      <c r="N286" s="649">
        <v>1</v>
      </c>
      <c r="O286" s="730">
        <v>0.5</v>
      </c>
      <c r="P286" s="650"/>
      <c r="Q286" s="665">
        <v>0</v>
      </c>
      <c r="R286" s="649"/>
      <c r="S286" s="665">
        <v>0</v>
      </c>
      <c r="T286" s="730"/>
      <c r="U286" s="688">
        <v>0</v>
      </c>
    </row>
    <row r="287" spans="1:21" ht="14.4" customHeight="1" x14ac:dyDescent="0.3">
      <c r="A287" s="648">
        <v>25</v>
      </c>
      <c r="B287" s="649" t="s">
        <v>1350</v>
      </c>
      <c r="C287" s="649">
        <v>89301252</v>
      </c>
      <c r="D287" s="728" t="s">
        <v>1906</v>
      </c>
      <c r="E287" s="729" t="s">
        <v>1493</v>
      </c>
      <c r="F287" s="649" t="s">
        <v>1458</v>
      </c>
      <c r="G287" s="649" t="s">
        <v>1861</v>
      </c>
      <c r="H287" s="649" t="s">
        <v>1055</v>
      </c>
      <c r="I287" s="649" t="s">
        <v>1072</v>
      </c>
      <c r="J287" s="649" t="s">
        <v>1073</v>
      </c>
      <c r="K287" s="649" t="s">
        <v>1074</v>
      </c>
      <c r="L287" s="650">
        <v>937.93</v>
      </c>
      <c r="M287" s="650">
        <v>1875.86</v>
      </c>
      <c r="N287" s="649">
        <v>2</v>
      </c>
      <c r="O287" s="730">
        <v>0.5</v>
      </c>
      <c r="P287" s="650">
        <v>1875.86</v>
      </c>
      <c r="Q287" s="665">
        <v>1</v>
      </c>
      <c r="R287" s="649">
        <v>2</v>
      </c>
      <c r="S287" s="665">
        <v>1</v>
      </c>
      <c r="T287" s="730">
        <v>0.5</v>
      </c>
      <c r="U287" s="688">
        <v>1</v>
      </c>
    </row>
    <row r="288" spans="1:21" ht="14.4" customHeight="1" x14ac:dyDescent="0.3">
      <c r="A288" s="648">
        <v>25</v>
      </c>
      <c r="B288" s="649" t="s">
        <v>1350</v>
      </c>
      <c r="C288" s="649">
        <v>89301252</v>
      </c>
      <c r="D288" s="728" t="s">
        <v>1906</v>
      </c>
      <c r="E288" s="729" t="s">
        <v>1493</v>
      </c>
      <c r="F288" s="649" t="s">
        <v>1458</v>
      </c>
      <c r="G288" s="649" t="s">
        <v>1862</v>
      </c>
      <c r="H288" s="649" t="s">
        <v>1055</v>
      </c>
      <c r="I288" s="649" t="s">
        <v>1863</v>
      </c>
      <c r="J288" s="649" t="s">
        <v>1864</v>
      </c>
      <c r="K288" s="649" t="s">
        <v>1865</v>
      </c>
      <c r="L288" s="650">
        <v>0</v>
      </c>
      <c r="M288" s="650">
        <v>0</v>
      </c>
      <c r="N288" s="649">
        <v>1</v>
      </c>
      <c r="O288" s="730">
        <v>0.5</v>
      </c>
      <c r="P288" s="650">
        <v>0</v>
      </c>
      <c r="Q288" s="665"/>
      <c r="R288" s="649">
        <v>1</v>
      </c>
      <c r="S288" s="665">
        <v>1</v>
      </c>
      <c r="T288" s="730">
        <v>0.5</v>
      </c>
      <c r="U288" s="688">
        <v>1</v>
      </c>
    </row>
    <row r="289" spans="1:21" ht="14.4" customHeight="1" x14ac:dyDescent="0.3">
      <c r="A289" s="648">
        <v>25</v>
      </c>
      <c r="B289" s="649" t="s">
        <v>1350</v>
      </c>
      <c r="C289" s="649">
        <v>89301252</v>
      </c>
      <c r="D289" s="728" t="s">
        <v>1906</v>
      </c>
      <c r="E289" s="729" t="s">
        <v>1493</v>
      </c>
      <c r="F289" s="649" t="s">
        <v>1458</v>
      </c>
      <c r="G289" s="649" t="s">
        <v>1866</v>
      </c>
      <c r="H289" s="649" t="s">
        <v>555</v>
      </c>
      <c r="I289" s="649" t="s">
        <v>1867</v>
      </c>
      <c r="J289" s="649" t="s">
        <v>1868</v>
      </c>
      <c r="K289" s="649" t="s">
        <v>1869</v>
      </c>
      <c r="L289" s="650">
        <v>42.74</v>
      </c>
      <c r="M289" s="650">
        <v>42.74</v>
      </c>
      <c r="N289" s="649">
        <v>1</v>
      </c>
      <c r="O289" s="730">
        <v>1</v>
      </c>
      <c r="P289" s="650"/>
      <c r="Q289" s="665">
        <v>0</v>
      </c>
      <c r="R289" s="649"/>
      <c r="S289" s="665">
        <v>0</v>
      </c>
      <c r="T289" s="730"/>
      <c r="U289" s="688">
        <v>0</v>
      </c>
    </row>
    <row r="290" spans="1:21" ht="14.4" customHeight="1" x14ac:dyDescent="0.3">
      <c r="A290" s="648">
        <v>25</v>
      </c>
      <c r="B290" s="649" t="s">
        <v>1350</v>
      </c>
      <c r="C290" s="649">
        <v>89301252</v>
      </c>
      <c r="D290" s="728" t="s">
        <v>1906</v>
      </c>
      <c r="E290" s="729" t="s">
        <v>1493</v>
      </c>
      <c r="F290" s="649" t="s">
        <v>1458</v>
      </c>
      <c r="G290" s="649" t="s">
        <v>1608</v>
      </c>
      <c r="H290" s="649" t="s">
        <v>555</v>
      </c>
      <c r="I290" s="649" t="s">
        <v>1870</v>
      </c>
      <c r="J290" s="649" t="s">
        <v>1610</v>
      </c>
      <c r="K290" s="649" t="s">
        <v>931</v>
      </c>
      <c r="L290" s="650">
        <v>0</v>
      </c>
      <c r="M290" s="650">
        <v>0</v>
      </c>
      <c r="N290" s="649">
        <v>2</v>
      </c>
      <c r="O290" s="730">
        <v>1</v>
      </c>
      <c r="P290" s="650"/>
      <c r="Q290" s="665"/>
      <c r="R290" s="649"/>
      <c r="S290" s="665">
        <v>0</v>
      </c>
      <c r="T290" s="730"/>
      <c r="U290" s="688">
        <v>0</v>
      </c>
    </row>
    <row r="291" spans="1:21" ht="14.4" customHeight="1" x14ac:dyDescent="0.3">
      <c r="A291" s="648">
        <v>25</v>
      </c>
      <c r="B291" s="649" t="s">
        <v>1350</v>
      </c>
      <c r="C291" s="649">
        <v>89305252</v>
      </c>
      <c r="D291" s="728" t="s">
        <v>1907</v>
      </c>
      <c r="E291" s="729" t="s">
        <v>1472</v>
      </c>
      <c r="F291" s="649" t="s">
        <v>1458</v>
      </c>
      <c r="G291" s="649" t="s">
        <v>1501</v>
      </c>
      <c r="H291" s="649" t="s">
        <v>555</v>
      </c>
      <c r="I291" s="649" t="s">
        <v>1193</v>
      </c>
      <c r="J291" s="649" t="s">
        <v>1418</v>
      </c>
      <c r="K291" s="649" t="s">
        <v>1419</v>
      </c>
      <c r="L291" s="650">
        <v>333.31</v>
      </c>
      <c r="M291" s="650">
        <v>333.31</v>
      </c>
      <c r="N291" s="649">
        <v>1</v>
      </c>
      <c r="O291" s="730">
        <v>0.5</v>
      </c>
      <c r="P291" s="650">
        <v>333.31</v>
      </c>
      <c r="Q291" s="665">
        <v>1</v>
      </c>
      <c r="R291" s="649">
        <v>1</v>
      </c>
      <c r="S291" s="665">
        <v>1</v>
      </c>
      <c r="T291" s="730">
        <v>0.5</v>
      </c>
      <c r="U291" s="688">
        <v>1</v>
      </c>
    </row>
    <row r="292" spans="1:21" ht="14.4" customHeight="1" x14ac:dyDescent="0.3">
      <c r="A292" s="648">
        <v>25</v>
      </c>
      <c r="B292" s="649" t="s">
        <v>1350</v>
      </c>
      <c r="C292" s="649">
        <v>89305252</v>
      </c>
      <c r="D292" s="728" t="s">
        <v>1907</v>
      </c>
      <c r="E292" s="729" t="s">
        <v>1472</v>
      </c>
      <c r="F292" s="649" t="s">
        <v>1458</v>
      </c>
      <c r="G292" s="649" t="s">
        <v>1501</v>
      </c>
      <c r="H292" s="649" t="s">
        <v>555</v>
      </c>
      <c r="I292" s="649" t="s">
        <v>1193</v>
      </c>
      <c r="J292" s="649" t="s">
        <v>1418</v>
      </c>
      <c r="K292" s="649" t="s">
        <v>1419</v>
      </c>
      <c r="L292" s="650">
        <v>156.86000000000001</v>
      </c>
      <c r="M292" s="650">
        <v>156.86000000000001</v>
      </c>
      <c r="N292" s="649">
        <v>1</v>
      </c>
      <c r="O292" s="730">
        <v>1</v>
      </c>
      <c r="P292" s="650"/>
      <c r="Q292" s="665">
        <v>0</v>
      </c>
      <c r="R292" s="649"/>
      <c r="S292" s="665">
        <v>0</v>
      </c>
      <c r="T292" s="730"/>
      <c r="U292" s="688">
        <v>0</v>
      </c>
    </row>
    <row r="293" spans="1:21" ht="14.4" customHeight="1" x14ac:dyDescent="0.3">
      <c r="A293" s="648">
        <v>25</v>
      </c>
      <c r="B293" s="649" t="s">
        <v>1350</v>
      </c>
      <c r="C293" s="649">
        <v>89305252</v>
      </c>
      <c r="D293" s="728" t="s">
        <v>1907</v>
      </c>
      <c r="E293" s="729" t="s">
        <v>1472</v>
      </c>
      <c r="F293" s="649" t="s">
        <v>1458</v>
      </c>
      <c r="G293" s="649" t="s">
        <v>1505</v>
      </c>
      <c r="H293" s="649" t="s">
        <v>1055</v>
      </c>
      <c r="I293" s="649" t="s">
        <v>1506</v>
      </c>
      <c r="J293" s="649" t="s">
        <v>642</v>
      </c>
      <c r="K293" s="649" t="s">
        <v>1507</v>
      </c>
      <c r="L293" s="650">
        <v>48.31</v>
      </c>
      <c r="M293" s="650">
        <v>96.62</v>
      </c>
      <c r="N293" s="649">
        <v>2</v>
      </c>
      <c r="O293" s="730">
        <v>1.5</v>
      </c>
      <c r="P293" s="650">
        <v>48.31</v>
      </c>
      <c r="Q293" s="665">
        <v>0.5</v>
      </c>
      <c r="R293" s="649">
        <v>1</v>
      </c>
      <c r="S293" s="665">
        <v>0.5</v>
      </c>
      <c r="T293" s="730">
        <v>0.5</v>
      </c>
      <c r="U293" s="688">
        <v>0.33333333333333331</v>
      </c>
    </row>
    <row r="294" spans="1:21" ht="14.4" customHeight="1" x14ac:dyDescent="0.3">
      <c r="A294" s="648">
        <v>25</v>
      </c>
      <c r="B294" s="649" t="s">
        <v>1350</v>
      </c>
      <c r="C294" s="649">
        <v>89305252</v>
      </c>
      <c r="D294" s="728" t="s">
        <v>1907</v>
      </c>
      <c r="E294" s="729" t="s">
        <v>1476</v>
      </c>
      <c r="F294" s="649" t="s">
        <v>1458</v>
      </c>
      <c r="G294" s="649" t="s">
        <v>1501</v>
      </c>
      <c r="H294" s="649" t="s">
        <v>555</v>
      </c>
      <c r="I294" s="649" t="s">
        <v>1193</v>
      </c>
      <c r="J294" s="649" t="s">
        <v>1418</v>
      </c>
      <c r="K294" s="649" t="s">
        <v>1419</v>
      </c>
      <c r="L294" s="650">
        <v>333.31</v>
      </c>
      <c r="M294" s="650">
        <v>2666.48</v>
      </c>
      <c r="N294" s="649">
        <v>8</v>
      </c>
      <c r="O294" s="730">
        <v>7.5</v>
      </c>
      <c r="P294" s="650">
        <v>999.93000000000006</v>
      </c>
      <c r="Q294" s="665">
        <v>0.375</v>
      </c>
      <c r="R294" s="649">
        <v>3</v>
      </c>
      <c r="S294" s="665">
        <v>0.375</v>
      </c>
      <c r="T294" s="730">
        <v>2.5</v>
      </c>
      <c r="U294" s="688">
        <v>0.33333333333333331</v>
      </c>
    </row>
    <row r="295" spans="1:21" ht="14.4" customHeight="1" x14ac:dyDescent="0.3">
      <c r="A295" s="648">
        <v>25</v>
      </c>
      <c r="B295" s="649" t="s">
        <v>1350</v>
      </c>
      <c r="C295" s="649">
        <v>89305252</v>
      </c>
      <c r="D295" s="728" t="s">
        <v>1907</v>
      </c>
      <c r="E295" s="729" t="s">
        <v>1476</v>
      </c>
      <c r="F295" s="649" t="s">
        <v>1458</v>
      </c>
      <c r="G295" s="649" t="s">
        <v>1501</v>
      </c>
      <c r="H295" s="649" t="s">
        <v>555</v>
      </c>
      <c r="I295" s="649" t="s">
        <v>1193</v>
      </c>
      <c r="J295" s="649" t="s">
        <v>1418</v>
      </c>
      <c r="K295" s="649" t="s">
        <v>1419</v>
      </c>
      <c r="L295" s="650">
        <v>156.86000000000001</v>
      </c>
      <c r="M295" s="650">
        <v>1098.02</v>
      </c>
      <c r="N295" s="649">
        <v>7</v>
      </c>
      <c r="O295" s="730">
        <v>6</v>
      </c>
      <c r="P295" s="650">
        <v>784.30000000000007</v>
      </c>
      <c r="Q295" s="665">
        <v>0.71428571428571441</v>
      </c>
      <c r="R295" s="649">
        <v>5</v>
      </c>
      <c r="S295" s="665">
        <v>0.7142857142857143</v>
      </c>
      <c r="T295" s="730">
        <v>4</v>
      </c>
      <c r="U295" s="688">
        <v>0.66666666666666663</v>
      </c>
    </row>
    <row r="296" spans="1:21" ht="14.4" customHeight="1" x14ac:dyDescent="0.3">
      <c r="A296" s="648">
        <v>25</v>
      </c>
      <c r="B296" s="649" t="s">
        <v>1350</v>
      </c>
      <c r="C296" s="649">
        <v>89305252</v>
      </c>
      <c r="D296" s="728" t="s">
        <v>1907</v>
      </c>
      <c r="E296" s="729" t="s">
        <v>1476</v>
      </c>
      <c r="F296" s="649" t="s">
        <v>1458</v>
      </c>
      <c r="G296" s="649" t="s">
        <v>1501</v>
      </c>
      <c r="H296" s="649" t="s">
        <v>555</v>
      </c>
      <c r="I296" s="649" t="s">
        <v>1647</v>
      </c>
      <c r="J296" s="649" t="s">
        <v>1418</v>
      </c>
      <c r="K296" s="649" t="s">
        <v>1419</v>
      </c>
      <c r="L296" s="650">
        <v>333.31</v>
      </c>
      <c r="M296" s="650">
        <v>333.31</v>
      </c>
      <c r="N296" s="649">
        <v>1</v>
      </c>
      <c r="O296" s="730">
        <v>1</v>
      </c>
      <c r="P296" s="650">
        <v>333.31</v>
      </c>
      <c r="Q296" s="665">
        <v>1</v>
      </c>
      <c r="R296" s="649">
        <v>1</v>
      </c>
      <c r="S296" s="665">
        <v>1</v>
      </c>
      <c r="T296" s="730">
        <v>1</v>
      </c>
      <c r="U296" s="688">
        <v>1</v>
      </c>
    </row>
    <row r="297" spans="1:21" ht="14.4" customHeight="1" x14ac:dyDescent="0.3">
      <c r="A297" s="648">
        <v>25</v>
      </c>
      <c r="B297" s="649" t="s">
        <v>1350</v>
      </c>
      <c r="C297" s="649">
        <v>89305252</v>
      </c>
      <c r="D297" s="728" t="s">
        <v>1907</v>
      </c>
      <c r="E297" s="729" t="s">
        <v>1476</v>
      </c>
      <c r="F297" s="649" t="s">
        <v>1458</v>
      </c>
      <c r="G297" s="649" t="s">
        <v>1504</v>
      </c>
      <c r="H297" s="649" t="s">
        <v>1055</v>
      </c>
      <c r="I297" s="649" t="s">
        <v>1242</v>
      </c>
      <c r="J297" s="649" t="s">
        <v>1243</v>
      </c>
      <c r="K297" s="649" t="s">
        <v>1244</v>
      </c>
      <c r="L297" s="650">
        <v>154.01</v>
      </c>
      <c r="M297" s="650">
        <v>308.02</v>
      </c>
      <c r="N297" s="649">
        <v>2</v>
      </c>
      <c r="O297" s="730">
        <v>2</v>
      </c>
      <c r="P297" s="650"/>
      <c r="Q297" s="665">
        <v>0</v>
      </c>
      <c r="R297" s="649"/>
      <c r="S297" s="665">
        <v>0</v>
      </c>
      <c r="T297" s="730"/>
      <c r="U297" s="688">
        <v>0</v>
      </c>
    </row>
    <row r="298" spans="1:21" ht="14.4" customHeight="1" x14ac:dyDescent="0.3">
      <c r="A298" s="648">
        <v>25</v>
      </c>
      <c r="B298" s="649" t="s">
        <v>1350</v>
      </c>
      <c r="C298" s="649">
        <v>89305252</v>
      </c>
      <c r="D298" s="728" t="s">
        <v>1907</v>
      </c>
      <c r="E298" s="729" t="s">
        <v>1476</v>
      </c>
      <c r="F298" s="649" t="s">
        <v>1458</v>
      </c>
      <c r="G298" s="649" t="s">
        <v>1505</v>
      </c>
      <c r="H298" s="649" t="s">
        <v>1055</v>
      </c>
      <c r="I298" s="649" t="s">
        <v>1506</v>
      </c>
      <c r="J298" s="649" t="s">
        <v>642</v>
      </c>
      <c r="K298" s="649" t="s">
        <v>1507</v>
      </c>
      <c r="L298" s="650">
        <v>48.31</v>
      </c>
      <c r="M298" s="650">
        <v>48.31</v>
      </c>
      <c r="N298" s="649">
        <v>1</v>
      </c>
      <c r="O298" s="730">
        <v>1</v>
      </c>
      <c r="P298" s="650"/>
      <c r="Q298" s="665">
        <v>0</v>
      </c>
      <c r="R298" s="649"/>
      <c r="S298" s="665">
        <v>0</v>
      </c>
      <c r="T298" s="730"/>
      <c r="U298" s="688">
        <v>0</v>
      </c>
    </row>
    <row r="299" spans="1:21" ht="14.4" customHeight="1" x14ac:dyDescent="0.3">
      <c r="A299" s="648">
        <v>25</v>
      </c>
      <c r="B299" s="649" t="s">
        <v>1350</v>
      </c>
      <c r="C299" s="649">
        <v>89305252</v>
      </c>
      <c r="D299" s="728" t="s">
        <v>1907</v>
      </c>
      <c r="E299" s="729" t="s">
        <v>1476</v>
      </c>
      <c r="F299" s="649" t="s">
        <v>1458</v>
      </c>
      <c r="G299" s="649" t="s">
        <v>1521</v>
      </c>
      <c r="H299" s="649" t="s">
        <v>555</v>
      </c>
      <c r="I299" s="649" t="s">
        <v>1641</v>
      </c>
      <c r="J299" s="649" t="s">
        <v>1039</v>
      </c>
      <c r="K299" s="649" t="s">
        <v>1642</v>
      </c>
      <c r="L299" s="650">
        <v>56.69</v>
      </c>
      <c r="M299" s="650">
        <v>56.69</v>
      </c>
      <c r="N299" s="649">
        <v>1</v>
      </c>
      <c r="O299" s="730">
        <v>0.5</v>
      </c>
      <c r="P299" s="650">
        <v>56.69</v>
      </c>
      <c r="Q299" s="665">
        <v>1</v>
      </c>
      <c r="R299" s="649">
        <v>1</v>
      </c>
      <c r="S299" s="665">
        <v>1</v>
      </c>
      <c r="T299" s="730">
        <v>0.5</v>
      </c>
      <c r="U299" s="688">
        <v>1</v>
      </c>
    </row>
    <row r="300" spans="1:21" ht="14.4" customHeight="1" x14ac:dyDescent="0.3">
      <c r="A300" s="648">
        <v>25</v>
      </c>
      <c r="B300" s="649" t="s">
        <v>1350</v>
      </c>
      <c r="C300" s="649">
        <v>89305252</v>
      </c>
      <c r="D300" s="728" t="s">
        <v>1907</v>
      </c>
      <c r="E300" s="729" t="s">
        <v>1479</v>
      </c>
      <c r="F300" s="649" t="s">
        <v>1458</v>
      </c>
      <c r="G300" s="649" t="s">
        <v>1501</v>
      </c>
      <c r="H300" s="649" t="s">
        <v>555</v>
      </c>
      <c r="I300" s="649" t="s">
        <v>1193</v>
      </c>
      <c r="J300" s="649" t="s">
        <v>1418</v>
      </c>
      <c r="K300" s="649" t="s">
        <v>1419</v>
      </c>
      <c r="L300" s="650">
        <v>333.31</v>
      </c>
      <c r="M300" s="650">
        <v>999.93000000000006</v>
      </c>
      <c r="N300" s="649">
        <v>3</v>
      </c>
      <c r="O300" s="730">
        <v>3</v>
      </c>
      <c r="P300" s="650">
        <v>666.62</v>
      </c>
      <c r="Q300" s="665">
        <v>0.66666666666666663</v>
      </c>
      <c r="R300" s="649">
        <v>2</v>
      </c>
      <c r="S300" s="665">
        <v>0.66666666666666663</v>
      </c>
      <c r="T300" s="730">
        <v>2</v>
      </c>
      <c r="U300" s="688">
        <v>0.66666666666666663</v>
      </c>
    </row>
    <row r="301" spans="1:21" ht="14.4" customHeight="1" x14ac:dyDescent="0.3">
      <c r="A301" s="648">
        <v>25</v>
      </c>
      <c r="B301" s="649" t="s">
        <v>1350</v>
      </c>
      <c r="C301" s="649">
        <v>89305252</v>
      </c>
      <c r="D301" s="728" t="s">
        <v>1907</v>
      </c>
      <c r="E301" s="729" t="s">
        <v>1479</v>
      </c>
      <c r="F301" s="649" t="s">
        <v>1458</v>
      </c>
      <c r="G301" s="649" t="s">
        <v>1504</v>
      </c>
      <c r="H301" s="649" t="s">
        <v>1055</v>
      </c>
      <c r="I301" s="649" t="s">
        <v>1242</v>
      </c>
      <c r="J301" s="649" t="s">
        <v>1243</v>
      </c>
      <c r="K301" s="649" t="s">
        <v>1244</v>
      </c>
      <c r="L301" s="650">
        <v>154.01</v>
      </c>
      <c r="M301" s="650">
        <v>154.01</v>
      </c>
      <c r="N301" s="649">
        <v>1</v>
      </c>
      <c r="O301" s="730">
        <v>1</v>
      </c>
      <c r="P301" s="650">
        <v>154.01</v>
      </c>
      <c r="Q301" s="665">
        <v>1</v>
      </c>
      <c r="R301" s="649">
        <v>1</v>
      </c>
      <c r="S301" s="665">
        <v>1</v>
      </c>
      <c r="T301" s="730">
        <v>1</v>
      </c>
      <c r="U301" s="688">
        <v>1</v>
      </c>
    </row>
    <row r="302" spans="1:21" ht="14.4" customHeight="1" x14ac:dyDescent="0.3">
      <c r="A302" s="648">
        <v>25</v>
      </c>
      <c r="B302" s="649" t="s">
        <v>1350</v>
      </c>
      <c r="C302" s="649">
        <v>89305252</v>
      </c>
      <c r="D302" s="728" t="s">
        <v>1907</v>
      </c>
      <c r="E302" s="729" t="s">
        <v>1482</v>
      </c>
      <c r="F302" s="649" t="s">
        <v>1458</v>
      </c>
      <c r="G302" s="649" t="s">
        <v>1501</v>
      </c>
      <c r="H302" s="649" t="s">
        <v>555</v>
      </c>
      <c r="I302" s="649" t="s">
        <v>1193</v>
      </c>
      <c r="J302" s="649" t="s">
        <v>1418</v>
      </c>
      <c r="K302" s="649" t="s">
        <v>1419</v>
      </c>
      <c r="L302" s="650">
        <v>333.31</v>
      </c>
      <c r="M302" s="650">
        <v>333.31</v>
      </c>
      <c r="N302" s="649">
        <v>1</v>
      </c>
      <c r="O302" s="730">
        <v>1</v>
      </c>
      <c r="P302" s="650"/>
      <c r="Q302" s="665">
        <v>0</v>
      </c>
      <c r="R302" s="649"/>
      <c r="S302" s="665">
        <v>0</v>
      </c>
      <c r="T302" s="730"/>
      <c r="U302" s="688">
        <v>0</v>
      </c>
    </row>
    <row r="303" spans="1:21" ht="14.4" customHeight="1" x14ac:dyDescent="0.3">
      <c r="A303" s="648">
        <v>25</v>
      </c>
      <c r="B303" s="649" t="s">
        <v>1350</v>
      </c>
      <c r="C303" s="649">
        <v>89305252</v>
      </c>
      <c r="D303" s="728" t="s">
        <v>1907</v>
      </c>
      <c r="E303" s="729" t="s">
        <v>1482</v>
      </c>
      <c r="F303" s="649" t="s">
        <v>1458</v>
      </c>
      <c r="G303" s="649" t="s">
        <v>1501</v>
      </c>
      <c r="H303" s="649" t="s">
        <v>555</v>
      </c>
      <c r="I303" s="649" t="s">
        <v>1193</v>
      </c>
      <c r="J303" s="649" t="s">
        <v>1418</v>
      </c>
      <c r="K303" s="649" t="s">
        <v>1419</v>
      </c>
      <c r="L303" s="650">
        <v>156.86000000000001</v>
      </c>
      <c r="M303" s="650">
        <v>313.72000000000003</v>
      </c>
      <c r="N303" s="649">
        <v>2</v>
      </c>
      <c r="O303" s="730">
        <v>1.5</v>
      </c>
      <c r="P303" s="650">
        <v>313.72000000000003</v>
      </c>
      <c r="Q303" s="665">
        <v>1</v>
      </c>
      <c r="R303" s="649">
        <v>2</v>
      </c>
      <c r="S303" s="665">
        <v>1</v>
      </c>
      <c r="T303" s="730">
        <v>1.5</v>
      </c>
      <c r="U303" s="688">
        <v>1</v>
      </c>
    </row>
    <row r="304" spans="1:21" ht="14.4" customHeight="1" x14ac:dyDescent="0.3">
      <c r="A304" s="648">
        <v>25</v>
      </c>
      <c r="B304" s="649" t="s">
        <v>1350</v>
      </c>
      <c r="C304" s="649">
        <v>89305252</v>
      </c>
      <c r="D304" s="728" t="s">
        <v>1907</v>
      </c>
      <c r="E304" s="729" t="s">
        <v>1482</v>
      </c>
      <c r="F304" s="649" t="s">
        <v>1458</v>
      </c>
      <c r="G304" s="649" t="s">
        <v>1505</v>
      </c>
      <c r="H304" s="649" t="s">
        <v>1055</v>
      </c>
      <c r="I304" s="649" t="s">
        <v>1506</v>
      </c>
      <c r="J304" s="649" t="s">
        <v>642</v>
      </c>
      <c r="K304" s="649" t="s">
        <v>1507</v>
      </c>
      <c r="L304" s="650">
        <v>48.31</v>
      </c>
      <c r="M304" s="650">
        <v>48.31</v>
      </c>
      <c r="N304" s="649">
        <v>1</v>
      </c>
      <c r="O304" s="730">
        <v>0.5</v>
      </c>
      <c r="P304" s="650">
        <v>48.31</v>
      </c>
      <c r="Q304" s="665">
        <v>1</v>
      </c>
      <c r="R304" s="649">
        <v>1</v>
      </c>
      <c r="S304" s="665">
        <v>1</v>
      </c>
      <c r="T304" s="730">
        <v>0.5</v>
      </c>
      <c r="U304" s="688">
        <v>1</v>
      </c>
    </row>
    <row r="305" spans="1:21" ht="14.4" customHeight="1" x14ac:dyDescent="0.3">
      <c r="A305" s="648">
        <v>25</v>
      </c>
      <c r="B305" s="649" t="s">
        <v>1350</v>
      </c>
      <c r="C305" s="649">
        <v>89305252</v>
      </c>
      <c r="D305" s="728" t="s">
        <v>1907</v>
      </c>
      <c r="E305" s="729" t="s">
        <v>1484</v>
      </c>
      <c r="F305" s="649" t="s">
        <v>1458</v>
      </c>
      <c r="G305" s="649" t="s">
        <v>1501</v>
      </c>
      <c r="H305" s="649" t="s">
        <v>555</v>
      </c>
      <c r="I305" s="649" t="s">
        <v>1193</v>
      </c>
      <c r="J305" s="649" t="s">
        <v>1418</v>
      </c>
      <c r="K305" s="649" t="s">
        <v>1419</v>
      </c>
      <c r="L305" s="650">
        <v>156.86000000000001</v>
      </c>
      <c r="M305" s="650">
        <v>784.30000000000007</v>
      </c>
      <c r="N305" s="649">
        <v>5</v>
      </c>
      <c r="O305" s="730">
        <v>5</v>
      </c>
      <c r="P305" s="650">
        <v>627.44000000000005</v>
      </c>
      <c r="Q305" s="665">
        <v>0.8</v>
      </c>
      <c r="R305" s="649">
        <v>4</v>
      </c>
      <c r="S305" s="665">
        <v>0.8</v>
      </c>
      <c r="T305" s="730">
        <v>4</v>
      </c>
      <c r="U305" s="688">
        <v>0.8</v>
      </c>
    </row>
    <row r="306" spans="1:21" ht="14.4" customHeight="1" x14ac:dyDescent="0.3">
      <c r="A306" s="648">
        <v>25</v>
      </c>
      <c r="B306" s="649" t="s">
        <v>1350</v>
      </c>
      <c r="C306" s="649">
        <v>89305252</v>
      </c>
      <c r="D306" s="728" t="s">
        <v>1907</v>
      </c>
      <c r="E306" s="729" t="s">
        <v>1484</v>
      </c>
      <c r="F306" s="649" t="s">
        <v>1458</v>
      </c>
      <c r="G306" s="649" t="s">
        <v>1504</v>
      </c>
      <c r="H306" s="649" t="s">
        <v>1055</v>
      </c>
      <c r="I306" s="649" t="s">
        <v>1242</v>
      </c>
      <c r="J306" s="649" t="s">
        <v>1243</v>
      </c>
      <c r="K306" s="649" t="s">
        <v>1244</v>
      </c>
      <c r="L306" s="650">
        <v>154.01</v>
      </c>
      <c r="M306" s="650">
        <v>154.01</v>
      </c>
      <c r="N306" s="649">
        <v>1</v>
      </c>
      <c r="O306" s="730">
        <v>0.5</v>
      </c>
      <c r="P306" s="650"/>
      <c r="Q306" s="665">
        <v>0</v>
      </c>
      <c r="R306" s="649"/>
      <c r="S306" s="665">
        <v>0</v>
      </c>
      <c r="T306" s="730"/>
      <c r="U306" s="688">
        <v>0</v>
      </c>
    </row>
    <row r="307" spans="1:21" ht="14.4" customHeight="1" x14ac:dyDescent="0.3">
      <c r="A307" s="648">
        <v>25</v>
      </c>
      <c r="B307" s="649" t="s">
        <v>1350</v>
      </c>
      <c r="C307" s="649">
        <v>89305252</v>
      </c>
      <c r="D307" s="728" t="s">
        <v>1907</v>
      </c>
      <c r="E307" s="729" t="s">
        <v>1484</v>
      </c>
      <c r="F307" s="649" t="s">
        <v>1458</v>
      </c>
      <c r="G307" s="649" t="s">
        <v>1643</v>
      </c>
      <c r="H307" s="649" t="s">
        <v>555</v>
      </c>
      <c r="I307" s="649" t="s">
        <v>1681</v>
      </c>
      <c r="J307" s="649" t="s">
        <v>832</v>
      </c>
      <c r="K307" s="649" t="s">
        <v>1646</v>
      </c>
      <c r="L307" s="650">
        <v>40.64</v>
      </c>
      <c r="M307" s="650">
        <v>40.64</v>
      </c>
      <c r="N307" s="649">
        <v>1</v>
      </c>
      <c r="O307" s="730">
        <v>0.5</v>
      </c>
      <c r="P307" s="650"/>
      <c r="Q307" s="665">
        <v>0</v>
      </c>
      <c r="R307" s="649"/>
      <c r="S307" s="665">
        <v>0</v>
      </c>
      <c r="T307" s="730"/>
      <c r="U307" s="688">
        <v>0</v>
      </c>
    </row>
    <row r="308" spans="1:21" ht="14.4" customHeight="1" x14ac:dyDescent="0.3">
      <c r="A308" s="648">
        <v>25</v>
      </c>
      <c r="B308" s="649" t="s">
        <v>1350</v>
      </c>
      <c r="C308" s="649">
        <v>89305252</v>
      </c>
      <c r="D308" s="728" t="s">
        <v>1907</v>
      </c>
      <c r="E308" s="729" t="s">
        <v>1488</v>
      </c>
      <c r="F308" s="649" t="s">
        <v>1458</v>
      </c>
      <c r="G308" s="649" t="s">
        <v>1501</v>
      </c>
      <c r="H308" s="649" t="s">
        <v>555</v>
      </c>
      <c r="I308" s="649" t="s">
        <v>1193</v>
      </c>
      <c r="J308" s="649" t="s">
        <v>1418</v>
      </c>
      <c r="K308" s="649" t="s">
        <v>1419</v>
      </c>
      <c r="L308" s="650">
        <v>333.31</v>
      </c>
      <c r="M308" s="650">
        <v>333.31</v>
      </c>
      <c r="N308" s="649">
        <v>1</v>
      </c>
      <c r="O308" s="730">
        <v>1</v>
      </c>
      <c r="P308" s="650">
        <v>333.31</v>
      </c>
      <c r="Q308" s="665">
        <v>1</v>
      </c>
      <c r="R308" s="649">
        <v>1</v>
      </c>
      <c r="S308" s="665">
        <v>1</v>
      </c>
      <c r="T308" s="730">
        <v>1</v>
      </c>
      <c r="U308" s="688">
        <v>1</v>
      </c>
    </row>
    <row r="309" spans="1:21" ht="14.4" customHeight="1" x14ac:dyDescent="0.3">
      <c r="A309" s="648">
        <v>25</v>
      </c>
      <c r="B309" s="649" t="s">
        <v>1350</v>
      </c>
      <c r="C309" s="649">
        <v>89305252</v>
      </c>
      <c r="D309" s="728" t="s">
        <v>1907</v>
      </c>
      <c r="E309" s="729" t="s">
        <v>1488</v>
      </c>
      <c r="F309" s="649" t="s">
        <v>1458</v>
      </c>
      <c r="G309" s="649" t="s">
        <v>1501</v>
      </c>
      <c r="H309" s="649" t="s">
        <v>555</v>
      </c>
      <c r="I309" s="649" t="s">
        <v>1193</v>
      </c>
      <c r="J309" s="649" t="s">
        <v>1418</v>
      </c>
      <c r="K309" s="649" t="s">
        <v>1419</v>
      </c>
      <c r="L309" s="650">
        <v>156.86000000000001</v>
      </c>
      <c r="M309" s="650">
        <v>156.86000000000001</v>
      </c>
      <c r="N309" s="649">
        <v>1</v>
      </c>
      <c r="O309" s="730">
        <v>1</v>
      </c>
      <c r="P309" s="650">
        <v>156.86000000000001</v>
      </c>
      <c r="Q309" s="665">
        <v>1</v>
      </c>
      <c r="R309" s="649">
        <v>1</v>
      </c>
      <c r="S309" s="665">
        <v>1</v>
      </c>
      <c r="T309" s="730">
        <v>1</v>
      </c>
      <c r="U309" s="688">
        <v>1</v>
      </c>
    </row>
    <row r="310" spans="1:21" ht="14.4" customHeight="1" x14ac:dyDescent="0.3">
      <c r="A310" s="648">
        <v>25</v>
      </c>
      <c r="B310" s="649" t="s">
        <v>1350</v>
      </c>
      <c r="C310" s="649">
        <v>89305252</v>
      </c>
      <c r="D310" s="728" t="s">
        <v>1907</v>
      </c>
      <c r="E310" s="729" t="s">
        <v>1488</v>
      </c>
      <c r="F310" s="649" t="s">
        <v>1458</v>
      </c>
      <c r="G310" s="649" t="s">
        <v>1504</v>
      </c>
      <c r="H310" s="649" t="s">
        <v>1055</v>
      </c>
      <c r="I310" s="649" t="s">
        <v>1242</v>
      </c>
      <c r="J310" s="649" t="s">
        <v>1243</v>
      </c>
      <c r="K310" s="649" t="s">
        <v>1244</v>
      </c>
      <c r="L310" s="650">
        <v>154.01</v>
      </c>
      <c r="M310" s="650">
        <v>154.01</v>
      </c>
      <c r="N310" s="649">
        <v>1</v>
      </c>
      <c r="O310" s="730">
        <v>1</v>
      </c>
      <c r="P310" s="650"/>
      <c r="Q310" s="665">
        <v>0</v>
      </c>
      <c r="R310" s="649"/>
      <c r="S310" s="665">
        <v>0</v>
      </c>
      <c r="T310" s="730"/>
      <c r="U310" s="688">
        <v>0</v>
      </c>
    </row>
    <row r="311" spans="1:21" ht="14.4" customHeight="1" x14ac:dyDescent="0.3">
      <c r="A311" s="648">
        <v>25</v>
      </c>
      <c r="B311" s="649" t="s">
        <v>1350</v>
      </c>
      <c r="C311" s="649">
        <v>89305252</v>
      </c>
      <c r="D311" s="728" t="s">
        <v>1907</v>
      </c>
      <c r="E311" s="729" t="s">
        <v>1489</v>
      </c>
      <c r="F311" s="649" t="s">
        <v>1458</v>
      </c>
      <c r="G311" s="649" t="s">
        <v>1501</v>
      </c>
      <c r="H311" s="649" t="s">
        <v>555</v>
      </c>
      <c r="I311" s="649" t="s">
        <v>1193</v>
      </c>
      <c r="J311" s="649" t="s">
        <v>1418</v>
      </c>
      <c r="K311" s="649" t="s">
        <v>1419</v>
      </c>
      <c r="L311" s="650">
        <v>333.31</v>
      </c>
      <c r="M311" s="650">
        <v>3999.7200000000003</v>
      </c>
      <c r="N311" s="649">
        <v>12</v>
      </c>
      <c r="O311" s="730">
        <v>10</v>
      </c>
      <c r="P311" s="650">
        <v>2999.79</v>
      </c>
      <c r="Q311" s="665">
        <v>0.74999999999999989</v>
      </c>
      <c r="R311" s="649">
        <v>9</v>
      </c>
      <c r="S311" s="665">
        <v>0.75</v>
      </c>
      <c r="T311" s="730">
        <v>7</v>
      </c>
      <c r="U311" s="688">
        <v>0.7</v>
      </c>
    </row>
    <row r="312" spans="1:21" ht="14.4" customHeight="1" x14ac:dyDescent="0.3">
      <c r="A312" s="648">
        <v>25</v>
      </c>
      <c r="B312" s="649" t="s">
        <v>1350</v>
      </c>
      <c r="C312" s="649">
        <v>89305252</v>
      </c>
      <c r="D312" s="728" t="s">
        <v>1907</v>
      </c>
      <c r="E312" s="729" t="s">
        <v>1489</v>
      </c>
      <c r="F312" s="649" t="s">
        <v>1458</v>
      </c>
      <c r="G312" s="649" t="s">
        <v>1501</v>
      </c>
      <c r="H312" s="649" t="s">
        <v>555</v>
      </c>
      <c r="I312" s="649" t="s">
        <v>1193</v>
      </c>
      <c r="J312" s="649" t="s">
        <v>1418</v>
      </c>
      <c r="K312" s="649" t="s">
        <v>1419</v>
      </c>
      <c r="L312" s="650">
        <v>156.86000000000001</v>
      </c>
      <c r="M312" s="650">
        <v>1568.6000000000001</v>
      </c>
      <c r="N312" s="649">
        <v>10</v>
      </c>
      <c r="O312" s="730">
        <v>8</v>
      </c>
      <c r="P312" s="650">
        <v>784.30000000000007</v>
      </c>
      <c r="Q312" s="665">
        <v>0.5</v>
      </c>
      <c r="R312" s="649">
        <v>5</v>
      </c>
      <c r="S312" s="665">
        <v>0.5</v>
      </c>
      <c r="T312" s="730">
        <v>4</v>
      </c>
      <c r="U312" s="688">
        <v>0.5</v>
      </c>
    </row>
    <row r="313" spans="1:21" ht="14.4" customHeight="1" x14ac:dyDescent="0.3">
      <c r="A313" s="648">
        <v>25</v>
      </c>
      <c r="B313" s="649" t="s">
        <v>1350</v>
      </c>
      <c r="C313" s="649">
        <v>89305252</v>
      </c>
      <c r="D313" s="728" t="s">
        <v>1907</v>
      </c>
      <c r="E313" s="729" t="s">
        <v>1489</v>
      </c>
      <c r="F313" s="649" t="s">
        <v>1458</v>
      </c>
      <c r="G313" s="649" t="s">
        <v>1514</v>
      </c>
      <c r="H313" s="649" t="s">
        <v>1055</v>
      </c>
      <c r="I313" s="649" t="s">
        <v>1238</v>
      </c>
      <c r="J313" s="649" t="s">
        <v>1239</v>
      </c>
      <c r="K313" s="649" t="s">
        <v>1423</v>
      </c>
      <c r="L313" s="650">
        <v>184.22</v>
      </c>
      <c r="M313" s="650">
        <v>921.09999999999991</v>
      </c>
      <c r="N313" s="649">
        <v>5</v>
      </c>
      <c r="O313" s="730">
        <v>4</v>
      </c>
      <c r="P313" s="650">
        <v>552.66</v>
      </c>
      <c r="Q313" s="665">
        <v>0.6</v>
      </c>
      <c r="R313" s="649">
        <v>3</v>
      </c>
      <c r="S313" s="665">
        <v>0.6</v>
      </c>
      <c r="T313" s="730">
        <v>2</v>
      </c>
      <c r="U313" s="688">
        <v>0.5</v>
      </c>
    </row>
    <row r="314" spans="1:21" ht="14.4" customHeight="1" x14ac:dyDescent="0.3">
      <c r="A314" s="648">
        <v>25</v>
      </c>
      <c r="B314" s="649" t="s">
        <v>1350</v>
      </c>
      <c r="C314" s="649">
        <v>89305252</v>
      </c>
      <c r="D314" s="728" t="s">
        <v>1907</v>
      </c>
      <c r="E314" s="729" t="s">
        <v>1489</v>
      </c>
      <c r="F314" s="649" t="s">
        <v>1458</v>
      </c>
      <c r="G314" s="649" t="s">
        <v>1504</v>
      </c>
      <c r="H314" s="649" t="s">
        <v>1055</v>
      </c>
      <c r="I314" s="649" t="s">
        <v>1242</v>
      </c>
      <c r="J314" s="649" t="s">
        <v>1243</v>
      </c>
      <c r="K314" s="649" t="s">
        <v>1244</v>
      </c>
      <c r="L314" s="650">
        <v>154.01</v>
      </c>
      <c r="M314" s="650">
        <v>154.01</v>
      </c>
      <c r="N314" s="649">
        <v>1</v>
      </c>
      <c r="O314" s="730">
        <v>1</v>
      </c>
      <c r="P314" s="650">
        <v>154.01</v>
      </c>
      <c r="Q314" s="665">
        <v>1</v>
      </c>
      <c r="R314" s="649">
        <v>1</v>
      </c>
      <c r="S314" s="665">
        <v>1</v>
      </c>
      <c r="T314" s="730">
        <v>1</v>
      </c>
      <c r="U314" s="688">
        <v>1</v>
      </c>
    </row>
    <row r="315" spans="1:21" ht="14.4" customHeight="1" x14ac:dyDescent="0.3">
      <c r="A315" s="648">
        <v>25</v>
      </c>
      <c r="B315" s="649" t="s">
        <v>1350</v>
      </c>
      <c r="C315" s="649">
        <v>89305252</v>
      </c>
      <c r="D315" s="728" t="s">
        <v>1907</v>
      </c>
      <c r="E315" s="729" t="s">
        <v>1489</v>
      </c>
      <c r="F315" s="649" t="s">
        <v>1458</v>
      </c>
      <c r="G315" s="649" t="s">
        <v>1504</v>
      </c>
      <c r="H315" s="649" t="s">
        <v>555</v>
      </c>
      <c r="I315" s="649" t="s">
        <v>1687</v>
      </c>
      <c r="J315" s="649" t="s">
        <v>1243</v>
      </c>
      <c r="K315" s="649" t="s">
        <v>1244</v>
      </c>
      <c r="L315" s="650">
        <v>154.01</v>
      </c>
      <c r="M315" s="650">
        <v>154.01</v>
      </c>
      <c r="N315" s="649">
        <v>1</v>
      </c>
      <c r="O315" s="730">
        <v>1</v>
      </c>
      <c r="P315" s="650">
        <v>154.01</v>
      </c>
      <c r="Q315" s="665">
        <v>1</v>
      </c>
      <c r="R315" s="649">
        <v>1</v>
      </c>
      <c r="S315" s="665">
        <v>1</v>
      </c>
      <c r="T315" s="730">
        <v>1</v>
      </c>
      <c r="U315" s="688">
        <v>1</v>
      </c>
    </row>
    <row r="316" spans="1:21" ht="14.4" customHeight="1" x14ac:dyDescent="0.3">
      <c r="A316" s="648">
        <v>25</v>
      </c>
      <c r="B316" s="649" t="s">
        <v>1350</v>
      </c>
      <c r="C316" s="649">
        <v>89305252</v>
      </c>
      <c r="D316" s="728" t="s">
        <v>1907</v>
      </c>
      <c r="E316" s="729" t="s">
        <v>1489</v>
      </c>
      <c r="F316" s="649" t="s">
        <v>1458</v>
      </c>
      <c r="G316" s="649" t="s">
        <v>1505</v>
      </c>
      <c r="H316" s="649" t="s">
        <v>1055</v>
      </c>
      <c r="I316" s="649" t="s">
        <v>1506</v>
      </c>
      <c r="J316" s="649" t="s">
        <v>642</v>
      </c>
      <c r="K316" s="649" t="s">
        <v>1507</v>
      </c>
      <c r="L316" s="650">
        <v>48.31</v>
      </c>
      <c r="M316" s="650">
        <v>289.86</v>
      </c>
      <c r="N316" s="649">
        <v>6</v>
      </c>
      <c r="O316" s="730">
        <v>3</v>
      </c>
      <c r="P316" s="650">
        <v>193.24</v>
      </c>
      <c r="Q316" s="665">
        <v>0.66666666666666663</v>
      </c>
      <c r="R316" s="649">
        <v>4</v>
      </c>
      <c r="S316" s="665">
        <v>0.66666666666666663</v>
      </c>
      <c r="T316" s="730">
        <v>2</v>
      </c>
      <c r="U316" s="688">
        <v>0.66666666666666663</v>
      </c>
    </row>
    <row r="317" spans="1:21" ht="14.4" customHeight="1" x14ac:dyDescent="0.3">
      <c r="A317" s="648">
        <v>25</v>
      </c>
      <c r="B317" s="649" t="s">
        <v>1350</v>
      </c>
      <c r="C317" s="649">
        <v>89305252</v>
      </c>
      <c r="D317" s="728" t="s">
        <v>1907</v>
      </c>
      <c r="E317" s="729" t="s">
        <v>1489</v>
      </c>
      <c r="F317" s="649" t="s">
        <v>1458</v>
      </c>
      <c r="G317" s="649" t="s">
        <v>1505</v>
      </c>
      <c r="H317" s="649" t="s">
        <v>555</v>
      </c>
      <c r="I317" s="649" t="s">
        <v>1827</v>
      </c>
      <c r="J317" s="649" t="s">
        <v>1828</v>
      </c>
      <c r="K317" s="649" t="s">
        <v>1829</v>
      </c>
      <c r="L317" s="650">
        <v>0</v>
      </c>
      <c r="M317" s="650">
        <v>0</v>
      </c>
      <c r="N317" s="649">
        <v>1</v>
      </c>
      <c r="O317" s="730">
        <v>0.5</v>
      </c>
      <c r="P317" s="650">
        <v>0</v>
      </c>
      <c r="Q317" s="665"/>
      <c r="R317" s="649">
        <v>1</v>
      </c>
      <c r="S317" s="665">
        <v>1</v>
      </c>
      <c r="T317" s="730">
        <v>0.5</v>
      </c>
      <c r="U317" s="688">
        <v>1</v>
      </c>
    </row>
    <row r="318" spans="1:21" ht="14.4" customHeight="1" x14ac:dyDescent="0.3">
      <c r="A318" s="648">
        <v>25</v>
      </c>
      <c r="B318" s="649" t="s">
        <v>1350</v>
      </c>
      <c r="C318" s="649">
        <v>89305252</v>
      </c>
      <c r="D318" s="728" t="s">
        <v>1907</v>
      </c>
      <c r="E318" s="729" t="s">
        <v>1489</v>
      </c>
      <c r="F318" s="649" t="s">
        <v>1458</v>
      </c>
      <c r="G318" s="649" t="s">
        <v>1505</v>
      </c>
      <c r="H318" s="649" t="s">
        <v>555</v>
      </c>
      <c r="I318" s="649" t="s">
        <v>641</v>
      </c>
      <c r="J318" s="649" t="s">
        <v>642</v>
      </c>
      <c r="K318" s="649" t="s">
        <v>1677</v>
      </c>
      <c r="L318" s="650">
        <v>48.31</v>
      </c>
      <c r="M318" s="650">
        <v>48.31</v>
      </c>
      <c r="N318" s="649">
        <v>1</v>
      </c>
      <c r="O318" s="730">
        <v>0.5</v>
      </c>
      <c r="P318" s="650">
        <v>48.31</v>
      </c>
      <c r="Q318" s="665">
        <v>1</v>
      </c>
      <c r="R318" s="649">
        <v>1</v>
      </c>
      <c r="S318" s="665">
        <v>1</v>
      </c>
      <c r="T318" s="730">
        <v>0.5</v>
      </c>
      <c r="U318" s="688">
        <v>1</v>
      </c>
    </row>
    <row r="319" spans="1:21" ht="14.4" customHeight="1" x14ac:dyDescent="0.3">
      <c r="A319" s="648">
        <v>25</v>
      </c>
      <c r="B319" s="649" t="s">
        <v>1350</v>
      </c>
      <c r="C319" s="649">
        <v>89305252</v>
      </c>
      <c r="D319" s="728" t="s">
        <v>1907</v>
      </c>
      <c r="E319" s="729" t="s">
        <v>1493</v>
      </c>
      <c r="F319" s="649" t="s">
        <v>1458</v>
      </c>
      <c r="G319" s="649" t="s">
        <v>1504</v>
      </c>
      <c r="H319" s="649" t="s">
        <v>1055</v>
      </c>
      <c r="I319" s="649" t="s">
        <v>1526</v>
      </c>
      <c r="J319" s="649" t="s">
        <v>1527</v>
      </c>
      <c r="K319" s="649" t="s">
        <v>1528</v>
      </c>
      <c r="L319" s="650">
        <v>77.010000000000005</v>
      </c>
      <c r="M319" s="650">
        <v>77.010000000000005</v>
      </c>
      <c r="N319" s="649">
        <v>1</v>
      </c>
      <c r="O319" s="730">
        <v>1</v>
      </c>
      <c r="P319" s="650">
        <v>77.010000000000005</v>
      </c>
      <c r="Q319" s="665">
        <v>1</v>
      </c>
      <c r="R319" s="649">
        <v>1</v>
      </c>
      <c r="S319" s="665">
        <v>1</v>
      </c>
      <c r="T319" s="730">
        <v>1</v>
      </c>
      <c r="U319" s="688">
        <v>1</v>
      </c>
    </row>
    <row r="320" spans="1:21" ht="14.4" customHeight="1" x14ac:dyDescent="0.3">
      <c r="A320" s="648">
        <v>25</v>
      </c>
      <c r="B320" s="649" t="s">
        <v>1350</v>
      </c>
      <c r="C320" s="649">
        <v>89870255</v>
      </c>
      <c r="D320" s="728" t="s">
        <v>1908</v>
      </c>
      <c r="E320" s="729" t="s">
        <v>1469</v>
      </c>
      <c r="F320" s="649" t="s">
        <v>1458</v>
      </c>
      <c r="G320" s="649" t="s">
        <v>1501</v>
      </c>
      <c r="H320" s="649" t="s">
        <v>555</v>
      </c>
      <c r="I320" s="649" t="s">
        <v>1193</v>
      </c>
      <c r="J320" s="649" t="s">
        <v>1418</v>
      </c>
      <c r="K320" s="649" t="s">
        <v>1419</v>
      </c>
      <c r="L320" s="650">
        <v>333.31</v>
      </c>
      <c r="M320" s="650">
        <v>2333.17</v>
      </c>
      <c r="N320" s="649">
        <v>7</v>
      </c>
      <c r="O320" s="730">
        <v>7</v>
      </c>
      <c r="P320" s="650"/>
      <c r="Q320" s="665">
        <v>0</v>
      </c>
      <c r="R320" s="649"/>
      <c r="S320" s="665">
        <v>0</v>
      </c>
      <c r="T320" s="730"/>
      <c r="U320" s="688">
        <v>0</v>
      </c>
    </row>
    <row r="321" spans="1:21" ht="14.4" customHeight="1" x14ac:dyDescent="0.3">
      <c r="A321" s="648">
        <v>25</v>
      </c>
      <c r="B321" s="649" t="s">
        <v>1350</v>
      </c>
      <c r="C321" s="649">
        <v>89870255</v>
      </c>
      <c r="D321" s="728" t="s">
        <v>1908</v>
      </c>
      <c r="E321" s="729" t="s">
        <v>1469</v>
      </c>
      <c r="F321" s="649" t="s">
        <v>1458</v>
      </c>
      <c r="G321" s="649" t="s">
        <v>1501</v>
      </c>
      <c r="H321" s="649" t="s">
        <v>555</v>
      </c>
      <c r="I321" s="649" t="s">
        <v>1193</v>
      </c>
      <c r="J321" s="649" t="s">
        <v>1418</v>
      </c>
      <c r="K321" s="649" t="s">
        <v>1419</v>
      </c>
      <c r="L321" s="650">
        <v>156.86000000000001</v>
      </c>
      <c r="M321" s="650">
        <v>2196.0400000000009</v>
      </c>
      <c r="N321" s="649">
        <v>14</v>
      </c>
      <c r="O321" s="730">
        <v>14</v>
      </c>
      <c r="P321" s="650"/>
      <c r="Q321" s="665">
        <v>0</v>
      </c>
      <c r="R321" s="649"/>
      <c r="S321" s="665">
        <v>0</v>
      </c>
      <c r="T321" s="730"/>
      <c r="U321" s="688">
        <v>0</v>
      </c>
    </row>
    <row r="322" spans="1:21" ht="14.4" customHeight="1" x14ac:dyDescent="0.3">
      <c r="A322" s="648">
        <v>25</v>
      </c>
      <c r="B322" s="649" t="s">
        <v>1350</v>
      </c>
      <c r="C322" s="649">
        <v>89870255</v>
      </c>
      <c r="D322" s="728" t="s">
        <v>1908</v>
      </c>
      <c r="E322" s="729" t="s">
        <v>1469</v>
      </c>
      <c r="F322" s="649" t="s">
        <v>1458</v>
      </c>
      <c r="G322" s="649" t="s">
        <v>1501</v>
      </c>
      <c r="H322" s="649" t="s">
        <v>555</v>
      </c>
      <c r="I322" s="649" t="s">
        <v>1749</v>
      </c>
      <c r="J322" s="649" t="s">
        <v>1750</v>
      </c>
      <c r="K322" s="649" t="s">
        <v>1751</v>
      </c>
      <c r="L322" s="650">
        <v>79.36</v>
      </c>
      <c r="M322" s="650">
        <v>79.36</v>
      </c>
      <c r="N322" s="649">
        <v>1</v>
      </c>
      <c r="O322" s="730">
        <v>1</v>
      </c>
      <c r="P322" s="650"/>
      <c r="Q322" s="665">
        <v>0</v>
      </c>
      <c r="R322" s="649"/>
      <c r="S322" s="665">
        <v>0</v>
      </c>
      <c r="T322" s="730"/>
      <c r="U322" s="688">
        <v>0</v>
      </c>
    </row>
    <row r="323" spans="1:21" ht="14.4" customHeight="1" x14ac:dyDescent="0.3">
      <c r="A323" s="648">
        <v>25</v>
      </c>
      <c r="B323" s="649" t="s">
        <v>1350</v>
      </c>
      <c r="C323" s="649">
        <v>89870255</v>
      </c>
      <c r="D323" s="728" t="s">
        <v>1908</v>
      </c>
      <c r="E323" s="729" t="s">
        <v>1469</v>
      </c>
      <c r="F323" s="649" t="s">
        <v>1458</v>
      </c>
      <c r="G323" s="649" t="s">
        <v>1501</v>
      </c>
      <c r="H323" s="649" t="s">
        <v>555</v>
      </c>
      <c r="I323" s="649" t="s">
        <v>1615</v>
      </c>
      <c r="J323" s="649" t="s">
        <v>1616</v>
      </c>
      <c r="K323" s="649" t="s">
        <v>1617</v>
      </c>
      <c r="L323" s="650">
        <v>99.7</v>
      </c>
      <c r="M323" s="650">
        <v>99.7</v>
      </c>
      <c r="N323" s="649">
        <v>1</v>
      </c>
      <c r="O323" s="730">
        <v>1</v>
      </c>
      <c r="P323" s="650"/>
      <c r="Q323" s="665">
        <v>0</v>
      </c>
      <c r="R323" s="649"/>
      <c r="S323" s="665">
        <v>0</v>
      </c>
      <c r="T323" s="730"/>
      <c r="U323" s="688">
        <v>0</v>
      </c>
    </row>
    <row r="324" spans="1:21" ht="14.4" customHeight="1" x14ac:dyDescent="0.3">
      <c r="A324" s="648">
        <v>25</v>
      </c>
      <c r="B324" s="649" t="s">
        <v>1350</v>
      </c>
      <c r="C324" s="649">
        <v>89870255</v>
      </c>
      <c r="D324" s="728" t="s">
        <v>1908</v>
      </c>
      <c r="E324" s="729" t="s">
        <v>1469</v>
      </c>
      <c r="F324" s="649" t="s">
        <v>1458</v>
      </c>
      <c r="G324" s="649" t="s">
        <v>1501</v>
      </c>
      <c r="H324" s="649" t="s">
        <v>555</v>
      </c>
      <c r="I324" s="649" t="s">
        <v>1871</v>
      </c>
      <c r="J324" s="649" t="s">
        <v>1616</v>
      </c>
      <c r="K324" s="649" t="s">
        <v>1872</v>
      </c>
      <c r="L324" s="650">
        <v>304.74</v>
      </c>
      <c r="M324" s="650">
        <v>304.74</v>
      </c>
      <c r="N324" s="649">
        <v>1</v>
      </c>
      <c r="O324" s="730">
        <v>1</v>
      </c>
      <c r="P324" s="650"/>
      <c r="Q324" s="665">
        <v>0</v>
      </c>
      <c r="R324" s="649"/>
      <c r="S324" s="665">
        <v>0</v>
      </c>
      <c r="T324" s="730"/>
      <c r="U324" s="688">
        <v>0</v>
      </c>
    </row>
    <row r="325" spans="1:21" ht="14.4" customHeight="1" x14ac:dyDescent="0.3">
      <c r="A325" s="648">
        <v>25</v>
      </c>
      <c r="B325" s="649" t="s">
        <v>1350</v>
      </c>
      <c r="C325" s="649">
        <v>89870255</v>
      </c>
      <c r="D325" s="728" t="s">
        <v>1908</v>
      </c>
      <c r="E325" s="729" t="s">
        <v>1469</v>
      </c>
      <c r="F325" s="649" t="s">
        <v>1458</v>
      </c>
      <c r="G325" s="649" t="s">
        <v>1501</v>
      </c>
      <c r="H325" s="649" t="s">
        <v>555</v>
      </c>
      <c r="I325" s="649" t="s">
        <v>1871</v>
      </c>
      <c r="J325" s="649" t="s">
        <v>1616</v>
      </c>
      <c r="K325" s="649" t="s">
        <v>1872</v>
      </c>
      <c r="L325" s="650">
        <v>199.4</v>
      </c>
      <c r="M325" s="650">
        <v>199.4</v>
      </c>
      <c r="N325" s="649">
        <v>1</v>
      </c>
      <c r="O325" s="730">
        <v>1</v>
      </c>
      <c r="P325" s="650"/>
      <c r="Q325" s="665">
        <v>0</v>
      </c>
      <c r="R325" s="649"/>
      <c r="S325" s="665">
        <v>0</v>
      </c>
      <c r="T325" s="730"/>
      <c r="U325" s="688">
        <v>0</v>
      </c>
    </row>
    <row r="326" spans="1:21" ht="14.4" customHeight="1" x14ac:dyDescent="0.3">
      <c r="A326" s="648">
        <v>25</v>
      </c>
      <c r="B326" s="649" t="s">
        <v>1350</v>
      </c>
      <c r="C326" s="649">
        <v>89870255</v>
      </c>
      <c r="D326" s="728" t="s">
        <v>1908</v>
      </c>
      <c r="E326" s="729" t="s">
        <v>1469</v>
      </c>
      <c r="F326" s="649" t="s">
        <v>1458</v>
      </c>
      <c r="G326" s="649" t="s">
        <v>1501</v>
      </c>
      <c r="H326" s="649" t="s">
        <v>555</v>
      </c>
      <c r="I326" s="649" t="s">
        <v>1647</v>
      </c>
      <c r="J326" s="649" t="s">
        <v>1418</v>
      </c>
      <c r="K326" s="649" t="s">
        <v>1419</v>
      </c>
      <c r="L326" s="650">
        <v>333.31</v>
      </c>
      <c r="M326" s="650">
        <v>333.31</v>
      </c>
      <c r="N326" s="649">
        <v>1</v>
      </c>
      <c r="O326" s="730">
        <v>1</v>
      </c>
      <c r="P326" s="650"/>
      <c r="Q326" s="665">
        <v>0</v>
      </c>
      <c r="R326" s="649"/>
      <c r="S326" s="665">
        <v>0</v>
      </c>
      <c r="T326" s="730"/>
      <c r="U326" s="688">
        <v>0</v>
      </c>
    </row>
    <row r="327" spans="1:21" ht="14.4" customHeight="1" x14ac:dyDescent="0.3">
      <c r="A327" s="648">
        <v>25</v>
      </c>
      <c r="B327" s="649" t="s">
        <v>1350</v>
      </c>
      <c r="C327" s="649">
        <v>89870255</v>
      </c>
      <c r="D327" s="728" t="s">
        <v>1908</v>
      </c>
      <c r="E327" s="729" t="s">
        <v>1469</v>
      </c>
      <c r="F327" s="649" t="s">
        <v>1458</v>
      </c>
      <c r="G327" s="649" t="s">
        <v>1501</v>
      </c>
      <c r="H327" s="649" t="s">
        <v>555</v>
      </c>
      <c r="I327" s="649" t="s">
        <v>1647</v>
      </c>
      <c r="J327" s="649" t="s">
        <v>1418</v>
      </c>
      <c r="K327" s="649" t="s">
        <v>1419</v>
      </c>
      <c r="L327" s="650">
        <v>156.86000000000001</v>
      </c>
      <c r="M327" s="650">
        <v>156.86000000000001</v>
      </c>
      <c r="N327" s="649">
        <v>1</v>
      </c>
      <c r="O327" s="730">
        <v>1</v>
      </c>
      <c r="P327" s="650"/>
      <c r="Q327" s="665">
        <v>0</v>
      </c>
      <c r="R327" s="649"/>
      <c r="S327" s="665">
        <v>0</v>
      </c>
      <c r="T327" s="730"/>
      <c r="U327" s="688">
        <v>0</v>
      </c>
    </row>
    <row r="328" spans="1:21" ht="14.4" customHeight="1" x14ac:dyDescent="0.3">
      <c r="A328" s="648">
        <v>25</v>
      </c>
      <c r="B328" s="649" t="s">
        <v>1350</v>
      </c>
      <c r="C328" s="649">
        <v>89870255</v>
      </c>
      <c r="D328" s="728" t="s">
        <v>1908</v>
      </c>
      <c r="E328" s="729" t="s">
        <v>1469</v>
      </c>
      <c r="F328" s="649" t="s">
        <v>1458</v>
      </c>
      <c r="G328" s="649" t="s">
        <v>1514</v>
      </c>
      <c r="H328" s="649" t="s">
        <v>1055</v>
      </c>
      <c r="I328" s="649" t="s">
        <v>1238</v>
      </c>
      <c r="J328" s="649" t="s">
        <v>1239</v>
      </c>
      <c r="K328" s="649" t="s">
        <v>1423</v>
      </c>
      <c r="L328" s="650">
        <v>184.22</v>
      </c>
      <c r="M328" s="650">
        <v>368.44</v>
      </c>
      <c r="N328" s="649">
        <v>2</v>
      </c>
      <c r="O328" s="730">
        <v>2</v>
      </c>
      <c r="P328" s="650"/>
      <c r="Q328" s="665">
        <v>0</v>
      </c>
      <c r="R328" s="649"/>
      <c r="S328" s="665">
        <v>0</v>
      </c>
      <c r="T328" s="730"/>
      <c r="U328" s="688">
        <v>0</v>
      </c>
    </row>
    <row r="329" spans="1:21" ht="14.4" customHeight="1" x14ac:dyDescent="0.3">
      <c r="A329" s="648">
        <v>25</v>
      </c>
      <c r="B329" s="649" t="s">
        <v>1350</v>
      </c>
      <c r="C329" s="649">
        <v>89870255</v>
      </c>
      <c r="D329" s="728" t="s">
        <v>1908</v>
      </c>
      <c r="E329" s="729" t="s">
        <v>1469</v>
      </c>
      <c r="F329" s="649" t="s">
        <v>1458</v>
      </c>
      <c r="G329" s="649" t="s">
        <v>1504</v>
      </c>
      <c r="H329" s="649" t="s">
        <v>1055</v>
      </c>
      <c r="I329" s="649" t="s">
        <v>1242</v>
      </c>
      <c r="J329" s="649" t="s">
        <v>1243</v>
      </c>
      <c r="K329" s="649" t="s">
        <v>1244</v>
      </c>
      <c r="L329" s="650">
        <v>154.01</v>
      </c>
      <c r="M329" s="650">
        <v>462.03</v>
      </c>
      <c r="N329" s="649">
        <v>3</v>
      </c>
      <c r="O329" s="730">
        <v>3</v>
      </c>
      <c r="P329" s="650"/>
      <c r="Q329" s="665">
        <v>0</v>
      </c>
      <c r="R329" s="649"/>
      <c r="S329" s="665">
        <v>0</v>
      </c>
      <c r="T329" s="730"/>
      <c r="U329" s="688">
        <v>0</v>
      </c>
    </row>
    <row r="330" spans="1:21" ht="14.4" customHeight="1" x14ac:dyDescent="0.3">
      <c r="A330" s="648">
        <v>25</v>
      </c>
      <c r="B330" s="649" t="s">
        <v>1350</v>
      </c>
      <c r="C330" s="649">
        <v>89870255</v>
      </c>
      <c r="D330" s="728" t="s">
        <v>1908</v>
      </c>
      <c r="E330" s="729" t="s">
        <v>1470</v>
      </c>
      <c r="F330" s="649" t="s">
        <v>1458</v>
      </c>
      <c r="G330" s="649" t="s">
        <v>1501</v>
      </c>
      <c r="H330" s="649" t="s">
        <v>555</v>
      </c>
      <c r="I330" s="649" t="s">
        <v>1193</v>
      </c>
      <c r="J330" s="649" t="s">
        <v>1418</v>
      </c>
      <c r="K330" s="649" t="s">
        <v>1419</v>
      </c>
      <c r="L330" s="650">
        <v>333.31</v>
      </c>
      <c r="M330" s="650">
        <v>2666.48</v>
      </c>
      <c r="N330" s="649">
        <v>8</v>
      </c>
      <c r="O330" s="730">
        <v>8</v>
      </c>
      <c r="P330" s="650"/>
      <c r="Q330" s="665">
        <v>0</v>
      </c>
      <c r="R330" s="649"/>
      <c r="S330" s="665">
        <v>0</v>
      </c>
      <c r="T330" s="730"/>
      <c r="U330" s="688">
        <v>0</v>
      </c>
    </row>
    <row r="331" spans="1:21" ht="14.4" customHeight="1" x14ac:dyDescent="0.3">
      <c r="A331" s="648">
        <v>25</v>
      </c>
      <c r="B331" s="649" t="s">
        <v>1350</v>
      </c>
      <c r="C331" s="649">
        <v>89870255</v>
      </c>
      <c r="D331" s="728" t="s">
        <v>1908</v>
      </c>
      <c r="E331" s="729" t="s">
        <v>1470</v>
      </c>
      <c r="F331" s="649" t="s">
        <v>1458</v>
      </c>
      <c r="G331" s="649" t="s">
        <v>1501</v>
      </c>
      <c r="H331" s="649" t="s">
        <v>555</v>
      </c>
      <c r="I331" s="649" t="s">
        <v>1193</v>
      </c>
      <c r="J331" s="649" t="s">
        <v>1418</v>
      </c>
      <c r="K331" s="649" t="s">
        <v>1419</v>
      </c>
      <c r="L331" s="650">
        <v>156.86000000000001</v>
      </c>
      <c r="M331" s="650">
        <v>627.44000000000005</v>
      </c>
      <c r="N331" s="649">
        <v>4</v>
      </c>
      <c r="O331" s="730">
        <v>4</v>
      </c>
      <c r="P331" s="650"/>
      <c r="Q331" s="665">
        <v>0</v>
      </c>
      <c r="R331" s="649"/>
      <c r="S331" s="665">
        <v>0</v>
      </c>
      <c r="T331" s="730"/>
      <c r="U331" s="688">
        <v>0</v>
      </c>
    </row>
    <row r="332" spans="1:21" ht="14.4" customHeight="1" x14ac:dyDescent="0.3">
      <c r="A332" s="648">
        <v>25</v>
      </c>
      <c r="B332" s="649" t="s">
        <v>1350</v>
      </c>
      <c r="C332" s="649">
        <v>89870255</v>
      </c>
      <c r="D332" s="728" t="s">
        <v>1908</v>
      </c>
      <c r="E332" s="729" t="s">
        <v>1470</v>
      </c>
      <c r="F332" s="649" t="s">
        <v>1458</v>
      </c>
      <c r="G332" s="649" t="s">
        <v>1501</v>
      </c>
      <c r="H332" s="649" t="s">
        <v>555</v>
      </c>
      <c r="I332" s="649" t="s">
        <v>1615</v>
      </c>
      <c r="J332" s="649" t="s">
        <v>1616</v>
      </c>
      <c r="K332" s="649" t="s">
        <v>1617</v>
      </c>
      <c r="L332" s="650">
        <v>99.7</v>
      </c>
      <c r="M332" s="650">
        <v>99.7</v>
      </c>
      <c r="N332" s="649">
        <v>1</v>
      </c>
      <c r="O332" s="730">
        <v>1</v>
      </c>
      <c r="P332" s="650"/>
      <c r="Q332" s="665">
        <v>0</v>
      </c>
      <c r="R332" s="649"/>
      <c r="S332" s="665">
        <v>0</v>
      </c>
      <c r="T332" s="730"/>
      <c r="U332" s="688">
        <v>0</v>
      </c>
    </row>
    <row r="333" spans="1:21" ht="14.4" customHeight="1" x14ac:dyDescent="0.3">
      <c r="A333" s="648">
        <v>25</v>
      </c>
      <c r="B333" s="649" t="s">
        <v>1350</v>
      </c>
      <c r="C333" s="649">
        <v>89870255</v>
      </c>
      <c r="D333" s="728" t="s">
        <v>1908</v>
      </c>
      <c r="E333" s="729" t="s">
        <v>1470</v>
      </c>
      <c r="F333" s="649" t="s">
        <v>1458</v>
      </c>
      <c r="G333" s="649" t="s">
        <v>1504</v>
      </c>
      <c r="H333" s="649" t="s">
        <v>1055</v>
      </c>
      <c r="I333" s="649" t="s">
        <v>1242</v>
      </c>
      <c r="J333" s="649" t="s">
        <v>1243</v>
      </c>
      <c r="K333" s="649" t="s">
        <v>1244</v>
      </c>
      <c r="L333" s="650">
        <v>154.01</v>
      </c>
      <c r="M333" s="650">
        <v>154.01</v>
      </c>
      <c r="N333" s="649">
        <v>1</v>
      </c>
      <c r="O333" s="730">
        <v>1</v>
      </c>
      <c r="P333" s="650"/>
      <c r="Q333" s="665">
        <v>0</v>
      </c>
      <c r="R333" s="649"/>
      <c r="S333" s="665">
        <v>0</v>
      </c>
      <c r="T333" s="730"/>
      <c r="U333" s="688">
        <v>0</v>
      </c>
    </row>
    <row r="334" spans="1:21" ht="14.4" customHeight="1" x14ac:dyDescent="0.3">
      <c r="A334" s="648">
        <v>25</v>
      </c>
      <c r="B334" s="649" t="s">
        <v>1350</v>
      </c>
      <c r="C334" s="649">
        <v>89870255</v>
      </c>
      <c r="D334" s="728" t="s">
        <v>1908</v>
      </c>
      <c r="E334" s="729" t="s">
        <v>1471</v>
      </c>
      <c r="F334" s="649" t="s">
        <v>1458</v>
      </c>
      <c r="G334" s="649" t="s">
        <v>1501</v>
      </c>
      <c r="H334" s="649" t="s">
        <v>555</v>
      </c>
      <c r="I334" s="649" t="s">
        <v>1193</v>
      </c>
      <c r="J334" s="649" t="s">
        <v>1418</v>
      </c>
      <c r="K334" s="649" t="s">
        <v>1419</v>
      </c>
      <c r="L334" s="650">
        <v>333.31</v>
      </c>
      <c r="M334" s="650">
        <v>4333.03</v>
      </c>
      <c r="N334" s="649">
        <v>13</v>
      </c>
      <c r="O334" s="730">
        <v>1</v>
      </c>
      <c r="P334" s="650"/>
      <c r="Q334" s="665">
        <v>0</v>
      </c>
      <c r="R334" s="649"/>
      <c r="S334" s="665">
        <v>0</v>
      </c>
      <c r="T334" s="730"/>
      <c r="U334" s="688">
        <v>0</v>
      </c>
    </row>
    <row r="335" spans="1:21" ht="14.4" customHeight="1" x14ac:dyDescent="0.3">
      <c r="A335" s="648">
        <v>25</v>
      </c>
      <c r="B335" s="649" t="s">
        <v>1350</v>
      </c>
      <c r="C335" s="649">
        <v>89870255</v>
      </c>
      <c r="D335" s="728" t="s">
        <v>1908</v>
      </c>
      <c r="E335" s="729" t="s">
        <v>1471</v>
      </c>
      <c r="F335" s="649" t="s">
        <v>1458</v>
      </c>
      <c r="G335" s="649" t="s">
        <v>1501</v>
      </c>
      <c r="H335" s="649" t="s">
        <v>555</v>
      </c>
      <c r="I335" s="649" t="s">
        <v>1193</v>
      </c>
      <c r="J335" s="649" t="s">
        <v>1418</v>
      </c>
      <c r="K335" s="649" t="s">
        <v>1419</v>
      </c>
      <c r="L335" s="650">
        <v>156.86000000000001</v>
      </c>
      <c r="M335" s="650">
        <v>3450.9200000000019</v>
      </c>
      <c r="N335" s="649">
        <v>22</v>
      </c>
      <c r="O335" s="730"/>
      <c r="P335" s="650"/>
      <c r="Q335" s="665">
        <v>0</v>
      </c>
      <c r="R335" s="649"/>
      <c r="S335" s="665">
        <v>0</v>
      </c>
      <c r="T335" s="730"/>
      <c r="U335" s="688"/>
    </row>
    <row r="336" spans="1:21" ht="14.4" customHeight="1" x14ac:dyDescent="0.3">
      <c r="A336" s="648">
        <v>25</v>
      </c>
      <c r="B336" s="649" t="s">
        <v>1350</v>
      </c>
      <c r="C336" s="649">
        <v>89870255</v>
      </c>
      <c r="D336" s="728" t="s">
        <v>1908</v>
      </c>
      <c r="E336" s="729" t="s">
        <v>1471</v>
      </c>
      <c r="F336" s="649" t="s">
        <v>1458</v>
      </c>
      <c r="G336" s="649" t="s">
        <v>1501</v>
      </c>
      <c r="H336" s="649" t="s">
        <v>555</v>
      </c>
      <c r="I336" s="649" t="s">
        <v>1315</v>
      </c>
      <c r="J336" s="649" t="s">
        <v>1450</v>
      </c>
      <c r="K336" s="649" t="s">
        <v>1451</v>
      </c>
      <c r="L336" s="650">
        <v>151.61000000000001</v>
      </c>
      <c r="M336" s="650">
        <v>151.61000000000001</v>
      </c>
      <c r="N336" s="649">
        <v>1</v>
      </c>
      <c r="O336" s="730"/>
      <c r="P336" s="650"/>
      <c r="Q336" s="665">
        <v>0</v>
      </c>
      <c r="R336" s="649"/>
      <c r="S336" s="665">
        <v>0</v>
      </c>
      <c r="T336" s="730"/>
      <c r="U336" s="688"/>
    </row>
    <row r="337" spans="1:21" ht="14.4" customHeight="1" x14ac:dyDescent="0.3">
      <c r="A337" s="648">
        <v>25</v>
      </c>
      <c r="B337" s="649" t="s">
        <v>1350</v>
      </c>
      <c r="C337" s="649">
        <v>89870255</v>
      </c>
      <c r="D337" s="728" t="s">
        <v>1908</v>
      </c>
      <c r="E337" s="729" t="s">
        <v>1471</v>
      </c>
      <c r="F337" s="649" t="s">
        <v>1458</v>
      </c>
      <c r="G337" s="649" t="s">
        <v>1501</v>
      </c>
      <c r="H337" s="649" t="s">
        <v>555</v>
      </c>
      <c r="I337" s="649" t="s">
        <v>1615</v>
      </c>
      <c r="J337" s="649" t="s">
        <v>1616</v>
      </c>
      <c r="K337" s="649" t="s">
        <v>1617</v>
      </c>
      <c r="L337" s="650">
        <v>152.36000000000001</v>
      </c>
      <c r="M337" s="650">
        <v>152.36000000000001</v>
      </c>
      <c r="N337" s="649">
        <v>1</v>
      </c>
      <c r="O337" s="730"/>
      <c r="P337" s="650"/>
      <c r="Q337" s="665">
        <v>0</v>
      </c>
      <c r="R337" s="649"/>
      <c r="S337" s="665">
        <v>0</v>
      </c>
      <c r="T337" s="730"/>
      <c r="U337" s="688"/>
    </row>
    <row r="338" spans="1:21" ht="14.4" customHeight="1" x14ac:dyDescent="0.3">
      <c r="A338" s="648">
        <v>25</v>
      </c>
      <c r="B338" s="649" t="s">
        <v>1350</v>
      </c>
      <c r="C338" s="649">
        <v>89870255</v>
      </c>
      <c r="D338" s="728" t="s">
        <v>1908</v>
      </c>
      <c r="E338" s="729" t="s">
        <v>1471</v>
      </c>
      <c r="F338" s="649" t="s">
        <v>1458</v>
      </c>
      <c r="G338" s="649" t="s">
        <v>1873</v>
      </c>
      <c r="H338" s="649" t="s">
        <v>555</v>
      </c>
      <c r="I338" s="649" t="s">
        <v>1874</v>
      </c>
      <c r="J338" s="649" t="s">
        <v>1875</v>
      </c>
      <c r="K338" s="649" t="s">
        <v>1876</v>
      </c>
      <c r="L338" s="650">
        <v>0</v>
      </c>
      <c r="M338" s="650">
        <v>0</v>
      </c>
      <c r="N338" s="649">
        <v>1</v>
      </c>
      <c r="O338" s="730"/>
      <c r="P338" s="650"/>
      <c r="Q338" s="665"/>
      <c r="R338" s="649"/>
      <c r="S338" s="665">
        <v>0</v>
      </c>
      <c r="T338" s="730"/>
      <c r="U338" s="688"/>
    </row>
    <row r="339" spans="1:21" ht="14.4" customHeight="1" x14ac:dyDescent="0.3">
      <c r="A339" s="648">
        <v>25</v>
      </c>
      <c r="B339" s="649" t="s">
        <v>1350</v>
      </c>
      <c r="C339" s="649">
        <v>89870255</v>
      </c>
      <c r="D339" s="728" t="s">
        <v>1908</v>
      </c>
      <c r="E339" s="729" t="s">
        <v>1471</v>
      </c>
      <c r="F339" s="649" t="s">
        <v>1458</v>
      </c>
      <c r="G339" s="649" t="s">
        <v>1504</v>
      </c>
      <c r="H339" s="649" t="s">
        <v>1055</v>
      </c>
      <c r="I339" s="649" t="s">
        <v>1242</v>
      </c>
      <c r="J339" s="649" t="s">
        <v>1243</v>
      </c>
      <c r="K339" s="649" t="s">
        <v>1244</v>
      </c>
      <c r="L339" s="650">
        <v>154.01</v>
      </c>
      <c r="M339" s="650">
        <v>770.05</v>
      </c>
      <c r="N339" s="649">
        <v>5</v>
      </c>
      <c r="O339" s="730"/>
      <c r="P339" s="650"/>
      <c r="Q339" s="665">
        <v>0</v>
      </c>
      <c r="R339" s="649"/>
      <c r="S339" s="665">
        <v>0</v>
      </c>
      <c r="T339" s="730"/>
      <c r="U339" s="688"/>
    </row>
    <row r="340" spans="1:21" ht="14.4" customHeight="1" x14ac:dyDescent="0.3">
      <c r="A340" s="648">
        <v>25</v>
      </c>
      <c r="B340" s="649" t="s">
        <v>1350</v>
      </c>
      <c r="C340" s="649">
        <v>89870255</v>
      </c>
      <c r="D340" s="728" t="s">
        <v>1908</v>
      </c>
      <c r="E340" s="729" t="s">
        <v>1471</v>
      </c>
      <c r="F340" s="649" t="s">
        <v>1458</v>
      </c>
      <c r="G340" s="649" t="s">
        <v>1877</v>
      </c>
      <c r="H340" s="649" t="s">
        <v>555</v>
      </c>
      <c r="I340" s="649" t="s">
        <v>1878</v>
      </c>
      <c r="J340" s="649" t="s">
        <v>1879</v>
      </c>
      <c r="K340" s="649" t="s">
        <v>1880</v>
      </c>
      <c r="L340" s="650">
        <v>120.37</v>
      </c>
      <c r="M340" s="650">
        <v>120.37</v>
      </c>
      <c r="N340" s="649">
        <v>1</v>
      </c>
      <c r="O340" s="730"/>
      <c r="P340" s="650"/>
      <c r="Q340" s="665">
        <v>0</v>
      </c>
      <c r="R340" s="649"/>
      <c r="S340" s="665">
        <v>0</v>
      </c>
      <c r="T340" s="730"/>
      <c r="U340" s="688"/>
    </row>
    <row r="341" spans="1:21" ht="14.4" customHeight="1" x14ac:dyDescent="0.3">
      <c r="A341" s="648">
        <v>25</v>
      </c>
      <c r="B341" s="649" t="s">
        <v>1350</v>
      </c>
      <c r="C341" s="649">
        <v>89870255</v>
      </c>
      <c r="D341" s="728" t="s">
        <v>1908</v>
      </c>
      <c r="E341" s="729" t="s">
        <v>1471</v>
      </c>
      <c r="F341" s="649" t="s">
        <v>1458</v>
      </c>
      <c r="G341" s="649" t="s">
        <v>1585</v>
      </c>
      <c r="H341" s="649" t="s">
        <v>555</v>
      </c>
      <c r="I341" s="649" t="s">
        <v>1881</v>
      </c>
      <c r="J341" s="649" t="s">
        <v>1882</v>
      </c>
      <c r="K341" s="649" t="s">
        <v>1883</v>
      </c>
      <c r="L341" s="650">
        <v>70.02</v>
      </c>
      <c r="M341" s="650">
        <v>140.04</v>
      </c>
      <c r="N341" s="649">
        <v>2</v>
      </c>
      <c r="O341" s="730"/>
      <c r="P341" s="650"/>
      <c r="Q341" s="665">
        <v>0</v>
      </c>
      <c r="R341" s="649"/>
      <c r="S341" s="665">
        <v>0</v>
      </c>
      <c r="T341" s="730"/>
      <c r="U341" s="688"/>
    </row>
    <row r="342" spans="1:21" ht="14.4" customHeight="1" x14ac:dyDescent="0.3">
      <c r="A342" s="648">
        <v>25</v>
      </c>
      <c r="B342" s="649" t="s">
        <v>1350</v>
      </c>
      <c r="C342" s="649">
        <v>89870255</v>
      </c>
      <c r="D342" s="728" t="s">
        <v>1908</v>
      </c>
      <c r="E342" s="729" t="s">
        <v>1471</v>
      </c>
      <c r="F342" s="649" t="s">
        <v>1458</v>
      </c>
      <c r="G342" s="649" t="s">
        <v>1505</v>
      </c>
      <c r="H342" s="649" t="s">
        <v>555</v>
      </c>
      <c r="I342" s="649" t="s">
        <v>986</v>
      </c>
      <c r="J342" s="649" t="s">
        <v>642</v>
      </c>
      <c r="K342" s="649" t="s">
        <v>1546</v>
      </c>
      <c r="L342" s="650">
        <v>96.63</v>
      </c>
      <c r="M342" s="650">
        <v>96.63</v>
      </c>
      <c r="N342" s="649">
        <v>1</v>
      </c>
      <c r="O342" s="730"/>
      <c r="P342" s="650"/>
      <c r="Q342" s="665">
        <v>0</v>
      </c>
      <c r="R342" s="649"/>
      <c r="S342" s="665">
        <v>0</v>
      </c>
      <c r="T342" s="730"/>
      <c r="U342" s="688"/>
    </row>
    <row r="343" spans="1:21" ht="14.4" customHeight="1" x14ac:dyDescent="0.3">
      <c r="A343" s="648">
        <v>25</v>
      </c>
      <c r="B343" s="649" t="s">
        <v>1350</v>
      </c>
      <c r="C343" s="649">
        <v>89870255</v>
      </c>
      <c r="D343" s="728" t="s">
        <v>1908</v>
      </c>
      <c r="E343" s="729" t="s">
        <v>1471</v>
      </c>
      <c r="F343" s="649" t="s">
        <v>1458</v>
      </c>
      <c r="G343" s="649" t="s">
        <v>1505</v>
      </c>
      <c r="H343" s="649" t="s">
        <v>555</v>
      </c>
      <c r="I343" s="649" t="s">
        <v>641</v>
      </c>
      <c r="J343" s="649" t="s">
        <v>642</v>
      </c>
      <c r="K343" s="649" t="s">
        <v>1677</v>
      </c>
      <c r="L343" s="650">
        <v>48.31</v>
      </c>
      <c r="M343" s="650">
        <v>48.31</v>
      </c>
      <c r="N343" s="649">
        <v>1</v>
      </c>
      <c r="O343" s="730"/>
      <c r="P343" s="650"/>
      <c r="Q343" s="665">
        <v>0</v>
      </c>
      <c r="R343" s="649"/>
      <c r="S343" s="665">
        <v>0</v>
      </c>
      <c r="T343" s="730"/>
      <c r="U343" s="688"/>
    </row>
    <row r="344" spans="1:21" ht="14.4" customHeight="1" x14ac:dyDescent="0.3">
      <c r="A344" s="648">
        <v>25</v>
      </c>
      <c r="B344" s="649" t="s">
        <v>1350</v>
      </c>
      <c r="C344" s="649">
        <v>89870255</v>
      </c>
      <c r="D344" s="728" t="s">
        <v>1908</v>
      </c>
      <c r="E344" s="729" t="s">
        <v>1472</v>
      </c>
      <c r="F344" s="649" t="s">
        <v>1458</v>
      </c>
      <c r="G344" s="649" t="s">
        <v>1501</v>
      </c>
      <c r="H344" s="649" t="s">
        <v>555</v>
      </c>
      <c r="I344" s="649" t="s">
        <v>1193</v>
      </c>
      <c r="J344" s="649" t="s">
        <v>1418</v>
      </c>
      <c r="K344" s="649" t="s">
        <v>1419</v>
      </c>
      <c r="L344" s="650">
        <v>333.31</v>
      </c>
      <c r="M344" s="650">
        <v>5999.5800000000017</v>
      </c>
      <c r="N344" s="649">
        <v>18</v>
      </c>
      <c r="O344" s="730">
        <v>14</v>
      </c>
      <c r="P344" s="650"/>
      <c r="Q344" s="665">
        <v>0</v>
      </c>
      <c r="R344" s="649"/>
      <c r="S344" s="665">
        <v>0</v>
      </c>
      <c r="T344" s="730"/>
      <c r="U344" s="688">
        <v>0</v>
      </c>
    </row>
    <row r="345" spans="1:21" ht="14.4" customHeight="1" x14ac:dyDescent="0.3">
      <c r="A345" s="648">
        <v>25</v>
      </c>
      <c r="B345" s="649" t="s">
        <v>1350</v>
      </c>
      <c r="C345" s="649">
        <v>89870255</v>
      </c>
      <c r="D345" s="728" t="s">
        <v>1908</v>
      </c>
      <c r="E345" s="729" t="s">
        <v>1472</v>
      </c>
      <c r="F345" s="649" t="s">
        <v>1458</v>
      </c>
      <c r="G345" s="649" t="s">
        <v>1501</v>
      </c>
      <c r="H345" s="649" t="s">
        <v>555</v>
      </c>
      <c r="I345" s="649" t="s">
        <v>1193</v>
      </c>
      <c r="J345" s="649" t="s">
        <v>1418</v>
      </c>
      <c r="K345" s="649" t="s">
        <v>1419</v>
      </c>
      <c r="L345" s="650">
        <v>156.86000000000001</v>
      </c>
      <c r="M345" s="650">
        <v>1568.6000000000004</v>
      </c>
      <c r="N345" s="649">
        <v>10</v>
      </c>
      <c r="O345" s="730">
        <v>9.5</v>
      </c>
      <c r="P345" s="650">
        <v>156.86000000000001</v>
      </c>
      <c r="Q345" s="665">
        <v>9.9999999999999992E-2</v>
      </c>
      <c r="R345" s="649">
        <v>1</v>
      </c>
      <c r="S345" s="665">
        <v>0.1</v>
      </c>
      <c r="T345" s="730">
        <v>1</v>
      </c>
      <c r="U345" s="688">
        <v>0.10526315789473684</v>
      </c>
    </row>
    <row r="346" spans="1:21" ht="14.4" customHeight="1" x14ac:dyDescent="0.3">
      <c r="A346" s="648">
        <v>25</v>
      </c>
      <c r="B346" s="649" t="s">
        <v>1350</v>
      </c>
      <c r="C346" s="649">
        <v>89870255</v>
      </c>
      <c r="D346" s="728" t="s">
        <v>1908</v>
      </c>
      <c r="E346" s="729" t="s">
        <v>1472</v>
      </c>
      <c r="F346" s="649" t="s">
        <v>1458</v>
      </c>
      <c r="G346" s="649" t="s">
        <v>1501</v>
      </c>
      <c r="H346" s="649" t="s">
        <v>555</v>
      </c>
      <c r="I346" s="649" t="s">
        <v>1315</v>
      </c>
      <c r="J346" s="649" t="s">
        <v>1450</v>
      </c>
      <c r="K346" s="649" t="s">
        <v>1451</v>
      </c>
      <c r="L346" s="650">
        <v>333.31</v>
      </c>
      <c r="M346" s="650">
        <v>333.31</v>
      </c>
      <c r="N346" s="649">
        <v>1</v>
      </c>
      <c r="O346" s="730">
        <v>1</v>
      </c>
      <c r="P346" s="650"/>
      <c r="Q346" s="665">
        <v>0</v>
      </c>
      <c r="R346" s="649"/>
      <c r="S346" s="665">
        <v>0</v>
      </c>
      <c r="T346" s="730"/>
      <c r="U346" s="688">
        <v>0</v>
      </c>
    </row>
    <row r="347" spans="1:21" ht="14.4" customHeight="1" x14ac:dyDescent="0.3">
      <c r="A347" s="648">
        <v>25</v>
      </c>
      <c r="B347" s="649" t="s">
        <v>1350</v>
      </c>
      <c r="C347" s="649">
        <v>89870255</v>
      </c>
      <c r="D347" s="728" t="s">
        <v>1908</v>
      </c>
      <c r="E347" s="729" t="s">
        <v>1472</v>
      </c>
      <c r="F347" s="649" t="s">
        <v>1458</v>
      </c>
      <c r="G347" s="649" t="s">
        <v>1571</v>
      </c>
      <c r="H347" s="649" t="s">
        <v>555</v>
      </c>
      <c r="I347" s="649" t="s">
        <v>1572</v>
      </c>
      <c r="J347" s="649" t="s">
        <v>1573</v>
      </c>
      <c r="K347" s="649" t="s">
        <v>1574</v>
      </c>
      <c r="L347" s="650">
        <v>31.4</v>
      </c>
      <c r="M347" s="650">
        <v>31.4</v>
      </c>
      <c r="N347" s="649">
        <v>1</v>
      </c>
      <c r="O347" s="730">
        <v>1</v>
      </c>
      <c r="P347" s="650"/>
      <c r="Q347" s="665">
        <v>0</v>
      </c>
      <c r="R347" s="649"/>
      <c r="S347" s="665">
        <v>0</v>
      </c>
      <c r="T347" s="730"/>
      <c r="U347" s="688">
        <v>0</v>
      </c>
    </row>
    <row r="348" spans="1:21" ht="14.4" customHeight="1" x14ac:dyDescent="0.3">
      <c r="A348" s="648">
        <v>25</v>
      </c>
      <c r="B348" s="649" t="s">
        <v>1350</v>
      </c>
      <c r="C348" s="649">
        <v>89870255</v>
      </c>
      <c r="D348" s="728" t="s">
        <v>1908</v>
      </c>
      <c r="E348" s="729" t="s">
        <v>1472</v>
      </c>
      <c r="F348" s="649" t="s">
        <v>1458</v>
      </c>
      <c r="G348" s="649" t="s">
        <v>1504</v>
      </c>
      <c r="H348" s="649" t="s">
        <v>1055</v>
      </c>
      <c r="I348" s="649" t="s">
        <v>1242</v>
      </c>
      <c r="J348" s="649" t="s">
        <v>1243</v>
      </c>
      <c r="K348" s="649" t="s">
        <v>1244</v>
      </c>
      <c r="L348" s="650">
        <v>154.01</v>
      </c>
      <c r="M348" s="650">
        <v>770.05</v>
      </c>
      <c r="N348" s="649">
        <v>5</v>
      </c>
      <c r="O348" s="730">
        <v>4.5</v>
      </c>
      <c r="P348" s="650"/>
      <c r="Q348" s="665">
        <v>0</v>
      </c>
      <c r="R348" s="649"/>
      <c r="S348" s="665">
        <v>0</v>
      </c>
      <c r="T348" s="730"/>
      <c r="U348" s="688">
        <v>0</v>
      </c>
    </row>
    <row r="349" spans="1:21" ht="14.4" customHeight="1" x14ac:dyDescent="0.3">
      <c r="A349" s="648">
        <v>25</v>
      </c>
      <c r="B349" s="649" t="s">
        <v>1350</v>
      </c>
      <c r="C349" s="649">
        <v>89870255</v>
      </c>
      <c r="D349" s="728" t="s">
        <v>1908</v>
      </c>
      <c r="E349" s="729" t="s">
        <v>1472</v>
      </c>
      <c r="F349" s="649" t="s">
        <v>1458</v>
      </c>
      <c r="G349" s="649" t="s">
        <v>1628</v>
      </c>
      <c r="H349" s="649" t="s">
        <v>1055</v>
      </c>
      <c r="I349" s="649" t="s">
        <v>1884</v>
      </c>
      <c r="J349" s="649" t="s">
        <v>1885</v>
      </c>
      <c r="K349" s="649" t="s">
        <v>1886</v>
      </c>
      <c r="L349" s="650">
        <v>0</v>
      </c>
      <c r="M349" s="650">
        <v>0</v>
      </c>
      <c r="N349" s="649">
        <v>1</v>
      </c>
      <c r="O349" s="730">
        <v>0.5</v>
      </c>
      <c r="P349" s="650"/>
      <c r="Q349" s="665"/>
      <c r="R349" s="649"/>
      <c r="S349" s="665">
        <v>0</v>
      </c>
      <c r="T349" s="730"/>
      <c r="U349" s="688">
        <v>0</v>
      </c>
    </row>
    <row r="350" spans="1:21" ht="14.4" customHeight="1" x14ac:dyDescent="0.3">
      <c r="A350" s="648">
        <v>25</v>
      </c>
      <c r="B350" s="649" t="s">
        <v>1350</v>
      </c>
      <c r="C350" s="649">
        <v>89870255</v>
      </c>
      <c r="D350" s="728" t="s">
        <v>1908</v>
      </c>
      <c r="E350" s="729" t="s">
        <v>1472</v>
      </c>
      <c r="F350" s="649" t="s">
        <v>1458</v>
      </c>
      <c r="G350" s="649" t="s">
        <v>1505</v>
      </c>
      <c r="H350" s="649" t="s">
        <v>1055</v>
      </c>
      <c r="I350" s="649" t="s">
        <v>1506</v>
      </c>
      <c r="J350" s="649" t="s">
        <v>642</v>
      </c>
      <c r="K350" s="649" t="s">
        <v>1507</v>
      </c>
      <c r="L350" s="650">
        <v>48.31</v>
      </c>
      <c r="M350" s="650">
        <v>772.95999999999981</v>
      </c>
      <c r="N350" s="649">
        <v>16</v>
      </c>
      <c r="O350" s="730">
        <v>12.5</v>
      </c>
      <c r="P350" s="650"/>
      <c r="Q350" s="665">
        <v>0</v>
      </c>
      <c r="R350" s="649"/>
      <c r="S350" s="665">
        <v>0</v>
      </c>
      <c r="T350" s="730"/>
      <c r="U350" s="688">
        <v>0</v>
      </c>
    </row>
    <row r="351" spans="1:21" ht="14.4" customHeight="1" x14ac:dyDescent="0.3">
      <c r="A351" s="648">
        <v>25</v>
      </c>
      <c r="B351" s="649" t="s">
        <v>1350</v>
      </c>
      <c r="C351" s="649">
        <v>89870255</v>
      </c>
      <c r="D351" s="728" t="s">
        <v>1908</v>
      </c>
      <c r="E351" s="729" t="s">
        <v>1474</v>
      </c>
      <c r="F351" s="649" t="s">
        <v>1458</v>
      </c>
      <c r="G351" s="649" t="s">
        <v>1501</v>
      </c>
      <c r="H351" s="649" t="s">
        <v>555</v>
      </c>
      <c r="I351" s="649" t="s">
        <v>1193</v>
      </c>
      <c r="J351" s="649" t="s">
        <v>1418</v>
      </c>
      <c r="K351" s="649" t="s">
        <v>1419</v>
      </c>
      <c r="L351" s="650">
        <v>333.31</v>
      </c>
      <c r="M351" s="650">
        <v>333.31</v>
      </c>
      <c r="N351" s="649">
        <v>1</v>
      </c>
      <c r="O351" s="730">
        <v>1</v>
      </c>
      <c r="P351" s="650"/>
      <c r="Q351" s="665">
        <v>0</v>
      </c>
      <c r="R351" s="649"/>
      <c r="S351" s="665">
        <v>0</v>
      </c>
      <c r="T351" s="730"/>
      <c r="U351" s="688">
        <v>0</v>
      </c>
    </row>
    <row r="352" spans="1:21" ht="14.4" customHeight="1" x14ac:dyDescent="0.3">
      <c r="A352" s="648">
        <v>25</v>
      </c>
      <c r="B352" s="649" t="s">
        <v>1350</v>
      </c>
      <c r="C352" s="649">
        <v>89870255</v>
      </c>
      <c r="D352" s="728" t="s">
        <v>1908</v>
      </c>
      <c r="E352" s="729" t="s">
        <v>1475</v>
      </c>
      <c r="F352" s="649" t="s">
        <v>1458</v>
      </c>
      <c r="G352" s="649" t="s">
        <v>1834</v>
      </c>
      <c r="H352" s="649" t="s">
        <v>555</v>
      </c>
      <c r="I352" s="649" t="s">
        <v>1835</v>
      </c>
      <c r="J352" s="649" t="s">
        <v>1836</v>
      </c>
      <c r="K352" s="649" t="s">
        <v>1837</v>
      </c>
      <c r="L352" s="650">
        <v>0</v>
      </c>
      <c r="M352" s="650">
        <v>0</v>
      </c>
      <c r="N352" s="649">
        <v>1</v>
      </c>
      <c r="O352" s="730">
        <v>0.5</v>
      </c>
      <c r="P352" s="650"/>
      <c r="Q352" s="665"/>
      <c r="R352" s="649"/>
      <c r="S352" s="665">
        <v>0</v>
      </c>
      <c r="T352" s="730"/>
      <c r="U352" s="688">
        <v>0</v>
      </c>
    </row>
    <row r="353" spans="1:21" ht="14.4" customHeight="1" x14ac:dyDescent="0.3">
      <c r="A353" s="648">
        <v>25</v>
      </c>
      <c r="B353" s="649" t="s">
        <v>1350</v>
      </c>
      <c r="C353" s="649">
        <v>89870255</v>
      </c>
      <c r="D353" s="728" t="s">
        <v>1908</v>
      </c>
      <c r="E353" s="729" t="s">
        <v>1475</v>
      </c>
      <c r="F353" s="649" t="s">
        <v>1458</v>
      </c>
      <c r="G353" s="649" t="s">
        <v>1501</v>
      </c>
      <c r="H353" s="649" t="s">
        <v>555</v>
      </c>
      <c r="I353" s="649" t="s">
        <v>1193</v>
      </c>
      <c r="J353" s="649" t="s">
        <v>1418</v>
      </c>
      <c r="K353" s="649" t="s">
        <v>1419</v>
      </c>
      <c r="L353" s="650">
        <v>333.31</v>
      </c>
      <c r="M353" s="650">
        <v>333.31</v>
      </c>
      <c r="N353" s="649">
        <v>1</v>
      </c>
      <c r="O353" s="730">
        <v>1</v>
      </c>
      <c r="P353" s="650"/>
      <c r="Q353" s="665">
        <v>0</v>
      </c>
      <c r="R353" s="649"/>
      <c r="S353" s="665">
        <v>0</v>
      </c>
      <c r="T353" s="730"/>
      <c r="U353" s="688">
        <v>0</v>
      </c>
    </row>
    <row r="354" spans="1:21" ht="14.4" customHeight="1" x14ac:dyDescent="0.3">
      <c r="A354" s="648">
        <v>25</v>
      </c>
      <c r="B354" s="649" t="s">
        <v>1350</v>
      </c>
      <c r="C354" s="649">
        <v>89870255</v>
      </c>
      <c r="D354" s="728" t="s">
        <v>1908</v>
      </c>
      <c r="E354" s="729" t="s">
        <v>1475</v>
      </c>
      <c r="F354" s="649" t="s">
        <v>1458</v>
      </c>
      <c r="G354" s="649" t="s">
        <v>1501</v>
      </c>
      <c r="H354" s="649" t="s">
        <v>555</v>
      </c>
      <c r="I354" s="649" t="s">
        <v>1193</v>
      </c>
      <c r="J354" s="649" t="s">
        <v>1418</v>
      </c>
      <c r="K354" s="649" t="s">
        <v>1419</v>
      </c>
      <c r="L354" s="650">
        <v>156.86000000000001</v>
      </c>
      <c r="M354" s="650">
        <v>156.86000000000001</v>
      </c>
      <c r="N354" s="649">
        <v>1</v>
      </c>
      <c r="O354" s="730">
        <v>0.5</v>
      </c>
      <c r="P354" s="650"/>
      <c r="Q354" s="665">
        <v>0</v>
      </c>
      <c r="R354" s="649"/>
      <c r="S354" s="665">
        <v>0</v>
      </c>
      <c r="T354" s="730"/>
      <c r="U354" s="688">
        <v>0</v>
      </c>
    </row>
    <row r="355" spans="1:21" ht="14.4" customHeight="1" x14ac:dyDescent="0.3">
      <c r="A355" s="648">
        <v>25</v>
      </c>
      <c r="B355" s="649" t="s">
        <v>1350</v>
      </c>
      <c r="C355" s="649">
        <v>89870255</v>
      </c>
      <c r="D355" s="728" t="s">
        <v>1908</v>
      </c>
      <c r="E355" s="729" t="s">
        <v>1475</v>
      </c>
      <c r="F355" s="649" t="s">
        <v>1458</v>
      </c>
      <c r="G355" s="649" t="s">
        <v>1501</v>
      </c>
      <c r="H355" s="649" t="s">
        <v>555</v>
      </c>
      <c r="I355" s="649" t="s">
        <v>1887</v>
      </c>
      <c r="J355" s="649" t="s">
        <v>1888</v>
      </c>
      <c r="K355" s="649" t="s">
        <v>1889</v>
      </c>
      <c r="L355" s="650">
        <v>333.31</v>
      </c>
      <c r="M355" s="650">
        <v>333.31</v>
      </c>
      <c r="N355" s="649">
        <v>1</v>
      </c>
      <c r="O355" s="730">
        <v>1</v>
      </c>
      <c r="P355" s="650"/>
      <c r="Q355" s="665">
        <v>0</v>
      </c>
      <c r="R355" s="649"/>
      <c r="S355" s="665">
        <v>0</v>
      </c>
      <c r="T355" s="730"/>
      <c r="U355" s="688">
        <v>0</v>
      </c>
    </row>
    <row r="356" spans="1:21" ht="14.4" customHeight="1" x14ac:dyDescent="0.3">
      <c r="A356" s="648">
        <v>25</v>
      </c>
      <c r="B356" s="649" t="s">
        <v>1350</v>
      </c>
      <c r="C356" s="649">
        <v>89870255</v>
      </c>
      <c r="D356" s="728" t="s">
        <v>1908</v>
      </c>
      <c r="E356" s="729" t="s">
        <v>1475</v>
      </c>
      <c r="F356" s="649" t="s">
        <v>1458</v>
      </c>
      <c r="G356" s="649" t="s">
        <v>1504</v>
      </c>
      <c r="H356" s="649" t="s">
        <v>1055</v>
      </c>
      <c r="I356" s="649" t="s">
        <v>1242</v>
      </c>
      <c r="J356" s="649" t="s">
        <v>1243</v>
      </c>
      <c r="K356" s="649" t="s">
        <v>1244</v>
      </c>
      <c r="L356" s="650">
        <v>154.01</v>
      </c>
      <c r="M356" s="650">
        <v>154.01</v>
      </c>
      <c r="N356" s="649">
        <v>1</v>
      </c>
      <c r="O356" s="730">
        <v>1</v>
      </c>
      <c r="P356" s="650"/>
      <c r="Q356" s="665">
        <v>0</v>
      </c>
      <c r="R356" s="649"/>
      <c r="S356" s="665">
        <v>0</v>
      </c>
      <c r="T356" s="730"/>
      <c r="U356" s="688">
        <v>0</v>
      </c>
    </row>
    <row r="357" spans="1:21" ht="14.4" customHeight="1" x14ac:dyDescent="0.3">
      <c r="A357" s="648">
        <v>25</v>
      </c>
      <c r="B357" s="649" t="s">
        <v>1350</v>
      </c>
      <c r="C357" s="649">
        <v>89870255</v>
      </c>
      <c r="D357" s="728" t="s">
        <v>1908</v>
      </c>
      <c r="E357" s="729" t="s">
        <v>1475</v>
      </c>
      <c r="F357" s="649" t="s">
        <v>1458</v>
      </c>
      <c r="G357" s="649" t="s">
        <v>1504</v>
      </c>
      <c r="H357" s="649" t="s">
        <v>555</v>
      </c>
      <c r="I357" s="649" t="s">
        <v>1687</v>
      </c>
      <c r="J357" s="649" t="s">
        <v>1243</v>
      </c>
      <c r="K357" s="649" t="s">
        <v>1244</v>
      </c>
      <c r="L357" s="650">
        <v>154.01</v>
      </c>
      <c r="M357" s="650">
        <v>154.01</v>
      </c>
      <c r="N357" s="649">
        <v>1</v>
      </c>
      <c r="O357" s="730">
        <v>0.5</v>
      </c>
      <c r="P357" s="650"/>
      <c r="Q357" s="665">
        <v>0</v>
      </c>
      <c r="R357" s="649"/>
      <c r="S357" s="665">
        <v>0</v>
      </c>
      <c r="T357" s="730"/>
      <c r="U357" s="688">
        <v>0</v>
      </c>
    </row>
    <row r="358" spans="1:21" ht="14.4" customHeight="1" x14ac:dyDescent="0.3">
      <c r="A358" s="648">
        <v>25</v>
      </c>
      <c r="B358" s="649" t="s">
        <v>1350</v>
      </c>
      <c r="C358" s="649">
        <v>89870255</v>
      </c>
      <c r="D358" s="728" t="s">
        <v>1908</v>
      </c>
      <c r="E358" s="729" t="s">
        <v>1475</v>
      </c>
      <c r="F358" s="649" t="s">
        <v>1458</v>
      </c>
      <c r="G358" s="649" t="s">
        <v>1505</v>
      </c>
      <c r="H358" s="649" t="s">
        <v>1055</v>
      </c>
      <c r="I358" s="649" t="s">
        <v>1061</v>
      </c>
      <c r="J358" s="649" t="s">
        <v>642</v>
      </c>
      <c r="K358" s="649" t="s">
        <v>1432</v>
      </c>
      <c r="L358" s="650">
        <v>96.63</v>
      </c>
      <c r="M358" s="650">
        <v>96.63</v>
      </c>
      <c r="N358" s="649">
        <v>1</v>
      </c>
      <c r="O358" s="730">
        <v>0.5</v>
      </c>
      <c r="P358" s="650"/>
      <c r="Q358" s="665">
        <v>0</v>
      </c>
      <c r="R358" s="649"/>
      <c r="S358" s="665">
        <v>0</v>
      </c>
      <c r="T358" s="730"/>
      <c r="U358" s="688">
        <v>0</v>
      </c>
    </row>
    <row r="359" spans="1:21" ht="14.4" customHeight="1" x14ac:dyDescent="0.3">
      <c r="A359" s="648">
        <v>25</v>
      </c>
      <c r="B359" s="649" t="s">
        <v>1350</v>
      </c>
      <c r="C359" s="649">
        <v>89870255</v>
      </c>
      <c r="D359" s="728" t="s">
        <v>1908</v>
      </c>
      <c r="E359" s="729" t="s">
        <v>1479</v>
      </c>
      <c r="F359" s="649" t="s">
        <v>1458</v>
      </c>
      <c r="G359" s="649" t="s">
        <v>1501</v>
      </c>
      <c r="H359" s="649" t="s">
        <v>555</v>
      </c>
      <c r="I359" s="649" t="s">
        <v>1193</v>
      </c>
      <c r="J359" s="649" t="s">
        <v>1418</v>
      </c>
      <c r="K359" s="649" t="s">
        <v>1419</v>
      </c>
      <c r="L359" s="650">
        <v>333.31</v>
      </c>
      <c r="M359" s="650">
        <v>4666.34</v>
      </c>
      <c r="N359" s="649">
        <v>14</v>
      </c>
      <c r="O359" s="730">
        <v>14</v>
      </c>
      <c r="P359" s="650">
        <v>333.31</v>
      </c>
      <c r="Q359" s="665">
        <v>7.1428571428571425E-2</v>
      </c>
      <c r="R359" s="649">
        <v>1</v>
      </c>
      <c r="S359" s="665">
        <v>7.1428571428571425E-2</v>
      </c>
      <c r="T359" s="730">
        <v>1</v>
      </c>
      <c r="U359" s="688">
        <v>7.1428571428571425E-2</v>
      </c>
    </row>
    <row r="360" spans="1:21" ht="14.4" customHeight="1" x14ac:dyDescent="0.3">
      <c r="A360" s="648">
        <v>25</v>
      </c>
      <c r="B360" s="649" t="s">
        <v>1350</v>
      </c>
      <c r="C360" s="649">
        <v>89870255</v>
      </c>
      <c r="D360" s="728" t="s">
        <v>1908</v>
      </c>
      <c r="E360" s="729" t="s">
        <v>1479</v>
      </c>
      <c r="F360" s="649" t="s">
        <v>1458</v>
      </c>
      <c r="G360" s="649" t="s">
        <v>1501</v>
      </c>
      <c r="H360" s="649" t="s">
        <v>555</v>
      </c>
      <c r="I360" s="649" t="s">
        <v>1193</v>
      </c>
      <c r="J360" s="649" t="s">
        <v>1418</v>
      </c>
      <c r="K360" s="649" t="s">
        <v>1419</v>
      </c>
      <c r="L360" s="650">
        <v>156.86000000000001</v>
      </c>
      <c r="M360" s="650">
        <v>941.16000000000008</v>
      </c>
      <c r="N360" s="649">
        <v>6</v>
      </c>
      <c r="O360" s="730">
        <v>6</v>
      </c>
      <c r="P360" s="650">
        <v>156.86000000000001</v>
      </c>
      <c r="Q360" s="665">
        <v>0.16666666666666666</v>
      </c>
      <c r="R360" s="649">
        <v>1</v>
      </c>
      <c r="S360" s="665">
        <v>0.16666666666666666</v>
      </c>
      <c r="T360" s="730">
        <v>1</v>
      </c>
      <c r="U360" s="688">
        <v>0.16666666666666666</v>
      </c>
    </row>
    <row r="361" spans="1:21" ht="14.4" customHeight="1" x14ac:dyDescent="0.3">
      <c r="A361" s="648">
        <v>25</v>
      </c>
      <c r="B361" s="649" t="s">
        <v>1350</v>
      </c>
      <c r="C361" s="649">
        <v>89870255</v>
      </c>
      <c r="D361" s="728" t="s">
        <v>1908</v>
      </c>
      <c r="E361" s="729" t="s">
        <v>1479</v>
      </c>
      <c r="F361" s="649" t="s">
        <v>1458</v>
      </c>
      <c r="G361" s="649" t="s">
        <v>1501</v>
      </c>
      <c r="H361" s="649" t="s">
        <v>555</v>
      </c>
      <c r="I361" s="649" t="s">
        <v>1315</v>
      </c>
      <c r="J361" s="649" t="s">
        <v>1450</v>
      </c>
      <c r="K361" s="649" t="s">
        <v>1451</v>
      </c>
      <c r="L361" s="650">
        <v>151.61000000000001</v>
      </c>
      <c r="M361" s="650">
        <v>151.61000000000001</v>
      </c>
      <c r="N361" s="649">
        <v>1</v>
      </c>
      <c r="O361" s="730">
        <v>1</v>
      </c>
      <c r="P361" s="650"/>
      <c r="Q361" s="665">
        <v>0</v>
      </c>
      <c r="R361" s="649"/>
      <c r="S361" s="665">
        <v>0</v>
      </c>
      <c r="T361" s="730"/>
      <c r="U361" s="688">
        <v>0</v>
      </c>
    </row>
    <row r="362" spans="1:21" ht="14.4" customHeight="1" x14ac:dyDescent="0.3">
      <c r="A362" s="648">
        <v>25</v>
      </c>
      <c r="B362" s="649" t="s">
        <v>1350</v>
      </c>
      <c r="C362" s="649">
        <v>89870255</v>
      </c>
      <c r="D362" s="728" t="s">
        <v>1908</v>
      </c>
      <c r="E362" s="729" t="s">
        <v>1479</v>
      </c>
      <c r="F362" s="649" t="s">
        <v>1458</v>
      </c>
      <c r="G362" s="649" t="s">
        <v>1514</v>
      </c>
      <c r="H362" s="649" t="s">
        <v>1055</v>
      </c>
      <c r="I362" s="649" t="s">
        <v>1558</v>
      </c>
      <c r="J362" s="649" t="s">
        <v>1559</v>
      </c>
      <c r="K362" s="649" t="s">
        <v>1560</v>
      </c>
      <c r="L362" s="650">
        <v>138.16</v>
      </c>
      <c r="M362" s="650">
        <v>138.16</v>
      </c>
      <c r="N362" s="649">
        <v>1</v>
      </c>
      <c r="O362" s="730">
        <v>1</v>
      </c>
      <c r="P362" s="650"/>
      <c r="Q362" s="665">
        <v>0</v>
      </c>
      <c r="R362" s="649"/>
      <c r="S362" s="665">
        <v>0</v>
      </c>
      <c r="T362" s="730"/>
      <c r="U362" s="688">
        <v>0</v>
      </c>
    </row>
    <row r="363" spans="1:21" ht="14.4" customHeight="1" x14ac:dyDescent="0.3">
      <c r="A363" s="648">
        <v>25</v>
      </c>
      <c r="B363" s="649" t="s">
        <v>1350</v>
      </c>
      <c r="C363" s="649">
        <v>89870255</v>
      </c>
      <c r="D363" s="728" t="s">
        <v>1908</v>
      </c>
      <c r="E363" s="729" t="s">
        <v>1479</v>
      </c>
      <c r="F363" s="649" t="s">
        <v>1458</v>
      </c>
      <c r="G363" s="649" t="s">
        <v>1504</v>
      </c>
      <c r="H363" s="649" t="s">
        <v>1055</v>
      </c>
      <c r="I363" s="649" t="s">
        <v>1242</v>
      </c>
      <c r="J363" s="649" t="s">
        <v>1243</v>
      </c>
      <c r="K363" s="649" t="s">
        <v>1244</v>
      </c>
      <c r="L363" s="650">
        <v>154.01</v>
      </c>
      <c r="M363" s="650">
        <v>308.02</v>
      </c>
      <c r="N363" s="649">
        <v>2</v>
      </c>
      <c r="O363" s="730">
        <v>2</v>
      </c>
      <c r="P363" s="650"/>
      <c r="Q363" s="665">
        <v>0</v>
      </c>
      <c r="R363" s="649"/>
      <c r="S363" s="665">
        <v>0</v>
      </c>
      <c r="T363" s="730"/>
      <c r="U363" s="688">
        <v>0</v>
      </c>
    </row>
    <row r="364" spans="1:21" ht="14.4" customHeight="1" x14ac:dyDescent="0.3">
      <c r="A364" s="648">
        <v>25</v>
      </c>
      <c r="B364" s="649" t="s">
        <v>1350</v>
      </c>
      <c r="C364" s="649">
        <v>89870255</v>
      </c>
      <c r="D364" s="728" t="s">
        <v>1908</v>
      </c>
      <c r="E364" s="729" t="s">
        <v>1479</v>
      </c>
      <c r="F364" s="649" t="s">
        <v>1458</v>
      </c>
      <c r="G364" s="649" t="s">
        <v>1581</v>
      </c>
      <c r="H364" s="649" t="s">
        <v>555</v>
      </c>
      <c r="I364" s="649" t="s">
        <v>1582</v>
      </c>
      <c r="J364" s="649" t="s">
        <v>1583</v>
      </c>
      <c r="K364" s="649" t="s">
        <v>1584</v>
      </c>
      <c r="L364" s="650">
        <v>51.62</v>
      </c>
      <c r="M364" s="650">
        <v>51.62</v>
      </c>
      <c r="N364" s="649">
        <v>1</v>
      </c>
      <c r="O364" s="730">
        <v>1</v>
      </c>
      <c r="P364" s="650"/>
      <c r="Q364" s="665">
        <v>0</v>
      </c>
      <c r="R364" s="649"/>
      <c r="S364" s="665">
        <v>0</v>
      </c>
      <c r="T364" s="730"/>
      <c r="U364" s="688">
        <v>0</v>
      </c>
    </row>
    <row r="365" spans="1:21" ht="14.4" customHeight="1" x14ac:dyDescent="0.3">
      <c r="A365" s="648">
        <v>25</v>
      </c>
      <c r="B365" s="649" t="s">
        <v>1350</v>
      </c>
      <c r="C365" s="649">
        <v>89870255</v>
      </c>
      <c r="D365" s="728" t="s">
        <v>1908</v>
      </c>
      <c r="E365" s="729" t="s">
        <v>1480</v>
      </c>
      <c r="F365" s="649" t="s">
        <v>1458</v>
      </c>
      <c r="G365" s="649" t="s">
        <v>1501</v>
      </c>
      <c r="H365" s="649" t="s">
        <v>555</v>
      </c>
      <c r="I365" s="649" t="s">
        <v>1193</v>
      </c>
      <c r="J365" s="649" t="s">
        <v>1418</v>
      </c>
      <c r="K365" s="649" t="s">
        <v>1419</v>
      </c>
      <c r="L365" s="650">
        <v>333.31</v>
      </c>
      <c r="M365" s="650">
        <v>1333.24</v>
      </c>
      <c r="N365" s="649">
        <v>4</v>
      </c>
      <c r="O365" s="730">
        <v>4</v>
      </c>
      <c r="P365" s="650"/>
      <c r="Q365" s="665">
        <v>0</v>
      </c>
      <c r="R365" s="649"/>
      <c r="S365" s="665">
        <v>0</v>
      </c>
      <c r="T365" s="730"/>
      <c r="U365" s="688">
        <v>0</v>
      </c>
    </row>
    <row r="366" spans="1:21" ht="14.4" customHeight="1" x14ac:dyDescent="0.3">
      <c r="A366" s="648">
        <v>25</v>
      </c>
      <c r="B366" s="649" t="s">
        <v>1350</v>
      </c>
      <c r="C366" s="649">
        <v>89870255</v>
      </c>
      <c r="D366" s="728" t="s">
        <v>1908</v>
      </c>
      <c r="E366" s="729" t="s">
        <v>1480</v>
      </c>
      <c r="F366" s="649" t="s">
        <v>1458</v>
      </c>
      <c r="G366" s="649" t="s">
        <v>1501</v>
      </c>
      <c r="H366" s="649" t="s">
        <v>555</v>
      </c>
      <c r="I366" s="649" t="s">
        <v>1193</v>
      </c>
      <c r="J366" s="649" t="s">
        <v>1418</v>
      </c>
      <c r="K366" s="649" t="s">
        <v>1419</v>
      </c>
      <c r="L366" s="650">
        <v>156.86000000000001</v>
      </c>
      <c r="M366" s="650">
        <v>156.86000000000001</v>
      </c>
      <c r="N366" s="649">
        <v>1</v>
      </c>
      <c r="O366" s="730">
        <v>1</v>
      </c>
      <c r="P366" s="650"/>
      <c r="Q366" s="665">
        <v>0</v>
      </c>
      <c r="R366" s="649"/>
      <c r="S366" s="665">
        <v>0</v>
      </c>
      <c r="T366" s="730"/>
      <c r="U366" s="688">
        <v>0</v>
      </c>
    </row>
    <row r="367" spans="1:21" ht="14.4" customHeight="1" x14ac:dyDescent="0.3">
      <c r="A367" s="648">
        <v>25</v>
      </c>
      <c r="B367" s="649" t="s">
        <v>1350</v>
      </c>
      <c r="C367" s="649">
        <v>89870255</v>
      </c>
      <c r="D367" s="728" t="s">
        <v>1908</v>
      </c>
      <c r="E367" s="729" t="s">
        <v>1480</v>
      </c>
      <c r="F367" s="649" t="s">
        <v>1458</v>
      </c>
      <c r="G367" s="649" t="s">
        <v>1501</v>
      </c>
      <c r="H367" s="649" t="s">
        <v>555</v>
      </c>
      <c r="I367" s="649" t="s">
        <v>1647</v>
      </c>
      <c r="J367" s="649" t="s">
        <v>1418</v>
      </c>
      <c r="K367" s="649" t="s">
        <v>1419</v>
      </c>
      <c r="L367" s="650">
        <v>333.31</v>
      </c>
      <c r="M367" s="650">
        <v>666.62</v>
      </c>
      <c r="N367" s="649">
        <v>2</v>
      </c>
      <c r="O367" s="730">
        <v>2</v>
      </c>
      <c r="P367" s="650"/>
      <c r="Q367" s="665">
        <v>0</v>
      </c>
      <c r="R367" s="649"/>
      <c r="S367" s="665">
        <v>0</v>
      </c>
      <c r="T367" s="730"/>
      <c r="U367" s="688">
        <v>0</v>
      </c>
    </row>
    <row r="368" spans="1:21" ht="14.4" customHeight="1" x14ac:dyDescent="0.3">
      <c r="A368" s="648">
        <v>25</v>
      </c>
      <c r="B368" s="649" t="s">
        <v>1350</v>
      </c>
      <c r="C368" s="649">
        <v>89870255</v>
      </c>
      <c r="D368" s="728" t="s">
        <v>1908</v>
      </c>
      <c r="E368" s="729" t="s">
        <v>1480</v>
      </c>
      <c r="F368" s="649" t="s">
        <v>1458</v>
      </c>
      <c r="G368" s="649" t="s">
        <v>1504</v>
      </c>
      <c r="H368" s="649" t="s">
        <v>1055</v>
      </c>
      <c r="I368" s="649" t="s">
        <v>1242</v>
      </c>
      <c r="J368" s="649" t="s">
        <v>1243</v>
      </c>
      <c r="K368" s="649" t="s">
        <v>1244</v>
      </c>
      <c r="L368" s="650">
        <v>154.01</v>
      </c>
      <c r="M368" s="650">
        <v>308.02</v>
      </c>
      <c r="N368" s="649">
        <v>2</v>
      </c>
      <c r="O368" s="730">
        <v>2</v>
      </c>
      <c r="P368" s="650"/>
      <c r="Q368" s="665">
        <v>0</v>
      </c>
      <c r="R368" s="649"/>
      <c r="S368" s="665">
        <v>0</v>
      </c>
      <c r="T368" s="730"/>
      <c r="U368" s="688">
        <v>0</v>
      </c>
    </row>
    <row r="369" spans="1:21" ht="14.4" customHeight="1" x14ac:dyDescent="0.3">
      <c r="A369" s="648">
        <v>25</v>
      </c>
      <c r="B369" s="649" t="s">
        <v>1350</v>
      </c>
      <c r="C369" s="649">
        <v>89870255</v>
      </c>
      <c r="D369" s="728" t="s">
        <v>1908</v>
      </c>
      <c r="E369" s="729" t="s">
        <v>1481</v>
      </c>
      <c r="F369" s="649" t="s">
        <v>1458</v>
      </c>
      <c r="G369" s="649" t="s">
        <v>1501</v>
      </c>
      <c r="H369" s="649" t="s">
        <v>555</v>
      </c>
      <c r="I369" s="649" t="s">
        <v>1193</v>
      </c>
      <c r="J369" s="649" t="s">
        <v>1418</v>
      </c>
      <c r="K369" s="649" t="s">
        <v>1419</v>
      </c>
      <c r="L369" s="650">
        <v>333.31</v>
      </c>
      <c r="M369" s="650">
        <v>1666.55</v>
      </c>
      <c r="N369" s="649">
        <v>5</v>
      </c>
      <c r="O369" s="730">
        <v>5</v>
      </c>
      <c r="P369" s="650"/>
      <c r="Q369" s="665">
        <v>0</v>
      </c>
      <c r="R369" s="649"/>
      <c r="S369" s="665">
        <v>0</v>
      </c>
      <c r="T369" s="730"/>
      <c r="U369" s="688">
        <v>0</v>
      </c>
    </row>
    <row r="370" spans="1:21" ht="14.4" customHeight="1" x14ac:dyDescent="0.3">
      <c r="A370" s="648">
        <v>25</v>
      </c>
      <c r="B370" s="649" t="s">
        <v>1350</v>
      </c>
      <c r="C370" s="649">
        <v>89870255</v>
      </c>
      <c r="D370" s="728" t="s">
        <v>1908</v>
      </c>
      <c r="E370" s="729" t="s">
        <v>1481</v>
      </c>
      <c r="F370" s="649" t="s">
        <v>1458</v>
      </c>
      <c r="G370" s="649" t="s">
        <v>1501</v>
      </c>
      <c r="H370" s="649" t="s">
        <v>555</v>
      </c>
      <c r="I370" s="649" t="s">
        <v>1193</v>
      </c>
      <c r="J370" s="649" t="s">
        <v>1418</v>
      </c>
      <c r="K370" s="649" t="s">
        <v>1419</v>
      </c>
      <c r="L370" s="650">
        <v>156.86000000000001</v>
      </c>
      <c r="M370" s="650">
        <v>313.72000000000003</v>
      </c>
      <c r="N370" s="649">
        <v>2</v>
      </c>
      <c r="O370" s="730">
        <v>1.5</v>
      </c>
      <c r="P370" s="650"/>
      <c r="Q370" s="665">
        <v>0</v>
      </c>
      <c r="R370" s="649"/>
      <c r="S370" s="665">
        <v>0</v>
      </c>
      <c r="T370" s="730"/>
      <c r="U370" s="688">
        <v>0</v>
      </c>
    </row>
    <row r="371" spans="1:21" ht="14.4" customHeight="1" x14ac:dyDescent="0.3">
      <c r="A371" s="648">
        <v>25</v>
      </c>
      <c r="B371" s="649" t="s">
        <v>1350</v>
      </c>
      <c r="C371" s="649">
        <v>89870255</v>
      </c>
      <c r="D371" s="728" t="s">
        <v>1908</v>
      </c>
      <c r="E371" s="729" t="s">
        <v>1481</v>
      </c>
      <c r="F371" s="649" t="s">
        <v>1458</v>
      </c>
      <c r="G371" s="649" t="s">
        <v>1501</v>
      </c>
      <c r="H371" s="649" t="s">
        <v>555</v>
      </c>
      <c r="I371" s="649" t="s">
        <v>1887</v>
      </c>
      <c r="J371" s="649" t="s">
        <v>1888</v>
      </c>
      <c r="K371" s="649" t="s">
        <v>1889</v>
      </c>
      <c r="L371" s="650">
        <v>112.76</v>
      </c>
      <c r="M371" s="650">
        <v>112.76</v>
      </c>
      <c r="N371" s="649">
        <v>1</v>
      </c>
      <c r="O371" s="730">
        <v>1</v>
      </c>
      <c r="P371" s="650"/>
      <c r="Q371" s="665">
        <v>0</v>
      </c>
      <c r="R371" s="649"/>
      <c r="S371" s="665">
        <v>0</v>
      </c>
      <c r="T371" s="730"/>
      <c r="U371" s="688">
        <v>0</v>
      </c>
    </row>
    <row r="372" spans="1:21" ht="14.4" customHeight="1" x14ac:dyDescent="0.3">
      <c r="A372" s="648">
        <v>25</v>
      </c>
      <c r="B372" s="649" t="s">
        <v>1350</v>
      </c>
      <c r="C372" s="649">
        <v>89870255</v>
      </c>
      <c r="D372" s="728" t="s">
        <v>1908</v>
      </c>
      <c r="E372" s="729" t="s">
        <v>1481</v>
      </c>
      <c r="F372" s="649" t="s">
        <v>1458</v>
      </c>
      <c r="G372" s="649" t="s">
        <v>1501</v>
      </c>
      <c r="H372" s="649" t="s">
        <v>555</v>
      </c>
      <c r="I372" s="649" t="s">
        <v>1315</v>
      </c>
      <c r="J372" s="649" t="s">
        <v>1450</v>
      </c>
      <c r="K372" s="649" t="s">
        <v>1451</v>
      </c>
      <c r="L372" s="650">
        <v>151.61000000000001</v>
      </c>
      <c r="M372" s="650">
        <v>151.61000000000001</v>
      </c>
      <c r="N372" s="649">
        <v>1</v>
      </c>
      <c r="O372" s="730">
        <v>1</v>
      </c>
      <c r="P372" s="650"/>
      <c r="Q372" s="665">
        <v>0</v>
      </c>
      <c r="R372" s="649"/>
      <c r="S372" s="665">
        <v>0</v>
      </c>
      <c r="T372" s="730"/>
      <c r="U372" s="688">
        <v>0</v>
      </c>
    </row>
    <row r="373" spans="1:21" ht="14.4" customHeight="1" x14ac:dyDescent="0.3">
      <c r="A373" s="648">
        <v>25</v>
      </c>
      <c r="B373" s="649" t="s">
        <v>1350</v>
      </c>
      <c r="C373" s="649">
        <v>89870255</v>
      </c>
      <c r="D373" s="728" t="s">
        <v>1908</v>
      </c>
      <c r="E373" s="729" t="s">
        <v>1481</v>
      </c>
      <c r="F373" s="649" t="s">
        <v>1458</v>
      </c>
      <c r="G373" s="649" t="s">
        <v>1501</v>
      </c>
      <c r="H373" s="649" t="s">
        <v>555</v>
      </c>
      <c r="I373" s="649" t="s">
        <v>1647</v>
      </c>
      <c r="J373" s="649" t="s">
        <v>1418</v>
      </c>
      <c r="K373" s="649" t="s">
        <v>1419</v>
      </c>
      <c r="L373" s="650">
        <v>333.31</v>
      </c>
      <c r="M373" s="650">
        <v>333.31</v>
      </c>
      <c r="N373" s="649">
        <v>1</v>
      </c>
      <c r="O373" s="730">
        <v>1</v>
      </c>
      <c r="P373" s="650"/>
      <c r="Q373" s="665">
        <v>0</v>
      </c>
      <c r="R373" s="649"/>
      <c r="S373" s="665">
        <v>0</v>
      </c>
      <c r="T373" s="730"/>
      <c r="U373" s="688">
        <v>0</v>
      </c>
    </row>
    <row r="374" spans="1:21" ht="14.4" customHeight="1" x14ac:dyDescent="0.3">
      <c r="A374" s="648">
        <v>25</v>
      </c>
      <c r="B374" s="649" t="s">
        <v>1350</v>
      </c>
      <c r="C374" s="649">
        <v>89870255</v>
      </c>
      <c r="D374" s="728" t="s">
        <v>1908</v>
      </c>
      <c r="E374" s="729" t="s">
        <v>1481</v>
      </c>
      <c r="F374" s="649" t="s">
        <v>1458</v>
      </c>
      <c r="G374" s="649" t="s">
        <v>1501</v>
      </c>
      <c r="H374" s="649" t="s">
        <v>555</v>
      </c>
      <c r="I374" s="649" t="s">
        <v>1647</v>
      </c>
      <c r="J374" s="649" t="s">
        <v>1418</v>
      </c>
      <c r="K374" s="649" t="s">
        <v>1419</v>
      </c>
      <c r="L374" s="650">
        <v>156.86000000000001</v>
      </c>
      <c r="M374" s="650">
        <v>1568.6000000000004</v>
      </c>
      <c r="N374" s="649">
        <v>10</v>
      </c>
      <c r="O374" s="730">
        <v>10</v>
      </c>
      <c r="P374" s="650"/>
      <c r="Q374" s="665">
        <v>0</v>
      </c>
      <c r="R374" s="649"/>
      <c r="S374" s="665">
        <v>0</v>
      </c>
      <c r="T374" s="730"/>
      <c r="U374" s="688">
        <v>0</v>
      </c>
    </row>
    <row r="375" spans="1:21" ht="14.4" customHeight="1" x14ac:dyDescent="0.3">
      <c r="A375" s="648">
        <v>25</v>
      </c>
      <c r="B375" s="649" t="s">
        <v>1350</v>
      </c>
      <c r="C375" s="649">
        <v>89870255</v>
      </c>
      <c r="D375" s="728" t="s">
        <v>1908</v>
      </c>
      <c r="E375" s="729" t="s">
        <v>1481</v>
      </c>
      <c r="F375" s="649" t="s">
        <v>1458</v>
      </c>
      <c r="G375" s="649" t="s">
        <v>1890</v>
      </c>
      <c r="H375" s="649" t="s">
        <v>555</v>
      </c>
      <c r="I375" s="649" t="s">
        <v>626</v>
      </c>
      <c r="J375" s="649" t="s">
        <v>627</v>
      </c>
      <c r="K375" s="649" t="s">
        <v>1597</v>
      </c>
      <c r="L375" s="650">
        <v>26.17</v>
      </c>
      <c r="M375" s="650">
        <v>26.17</v>
      </c>
      <c r="N375" s="649">
        <v>1</v>
      </c>
      <c r="O375" s="730">
        <v>0.5</v>
      </c>
      <c r="P375" s="650"/>
      <c r="Q375" s="665">
        <v>0</v>
      </c>
      <c r="R375" s="649"/>
      <c r="S375" s="665">
        <v>0</v>
      </c>
      <c r="T375" s="730"/>
      <c r="U375" s="688">
        <v>0</v>
      </c>
    </row>
    <row r="376" spans="1:21" ht="14.4" customHeight="1" x14ac:dyDescent="0.3">
      <c r="A376" s="648">
        <v>25</v>
      </c>
      <c r="B376" s="649" t="s">
        <v>1350</v>
      </c>
      <c r="C376" s="649">
        <v>89870255</v>
      </c>
      <c r="D376" s="728" t="s">
        <v>1908</v>
      </c>
      <c r="E376" s="729" t="s">
        <v>1481</v>
      </c>
      <c r="F376" s="649" t="s">
        <v>1458</v>
      </c>
      <c r="G376" s="649" t="s">
        <v>1504</v>
      </c>
      <c r="H376" s="649" t="s">
        <v>1055</v>
      </c>
      <c r="I376" s="649" t="s">
        <v>1242</v>
      </c>
      <c r="J376" s="649" t="s">
        <v>1243</v>
      </c>
      <c r="K376" s="649" t="s">
        <v>1244</v>
      </c>
      <c r="L376" s="650">
        <v>154.01</v>
      </c>
      <c r="M376" s="650">
        <v>462.03</v>
      </c>
      <c r="N376" s="649">
        <v>3</v>
      </c>
      <c r="O376" s="730">
        <v>3</v>
      </c>
      <c r="P376" s="650"/>
      <c r="Q376" s="665">
        <v>0</v>
      </c>
      <c r="R376" s="649"/>
      <c r="S376" s="665">
        <v>0</v>
      </c>
      <c r="T376" s="730"/>
      <c r="U376" s="688">
        <v>0</v>
      </c>
    </row>
    <row r="377" spans="1:21" ht="14.4" customHeight="1" x14ac:dyDescent="0.3">
      <c r="A377" s="648">
        <v>25</v>
      </c>
      <c r="B377" s="649" t="s">
        <v>1350</v>
      </c>
      <c r="C377" s="649">
        <v>89870255</v>
      </c>
      <c r="D377" s="728" t="s">
        <v>1908</v>
      </c>
      <c r="E377" s="729" t="s">
        <v>1481</v>
      </c>
      <c r="F377" s="649" t="s">
        <v>1458</v>
      </c>
      <c r="G377" s="649" t="s">
        <v>1505</v>
      </c>
      <c r="H377" s="649" t="s">
        <v>1055</v>
      </c>
      <c r="I377" s="649" t="s">
        <v>1506</v>
      </c>
      <c r="J377" s="649" t="s">
        <v>642</v>
      </c>
      <c r="K377" s="649" t="s">
        <v>1507</v>
      </c>
      <c r="L377" s="650">
        <v>48.31</v>
      </c>
      <c r="M377" s="650">
        <v>96.62</v>
      </c>
      <c r="N377" s="649">
        <v>2</v>
      </c>
      <c r="O377" s="730">
        <v>1</v>
      </c>
      <c r="P377" s="650"/>
      <c r="Q377" s="665">
        <v>0</v>
      </c>
      <c r="R377" s="649"/>
      <c r="S377" s="665">
        <v>0</v>
      </c>
      <c r="T377" s="730"/>
      <c r="U377" s="688">
        <v>0</v>
      </c>
    </row>
    <row r="378" spans="1:21" ht="14.4" customHeight="1" x14ac:dyDescent="0.3">
      <c r="A378" s="648">
        <v>25</v>
      </c>
      <c r="B378" s="649" t="s">
        <v>1350</v>
      </c>
      <c r="C378" s="649">
        <v>89870255</v>
      </c>
      <c r="D378" s="728" t="s">
        <v>1908</v>
      </c>
      <c r="E378" s="729" t="s">
        <v>1482</v>
      </c>
      <c r="F378" s="649" t="s">
        <v>1458</v>
      </c>
      <c r="G378" s="649" t="s">
        <v>1501</v>
      </c>
      <c r="H378" s="649" t="s">
        <v>555</v>
      </c>
      <c r="I378" s="649" t="s">
        <v>1193</v>
      </c>
      <c r="J378" s="649" t="s">
        <v>1418</v>
      </c>
      <c r="K378" s="649" t="s">
        <v>1419</v>
      </c>
      <c r="L378" s="650">
        <v>333.31</v>
      </c>
      <c r="M378" s="650">
        <v>3666.41</v>
      </c>
      <c r="N378" s="649">
        <v>11</v>
      </c>
      <c r="O378" s="730">
        <v>11</v>
      </c>
      <c r="P378" s="650">
        <v>333.31</v>
      </c>
      <c r="Q378" s="665">
        <v>9.0909090909090912E-2</v>
      </c>
      <c r="R378" s="649">
        <v>1</v>
      </c>
      <c r="S378" s="665">
        <v>9.0909090909090912E-2</v>
      </c>
      <c r="T378" s="730">
        <v>1</v>
      </c>
      <c r="U378" s="688">
        <v>9.0909090909090912E-2</v>
      </c>
    </row>
    <row r="379" spans="1:21" ht="14.4" customHeight="1" x14ac:dyDescent="0.3">
      <c r="A379" s="648">
        <v>25</v>
      </c>
      <c r="B379" s="649" t="s">
        <v>1350</v>
      </c>
      <c r="C379" s="649">
        <v>89870255</v>
      </c>
      <c r="D379" s="728" t="s">
        <v>1908</v>
      </c>
      <c r="E379" s="729" t="s">
        <v>1482</v>
      </c>
      <c r="F379" s="649" t="s">
        <v>1458</v>
      </c>
      <c r="G379" s="649" t="s">
        <v>1501</v>
      </c>
      <c r="H379" s="649" t="s">
        <v>555</v>
      </c>
      <c r="I379" s="649" t="s">
        <v>1193</v>
      </c>
      <c r="J379" s="649" t="s">
        <v>1418</v>
      </c>
      <c r="K379" s="649" t="s">
        <v>1419</v>
      </c>
      <c r="L379" s="650">
        <v>156.86000000000001</v>
      </c>
      <c r="M379" s="650">
        <v>627.44000000000005</v>
      </c>
      <c r="N379" s="649">
        <v>4</v>
      </c>
      <c r="O379" s="730">
        <v>4</v>
      </c>
      <c r="P379" s="650"/>
      <c r="Q379" s="665">
        <v>0</v>
      </c>
      <c r="R379" s="649"/>
      <c r="S379" s="665">
        <v>0</v>
      </c>
      <c r="T379" s="730"/>
      <c r="U379" s="688">
        <v>0</v>
      </c>
    </row>
    <row r="380" spans="1:21" ht="14.4" customHeight="1" x14ac:dyDescent="0.3">
      <c r="A380" s="648">
        <v>25</v>
      </c>
      <c r="B380" s="649" t="s">
        <v>1350</v>
      </c>
      <c r="C380" s="649">
        <v>89870255</v>
      </c>
      <c r="D380" s="728" t="s">
        <v>1908</v>
      </c>
      <c r="E380" s="729" t="s">
        <v>1482</v>
      </c>
      <c r="F380" s="649" t="s">
        <v>1458</v>
      </c>
      <c r="G380" s="649" t="s">
        <v>1501</v>
      </c>
      <c r="H380" s="649" t="s">
        <v>555</v>
      </c>
      <c r="I380" s="649" t="s">
        <v>1315</v>
      </c>
      <c r="J380" s="649" t="s">
        <v>1450</v>
      </c>
      <c r="K380" s="649" t="s">
        <v>1451</v>
      </c>
      <c r="L380" s="650">
        <v>333.31</v>
      </c>
      <c r="M380" s="650">
        <v>333.31</v>
      </c>
      <c r="N380" s="649">
        <v>1</v>
      </c>
      <c r="O380" s="730">
        <v>1</v>
      </c>
      <c r="P380" s="650"/>
      <c r="Q380" s="665">
        <v>0</v>
      </c>
      <c r="R380" s="649"/>
      <c r="S380" s="665">
        <v>0</v>
      </c>
      <c r="T380" s="730"/>
      <c r="U380" s="688">
        <v>0</v>
      </c>
    </row>
    <row r="381" spans="1:21" ht="14.4" customHeight="1" x14ac:dyDescent="0.3">
      <c r="A381" s="648">
        <v>25</v>
      </c>
      <c r="B381" s="649" t="s">
        <v>1350</v>
      </c>
      <c r="C381" s="649">
        <v>89870255</v>
      </c>
      <c r="D381" s="728" t="s">
        <v>1908</v>
      </c>
      <c r="E381" s="729" t="s">
        <v>1482</v>
      </c>
      <c r="F381" s="649" t="s">
        <v>1458</v>
      </c>
      <c r="G381" s="649" t="s">
        <v>1504</v>
      </c>
      <c r="H381" s="649" t="s">
        <v>1055</v>
      </c>
      <c r="I381" s="649" t="s">
        <v>1242</v>
      </c>
      <c r="J381" s="649" t="s">
        <v>1243</v>
      </c>
      <c r="K381" s="649" t="s">
        <v>1244</v>
      </c>
      <c r="L381" s="650">
        <v>154.01</v>
      </c>
      <c r="M381" s="650">
        <v>154.01</v>
      </c>
      <c r="N381" s="649">
        <v>1</v>
      </c>
      <c r="O381" s="730">
        <v>1</v>
      </c>
      <c r="P381" s="650"/>
      <c r="Q381" s="665">
        <v>0</v>
      </c>
      <c r="R381" s="649"/>
      <c r="S381" s="665">
        <v>0</v>
      </c>
      <c r="T381" s="730"/>
      <c r="U381" s="688">
        <v>0</v>
      </c>
    </row>
    <row r="382" spans="1:21" ht="14.4" customHeight="1" x14ac:dyDescent="0.3">
      <c r="A382" s="648">
        <v>25</v>
      </c>
      <c r="B382" s="649" t="s">
        <v>1350</v>
      </c>
      <c r="C382" s="649">
        <v>89870255</v>
      </c>
      <c r="D382" s="728" t="s">
        <v>1908</v>
      </c>
      <c r="E382" s="729" t="s">
        <v>1482</v>
      </c>
      <c r="F382" s="649" t="s">
        <v>1458</v>
      </c>
      <c r="G382" s="649" t="s">
        <v>1505</v>
      </c>
      <c r="H382" s="649" t="s">
        <v>555</v>
      </c>
      <c r="I382" s="649" t="s">
        <v>641</v>
      </c>
      <c r="J382" s="649" t="s">
        <v>642</v>
      </c>
      <c r="K382" s="649" t="s">
        <v>1677</v>
      </c>
      <c r="L382" s="650">
        <v>48.31</v>
      </c>
      <c r="M382" s="650">
        <v>48.31</v>
      </c>
      <c r="N382" s="649">
        <v>1</v>
      </c>
      <c r="O382" s="730">
        <v>1</v>
      </c>
      <c r="P382" s="650"/>
      <c r="Q382" s="665">
        <v>0</v>
      </c>
      <c r="R382" s="649"/>
      <c r="S382" s="665">
        <v>0</v>
      </c>
      <c r="T382" s="730"/>
      <c r="U382" s="688">
        <v>0</v>
      </c>
    </row>
    <row r="383" spans="1:21" ht="14.4" customHeight="1" x14ac:dyDescent="0.3">
      <c r="A383" s="648">
        <v>25</v>
      </c>
      <c r="B383" s="649" t="s">
        <v>1350</v>
      </c>
      <c r="C383" s="649">
        <v>89870255</v>
      </c>
      <c r="D383" s="728" t="s">
        <v>1908</v>
      </c>
      <c r="E383" s="729" t="s">
        <v>1483</v>
      </c>
      <c r="F383" s="649" t="s">
        <v>1458</v>
      </c>
      <c r="G383" s="649" t="s">
        <v>1501</v>
      </c>
      <c r="H383" s="649" t="s">
        <v>555</v>
      </c>
      <c r="I383" s="649" t="s">
        <v>1193</v>
      </c>
      <c r="J383" s="649" t="s">
        <v>1418</v>
      </c>
      <c r="K383" s="649" t="s">
        <v>1419</v>
      </c>
      <c r="L383" s="650">
        <v>333.31</v>
      </c>
      <c r="M383" s="650">
        <v>999.93000000000006</v>
      </c>
      <c r="N383" s="649">
        <v>3</v>
      </c>
      <c r="O383" s="730">
        <v>3</v>
      </c>
      <c r="P383" s="650"/>
      <c r="Q383" s="665">
        <v>0</v>
      </c>
      <c r="R383" s="649"/>
      <c r="S383" s="665">
        <v>0</v>
      </c>
      <c r="T383" s="730"/>
      <c r="U383" s="688">
        <v>0</v>
      </c>
    </row>
    <row r="384" spans="1:21" ht="14.4" customHeight="1" x14ac:dyDescent="0.3">
      <c r="A384" s="648">
        <v>25</v>
      </c>
      <c r="B384" s="649" t="s">
        <v>1350</v>
      </c>
      <c r="C384" s="649">
        <v>89870255</v>
      </c>
      <c r="D384" s="728" t="s">
        <v>1908</v>
      </c>
      <c r="E384" s="729" t="s">
        <v>1483</v>
      </c>
      <c r="F384" s="649" t="s">
        <v>1458</v>
      </c>
      <c r="G384" s="649" t="s">
        <v>1501</v>
      </c>
      <c r="H384" s="649" t="s">
        <v>555</v>
      </c>
      <c r="I384" s="649" t="s">
        <v>1193</v>
      </c>
      <c r="J384" s="649" t="s">
        <v>1418</v>
      </c>
      <c r="K384" s="649" t="s">
        <v>1419</v>
      </c>
      <c r="L384" s="650">
        <v>156.86000000000001</v>
      </c>
      <c r="M384" s="650">
        <v>627.44000000000005</v>
      </c>
      <c r="N384" s="649">
        <v>4</v>
      </c>
      <c r="O384" s="730">
        <v>4</v>
      </c>
      <c r="P384" s="650"/>
      <c r="Q384" s="665">
        <v>0</v>
      </c>
      <c r="R384" s="649"/>
      <c r="S384" s="665">
        <v>0</v>
      </c>
      <c r="T384" s="730"/>
      <c r="U384" s="688">
        <v>0</v>
      </c>
    </row>
    <row r="385" spans="1:21" ht="14.4" customHeight="1" x14ac:dyDescent="0.3">
      <c r="A385" s="648">
        <v>25</v>
      </c>
      <c r="B385" s="649" t="s">
        <v>1350</v>
      </c>
      <c r="C385" s="649">
        <v>89870255</v>
      </c>
      <c r="D385" s="728" t="s">
        <v>1908</v>
      </c>
      <c r="E385" s="729" t="s">
        <v>1483</v>
      </c>
      <c r="F385" s="649" t="s">
        <v>1458</v>
      </c>
      <c r="G385" s="649" t="s">
        <v>1891</v>
      </c>
      <c r="H385" s="649" t="s">
        <v>555</v>
      </c>
      <c r="I385" s="649" t="s">
        <v>1892</v>
      </c>
      <c r="J385" s="649" t="s">
        <v>1893</v>
      </c>
      <c r="K385" s="649" t="s">
        <v>1894</v>
      </c>
      <c r="L385" s="650">
        <v>63.67</v>
      </c>
      <c r="M385" s="650">
        <v>127.34</v>
      </c>
      <c r="N385" s="649">
        <v>2</v>
      </c>
      <c r="O385" s="730">
        <v>1.5</v>
      </c>
      <c r="P385" s="650"/>
      <c r="Q385" s="665">
        <v>0</v>
      </c>
      <c r="R385" s="649"/>
      <c r="S385" s="665">
        <v>0</v>
      </c>
      <c r="T385" s="730"/>
      <c r="U385" s="688">
        <v>0</v>
      </c>
    </row>
    <row r="386" spans="1:21" ht="14.4" customHeight="1" x14ac:dyDescent="0.3">
      <c r="A386" s="648">
        <v>25</v>
      </c>
      <c r="B386" s="649" t="s">
        <v>1350</v>
      </c>
      <c r="C386" s="649">
        <v>89870255</v>
      </c>
      <c r="D386" s="728" t="s">
        <v>1908</v>
      </c>
      <c r="E386" s="729" t="s">
        <v>1483</v>
      </c>
      <c r="F386" s="649" t="s">
        <v>1458</v>
      </c>
      <c r="G386" s="649" t="s">
        <v>1504</v>
      </c>
      <c r="H386" s="649" t="s">
        <v>555</v>
      </c>
      <c r="I386" s="649" t="s">
        <v>1895</v>
      </c>
      <c r="J386" s="649" t="s">
        <v>1243</v>
      </c>
      <c r="K386" s="649" t="s">
        <v>1896</v>
      </c>
      <c r="L386" s="650">
        <v>0</v>
      </c>
      <c r="M386" s="650">
        <v>0</v>
      </c>
      <c r="N386" s="649">
        <v>1</v>
      </c>
      <c r="O386" s="730">
        <v>0.5</v>
      </c>
      <c r="P386" s="650"/>
      <c r="Q386" s="665"/>
      <c r="R386" s="649"/>
      <c r="S386" s="665">
        <v>0</v>
      </c>
      <c r="T386" s="730"/>
      <c r="U386" s="688">
        <v>0</v>
      </c>
    </row>
    <row r="387" spans="1:21" ht="14.4" customHeight="1" x14ac:dyDescent="0.3">
      <c r="A387" s="648">
        <v>25</v>
      </c>
      <c r="B387" s="649" t="s">
        <v>1350</v>
      </c>
      <c r="C387" s="649">
        <v>89870255</v>
      </c>
      <c r="D387" s="728" t="s">
        <v>1908</v>
      </c>
      <c r="E387" s="729" t="s">
        <v>1486</v>
      </c>
      <c r="F387" s="649" t="s">
        <v>1458</v>
      </c>
      <c r="G387" s="649" t="s">
        <v>1501</v>
      </c>
      <c r="H387" s="649" t="s">
        <v>555</v>
      </c>
      <c r="I387" s="649" t="s">
        <v>1502</v>
      </c>
      <c r="J387" s="649" t="s">
        <v>1418</v>
      </c>
      <c r="K387" s="649" t="s">
        <v>1503</v>
      </c>
      <c r="L387" s="650">
        <v>0</v>
      </c>
      <c r="M387" s="650">
        <v>0</v>
      </c>
      <c r="N387" s="649">
        <v>1</v>
      </c>
      <c r="O387" s="730">
        <v>1</v>
      </c>
      <c r="P387" s="650"/>
      <c r="Q387" s="665"/>
      <c r="R387" s="649"/>
      <c r="S387" s="665">
        <v>0</v>
      </c>
      <c r="T387" s="730"/>
      <c r="U387" s="688">
        <v>0</v>
      </c>
    </row>
    <row r="388" spans="1:21" ht="14.4" customHeight="1" x14ac:dyDescent="0.3">
      <c r="A388" s="648">
        <v>25</v>
      </c>
      <c r="B388" s="649" t="s">
        <v>1350</v>
      </c>
      <c r="C388" s="649">
        <v>89870255</v>
      </c>
      <c r="D388" s="728" t="s">
        <v>1908</v>
      </c>
      <c r="E388" s="729" t="s">
        <v>1486</v>
      </c>
      <c r="F388" s="649" t="s">
        <v>1458</v>
      </c>
      <c r="G388" s="649" t="s">
        <v>1501</v>
      </c>
      <c r="H388" s="649" t="s">
        <v>555</v>
      </c>
      <c r="I388" s="649" t="s">
        <v>1193</v>
      </c>
      <c r="J388" s="649" t="s">
        <v>1418</v>
      </c>
      <c r="K388" s="649" t="s">
        <v>1419</v>
      </c>
      <c r="L388" s="650">
        <v>333.31</v>
      </c>
      <c r="M388" s="650">
        <v>999.93000000000006</v>
      </c>
      <c r="N388" s="649">
        <v>3</v>
      </c>
      <c r="O388" s="730">
        <v>3</v>
      </c>
      <c r="P388" s="650"/>
      <c r="Q388" s="665">
        <v>0</v>
      </c>
      <c r="R388" s="649"/>
      <c r="S388" s="665">
        <v>0</v>
      </c>
      <c r="T388" s="730"/>
      <c r="U388" s="688">
        <v>0</v>
      </c>
    </row>
    <row r="389" spans="1:21" ht="14.4" customHeight="1" x14ac:dyDescent="0.3">
      <c r="A389" s="648">
        <v>25</v>
      </c>
      <c r="B389" s="649" t="s">
        <v>1350</v>
      </c>
      <c r="C389" s="649">
        <v>89870255</v>
      </c>
      <c r="D389" s="728" t="s">
        <v>1908</v>
      </c>
      <c r="E389" s="729" t="s">
        <v>1486</v>
      </c>
      <c r="F389" s="649" t="s">
        <v>1458</v>
      </c>
      <c r="G389" s="649" t="s">
        <v>1501</v>
      </c>
      <c r="H389" s="649" t="s">
        <v>555</v>
      </c>
      <c r="I389" s="649" t="s">
        <v>1193</v>
      </c>
      <c r="J389" s="649" t="s">
        <v>1418</v>
      </c>
      <c r="K389" s="649" t="s">
        <v>1419</v>
      </c>
      <c r="L389" s="650">
        <v>156.86000000000001</v>
      </c>
      <c r="M389" s="650">
        <v>627.44000000000005</v>
      </c>
      <c r="N389" s="649">
        <v>4</v>
      </c>
      <c r="O389" s="730">
        <v>4</v>
      </c>
      <c r="P389" s="650"/>
      <c r="Q389" s="665">
        <v>0</v>
      </c>
      <c r="R389" s="649"/>
      <c r="S389" s="665">
        <v>0</v>
      </c>
      <c r="T389" s="730"/>
      <c r="U389" s="688">
        <v>0</v>
      </c>
    </row>
    <row r="390" spans="1:21" ht="14.4" customHeight="1" x14ac:dyDescent="0.3">
      <c r="A390" s="648">
        <v>25</v>
      </c>
      <c r="B390" s="649" t="s">
        <v>1350</v>
      </c>
      <c r="C390" s="649">
        <v>89870255</v>
      </c>
      <c r="D390" s="728" t="s">
        <v>1908</v>
      </c>
      <c r="E390" s="729" t="s">
        <v>1486</v>
      </c>
      <c r="F390" s="649" t="s">
        <v>1458</v>
      </c>
      <c r="G390" s="649" t="s">
        <v>1501</v>
      </c>
      <c r="H390" s="649" t="s">
        <v>555</v>
      </c>
      <c r="I390" s="649" t="s">
        <v>1647</v>
      </c>
      <c r="J390" s="649" t="s">
        <v>1418</v>
      </c>
      <c r="K390" s="649" t="s">
        <v>1419</v>
      </c>
      <c r="L390" s="650">
        <v>333.31</v>
      </c>
      <c r="M390" s="650">
        <v>666.62</v>
      </c>
      <c r="N390" s="649">
        <v>2</v>
      </c>
      <c r="O390" s="730">
        <v>2</v>
      </c>
      <c r="P390" s="650"/>
      <c r="Q390" s="665">
        <v>0</v>
      </c>
      <c r="R390" s="649"/>
      <c r="S390" s="665">
        <v>0</v>
      </c>
      <c r="T390" s="730"/>
      <c r="U390" s="688">
        <v>0</v>
      </c>
    </row>
    <row r="391" spans="1:21" ht="14.4" customHeight="1" x14ac:dyDescent="0.3">
      <c r="A391" s="648">
        <v>25</v>
      </c>
      <c r="B391" s="649" t="s">
        <v>1350</v>
      </c>
      <c r="C391" s="649">
        <v>89870255</v>
      </c>
      <c r="D391" s="728" t="s">
        <v>1908</v>
      </c>
      <c r="E391" s="729" t="s">
        <v>1486</v>
      </c>
      <c r="F391" s="649" t="s">
        <v>1458</v>
      </c>
      <c r="G391" s="649" t="s">
        <v>1504</v>
      </c>
      <c r="H391" s="649" t="s">
        <v>1055</v>
      </c>
      <c r="I391" s="649" t="s">
        <v>1242</v>
      </c>
      <c r="J391" s="649" t="s">
        <v>1243</v>
      </c>
      <c r="K391" s="649" t="s">
        <v>1244</v>
      </c>
      <c r="L391" s="650">
        <v>154.01</v>
      </c>
      <c r="M391" s="650">
        <v>308.02</v>
      </c>
      <c r="N391" s="649">
        <v>2</v>
      </c>
      <c r="O391" s="730">
        <v>2</v>
      </c>
      <c r="P391" s="650"/>
      <c r="Q391" s="665">
        <v>0</v>
      </c>
      <c r="R391" s="649"/>
      <c r="S391" s="665">
        <v>0</v>
      </c>
      <c r="T391" s="730"/>
      <c r="U391" s="688">
        <v>0</v>
      </c>
    </row>
    <row r="392" spans="1:21" ht="14.4" customHeight="1" x14ac:dyDescent="0.3">
      <c r="A392" s="648">
        <v>25</v>
      </c>
      <c r="B392" s="649" t="s">
        <v>1350</v>
      </c>
      <c r="C392" s="649">
        <v>89870255</v>
      </c>
      <c r="D392" s="728" t="s">
        <v>1908</v>
      </c>
      <c r="E392" s="729" t="s">
        <v>1486</v>
      </c>
      <c r="F392" s="649" t="s">
        <v>1458</v>
      </c>
      <c r="G392" s="649" t="s">
        <v>1504</v>
      </c>
      <c r="H392" s="649" t="s">
        <v>555</v>
      </c>
      <c r="I392" s="649" t="s">
        <v>1687</v>
      </c>
      <c r="J392" s="649" t="s">
        <v>1243</v>
      </c>
      <c r="K392" s="649" t="s">
        <v>1244</v>
      </c>
      <c r="L392" s="650">
        <v>154.01</v>
      </c>
      <c r="M392" s="650">
        <v>154.01</v>
      </c>
      <c r="N392" s="649">
        <v>1</v>
      </c>
      <c r="O392" s="730">
        <v>1</v>
      </c>
      <c r="P392" s="650"/>
      <c r="Q392" s="665">
        <v>0</v>
      </c>
      <c r="R392" s="649"/>
      <c r="S392" s="665">
        <v>0</v>
      </c>
      <c r="T392" s="730"/>
      <c r="U392" s="688">
        <v>0</v>
      </c>
    </row>
    <row r="393" spans="1:21" ht="14.4" customHeight="1" x14ac:dyDescent="0.3">
      <c r="A393" s="648">
        <v>25</v>
      </c>
      <c r="B393" s="649" t="s">
        <v>1350</v>
      </c>
      <c r="C393" s="649">
        <v>89870255</v>
      </c>
      <c r="D393" s="728" t="s">
        <v>1908</v>
      </c>
      <c r="E393" s="729" t="s">
        <v>1489</v>
      </c>
      <c r="F393" s="649" t="s">
        <v>1458</v>
      </c>
      <c r="G393" s="649" t="s">
        <v>1501</v>
      </c>
      <c r="H393" s="649" t="s">
        <v>555</v>
      </c>
      <c r="I393" s="649" t="s">
        <v>1193</v>
      </c>
      <c r="J393" s="649" t="s">
        <v>1418</v>
      </c>
      <c r="K393" s="649" t="s">
        <v>1419</v>
      </c>
      <c r="L393" s="650">
        <v>333.31</v>
      </c>
      <c r="M393" s="650">
        <v>3999.72</v>
      </c>
      <c r="N393" s="649">
        <v>12</v>
      </c>
      <c r="O393" s="730">
        <v>12</v>
      </c>
      <c r="P393" s="650"/>
      <c r="Q393" s="665">
        <v>0</v>
      </c>
      <c r="R393" s="649"/>
      <c r="S393" s="665">
        <v>0</v>
      </c>
      <c r="T393" s="730"/>
      <c r="U393" s="688">
        <v>0</v>
      </c>
    </row>
    <row r="394" spans="1:21" ht="14.4" customHeight="1" x14ac:dyDescent="0.3">
      <c r="A394" s="648">
        <v>25</v>
      </c>
      <c r="B394" s="649" t="s">
        <v>1350</v>
      </c>
      <c r="C394" s="649">
        <v>89870255</v>
      </c>
      <c r="D394" s="728" t="s">
        <v>1908</v>
      </c>
      <c r="E394" s="729" t="s">
        <v>1489</v>
      </c>
      <c r="F394" s="649" t="s">
        <v>1458</v>
      </c>
      <c r="G394" s="649" t="s">
        <v>1501</v>
      </c>
      <c r="H394" s="649" t="s">
        <v>555</v>
      </c>
      <c r="I394" s="649" t="s">
        <v>1193</v>
      </c>
      <c r="J394" s="649" t="s">
        <v>1418</v>
      </c>
      <c r="K394" s="649" t="s">
        <v>1419</v>
      </c>
      <c r="L394" s="650">
        <v>156.86000000000001</v>
      </c>
      <c r="M394" s="650">
        <v>784.30000000000007</v>
      </c>
      <c r="N394" s="649">
        <v>5</v>
      </c>
      <c r="O394" s="730">
        <v>5</v>
      </c>
      <c r="P394" s="650"/>
      <c r="Q394" s="665">
        <v>0</v>
      </c>
      <c r="R394" s="649"/>
      <c r="S394" s="665">
        <v>0</v>
      </c>
      <c r="T394" s="730"/>
      <c r="U394" s="688">
        <v>0</v>
      </c>
    </row>
    <row r="395" spans="1:21" ht="14.4" customHeight="1" x14ac:dyDescent="0.3">
      <c r="A395" s="648">
        <v>25</v>
      </c>
      <c r="B395" s="649" t="s">
        <v>1350</v>
      </c>
      <c r="C395" s="649">
        <v>89870255</v>
      </c>
      <c r="D395" s="728" t="s">
        <v>1908</v>
      </c>
      <c r="E395" s="729" t="s">
        <v>1489</v>
      </c>
      <c r="F395" s="649" t="s">
        <v>1458</v>
      </c>
      <c r="G395" s="649" t="s">
        <v>1501</v>
      </c>
      <c r="H395" s="649" t="s">
        <v>555</v>
      </c>
      <c r="I395" s="649" t="s">
        <v>1315</v>
      </c>
      <c r="J395" s="649" t="s">
        <v>1450</v>
      </c>
      <c r="K395" s="649" t="s">
        <v>1451</v>
      </c>
      <c r="L395" s="650">
        <v>333.31</v>
      </c>
      <c r="M395" s="650">
        <v>333.31</v>
      </c>
      <c r="N395" s="649">
        <v>1</v>
      </c>
      <c r="O395" s="730">
        <v>1</v>
      </c>
      <c r="P395" s="650"/>
      <c r="Q395" s="665">
        <v>0</v>
      </c>
      <c r="R395" s="649"/>
      <c r="S395" s="665">
        <v>0</v>
      </c>
      <c r="T395" s="730"/>
      <c r="U395" s="688">
        <v>0</v>
      </c>
    </row>
    <row r="396" spans="1:21" ht="14.4" customHeight="1" x14ac:dyDescent="0.3">
      <c r="A396" s="648">
        <v>25</v>
      </c>
      <c r="B396" s="649" t="s">
        <v>1350</v>
      </c>
      <c r="C396" s="649">
        <v>89870255</v>
      </c>
      <c r="D396" s="728" t="s">
        <v>1908</v>
      </c>
      <c r="E396" s="729" t="s">
        <v>1489</v>
      </c>
      <c r="F396" s="649" t="s">
        <v>1458</v>
      </c>
      <c r="G396" s="649" t="s">
        <v>1514</v>
      </c>
      <c r="H396" s="649" t="s">
        <v>1055</v>
      </c>
      <c r="I396" s="649" t="s">
        <v>1238</v>
      </c>
      <c r="J396" s="649" t="s">
        <v>1239</v>
      </c>
      <c r="K396" s="649" t="s">
        <v>1423</v>
      </c>
      <c r="L396" s="650">
        <v>184.22</v>
      </c>
      <c r="M396" s="650">
        <v>368.44</v>
      </c>
      <c r="N396" s="649">
        <v>2</v>
      </c>
      <c r="O396" s="730">
        <v>1</v>
      </c>
      <c r="P396" s="650"/>
      <c r="Q396" s="665">
        <v>0</v>
      </c>
      <c r="R396" s="649"/>
      <c r="S396" s="665">
        <v>0</v>
      </c>
      <c r="T396" s="730"/>
      <c r="U396" s="688">
        <v>0</v>
      </c>
    </row>
    <row r="397" spans="1:21" ht="14.4" customHeight="1" x14ac:dyDescent="0.3">
      <c r="A397" s="648">
        <v>25</v>
      </c>
      <c r="B397" s="649" t="s">
        <v>1350</v>
      </c>
      <c r="C397" s="649">
        <v>89870255</v>
      </c>
      <c r="D397" s="728" t="s">
        <v>1908</v>
      </c>
      <c r="E397" s="729" t="s">
        <v>1489</v>
      </c>
      <c r="F397" s="649" t="s">
        <v>1458</v>
      </c>
      <c r="G397" s="649" t="s">
        <v>1504</v>
      </c>
      <c r="H397" s="649" t="s">
        <v>1055</v>
      </c>
      <c r="I397" s="649" t="s">
        <v>1242</v>
      </c>
      <c r="J397" s="649" t="s">
        <v>1243</v>
      </c>
      <c r="K397" s="649" t="s">
        <v>1244</v>
      </c>
      <c r="L397" s="650">
        <v>154.01</v>
      </c>
      <c r="M397" s="650">
        <v>308.02</v>
      </c>
      <c r="N397" s="649">
        <v>2</v>
      </c>
      <c r="O397" s="730">
        <v>2</v>
      </c>
      <c r="P397" s="650"/>
      <c r="Q397" s="665">
        <v>0</v>
      </c>
      <c r="R397" s="649"/>
      <c r="S397" s="665">
        <v>0</v>
      </c>
      <c r="T397" s="730"/>
      <c r="U397" s="688">
        <v>0</v>
      </c>
    </row>
    <row r="398" spans="1:21" ht="14.4" customHeight="1" x14ac:dyDescent="0.3">
      <c r="A398" s="648">
        <v>25</v>
      </c>
      <c r="B398" s="649" t="s">
        <v>1350</v>
      </c>
      <c r="C398" s="649">
        <v>89870255</v>
      </c>
      <c r="D398" s="728" t="s">
        <v>1908</v>
      </c>
      <c r="E398" s="729" t="s">
        <v>1492</v>
      </c>
      <c r="F398" s="649" t="s">
        <v>1458</v>
      </c>
      <c r="G398" s="649" t="s">
        <v>1501</v>
      </c>
      <c r="H398" s="649" t="s">
        <v>555</v>
      </c>
      <c r="I398" s="649" t="s">
        <v>1193</v>
      </c>
      <c r="J398" s="649" t="s">
        <v>1418</v>
      </c>
      <c r="K398" s="649" t="s">
        <v>1419</v>
      </c>
      <c r="L398" s="650">
        <v>333.31</v>
      </c>
      <c r="M398" s="650">
        <v>1333.24</v>
      </c>
      <c r="N398" s="649">
        <v>4</v>
      </c>
      <c r="O398" s="730">
        <v>4</v>
      </c>
      <c r="P398" s="650">
        <v>333.31</v>
      </c>
      <c r="Q398" s="665">
        <v>0.25</v>
      </c>
      <c r="R398" s="649">
        <v>1</v>
      </c>
      <c r="S398" s="665">
        <v>0.25</v>
      </c>
      <c r="T398" s="730">
        <v>1</v>
      </c>
      <c r="U398" s="688">
        <v>0.25</v>
      </c>
    </row>
    <row r="399" spans="1:21" ht="14.4" customHeight="1" x14ac:dyDescent="0.3">
      <c r="A399" s="648">
        <v>25</v>
      </c>
      <c r="B399" s="649" t="s">
        <v>1350</v>
      </c>
      <c r="C399" s="649">
        <v>89870255</v>
      </c>
      <c r="D399" s="728" t="s">
        <v>1908</v>
      </c>
      <c r="E399" s="729" t="s">
        <v>1492</v>
      </c>
      <c r="F399" s="649" t="s">
        <v>1458</v>
      </c>
      <c r="G399" s="649" t="s">
        <v>1501</v>
      </c>
      <c r="H399" s="649" t="s">
        <v>555</v>
      </c>
      <c r="I399" s="649" t="s">
        <v>1193</v>
      </c>
      <c r="J399" s="649" t="s">
        <v>1418</v>
      </c>
      <c r="K399" s="649" t="s">
        <v>1419</v>
      </c>
      <c r="L399" s="650">
        <v>156.86000000000001</v>
      </c>
      <c r="M399" s="650">
        <v>784.30000000000007</v>
      </c>
      <c r="N399" s="649">
        <v>5</v>
      </c>
      <c r="O399" s="730">
        <v>5</v>
      </c>
      <c r="P399" s="650"/>
      <c r="Q399" s="665">
        <v>0</v>
      </c>
      <c r="R399" s="649"/>
      <c r="S399" s="665">
        <v>0</v>
      </c>
      <c r="T399" s="730"/>
      <c r="U399" s="688">
        <v>0</v>
      </c>
    </row>
    <row r="400" spans="1:21" ht="14.4" customHeight="1" x14ac:dyDescent="0.3">
      <c r="A400" s="648">
        <v>25</v>
      </c>
      <c r="B400" s="649" t="s">
        <v>1350</v>
      </c>
      <c r="C400" s="649">
        <v>89870255</v>
      </c>
      <c r="D400" s="728" t="s">
        <v>1908</v>
      </c>
      <c r="E400" s="729" t="s">
        <v>1492</v>
      </c>
      <c r="F400" s="649" t="s">
        <v>1458</v>
      </c>
      <c r="G400" s="649" t="s">
        <v>1501</v>
      </c>
      <c r="H400" s="649" t="s">
        <v>555</v>
      </c>
      <c r="I400" s="649" t="s">
        <v>1315</v>
      </c>
      <c r="J400" s="649" t="s">
        <v>1450</v>
      </c>
      <c r="K400" s="649" t="s">
        <v>1451</v>
      </c>
      <c r="L400" s="650">
        <v>151.61000000000001</v>
      </c>
      <c r="M400" s="650">
        <v>303.22000000000003</v>
      </c>
      <c r="N400" s="649">
        <v>2</v>
      </c>
      <c r="O400" s="730">
        <v>2</v>
      </c>
      <c r="P400" s="650"/>
      <c r="Q400" s="665">
        <v>0</v>
      </c>
      <c r="R400" s="649"/>
      <c r="S400" s="665">
        <v>0</v>
      </c>
      <c r="T400" s="730"/>
      <c r="U400" s="688">
        <v>0</v>
      </c>
    </row>
    <row r="401" spans="1:21" ht="14.4" customHeight="1" x14ac:dyDescent="0.3">
      <c r="A401" s="648">
        <v>25</v>
      </c>
      <c r="B401" s="649" t="s">
        <v>1350</v>
      </c>
      <c r="C401" s="649">
        <v>89870255</v>
      </c>
      <c r="D401" s="728" t="s">
        <v>1908</v>
      </c>
      <c r="E401" s="729" t="s">
        <v>1492</v>
      </c>
      <c r="F401" s="649" t="s">
        <v>1458</v>
      </c>
      <c r="G401" s="649" t="s">
        <v>1504</v>
      </c>
      <c r="H401" s="649" t="s">
        <v>1055</v>
      </c>
      <c r="I401" s="649" t="s">
        <v>1743</v>
      </c>
      <c r="J401" s="649" t="s">
        <v>1425</v>
      </c>
      <c r="K401" s="649" t="s">
        <v>1744</v>
      </c>
      <c r="L401" s="650">
        <v>82.92</v>
      </c>
      <c r="M401" s="650">
        <v>82.92</v>
      </c>
      <c r="N401" s="649">
        <v>1</v>
      </c>
      <c r="O401" s="730">
        <v>1</v>
      </c>
      <c r="P401" s="650"/>
      <c r="Q401" s="665">
        <v>0</v>
      </c>
      <c r="R401" s="649"/>
      <c r="S401" s="665">
        <v>0</v>
      </c>
      <c r="T401" s="730"/>
      <c r="U401" s="688">
        <v>0</v>
      </c>
    </row>
    <row r="402" spans="1:21" ht="14.4" customHeight="1" x14ac:dyDescent="0.3">
      <c r="A402" s="648">
        <v>25</v>
      </c>
      <c r="B402" s="649" t="s">
        <v>1350</v>
      </c>
      <c r="C402" s="649">
        <v>89870255</v>
      </c>
      <c r="D402" s="728" t="s">
        <v>1908</v>
      </c>
      <c r="E402" s="729" t="s">
        <v>1494</v>
      </c>
      <c r="F402" s="649" t="s">
        <v>1458</v>
      </c>
      <c r="G402" s="649" t="s">
        <v>1551</v>
      </c>
      <c r="H402" s="649" t="s">
        <v>555</v>
      </c>
      <c r="I402" s="649" t="s">
        <v>1897</v>
      </c>
      <c r="J402" s="649" t="s">
        <v>1898</v>
      </c>
      <c r="K402" s="649" t="s">
        <v>1899</v>
      </c>
      <c r="L402" s="650">
        <v>43.32</v>
      </c>
      <c r="M402" s="650">
        <v>43.32</v>
      </c>
      <c r="N402" s="649">
        <v>1</v>
      </c>
      <c r="O402" s="730">
        <v>1</v>
      </c>
      <c r="P402" s="650"/>
      <c r="Q402" s="665">
        <v>0</v>
      </c>
      <c r="R402" s="649"/>
      <c r="S402" s="665">
        <v>0</v>
      </c>
      <c r="T402" s="730"/>
      <c r="U402" s="688">
        <v>0</v>
      </c>
    </row>
    <row r="403" spans="1:21" ht="14.4" customHeight="1" x14ac:dyDescent="0.3">
      <c r="A403" s="648">
        <v>25</v>
      </c>
      <c r="B403" s="649" t="s">
        <v>1350</v>
      </c>
      <c r="C403" s="649">
        <v>89870255</v>
      </c>
      <c r="D403" s="728" t="s">
        <v>1908</v>
      </c>
      <c r="E403" s="729" t="s">
        <v>1494</v>
      </c>
      <c r="F403" s="649" t="s">
        <v>1458</v>
      </c>
      <c r="G403" s="649" t="s">
        <v>1501</v>
      </c>
      <c r="H403" s="649" t="s">
        <v>555</v>
      </c>
      <c r="I403" s="649" t="s">
        <v>1193</v>
      </c>
      <c r="J403" s="649" t="s">
        <v>1418</v>
      </c>
      <c r="K403" s="649" t="s">
        <v>1419</v>
      </c>
      <c r="L403" s="650">
        <v>333.31</v>
      </c>
      <c r="M403" s="650">
        <v>2999.79</v>
      </c>
      <c r="N403" s="649">
        <v>9</v>
      </c>
      <c r="O403" s="730">
        <v>8.5</v>
      </c>
      <c r="P403" s="650"/>
      <c r="Q403" s="665">
        <v>0</v>
      </c>
      <c r="R403" s="649"/>
      <c r="S403" s="665">
        <v>0</v>
      </c>
      <c r="T403" s="730"/>
      <c r="U403" s="688">
        <v>0</v>
      </c>
    </row>
    <row r="404" spans="1:21" ht="14.4" customHeight="1" x14ac:dyDescent="0.3">
      <c r="A404" s="648">
        <v>25</v>
      </c>
      <c r="B404" s="649" t="s">
        <v>1350</v>
      </c>
      <c r="C404" s="649">
        <v>89870255</v>
      </c>
      <c r="D404" s="728" t="s">
        <v>1908</v>
      </c>
      <c r="E404" s="729" t="s">
        <v>1494</v>
      </c>
      <c r="F404" s="649" t="s">
        <v>1458</v>
      </c>
      <c r="G404" s="649" t="s">
        <v>1501</v>
      </c>
      <c r="H404" s="649" t="s">
        <v>555</v>
      </c>
      <c r="I404" s="649" t="s">
        <v>1193</v>
      </c>
      <c r="J404" s="649" t="s">
        <v>1418</v>
      </c>
      <c r="K404" s="649" t="s">
        <v>1419</v>
      </c>
      <c r="L404" s="650">
        <v>156.86000000000001</v>
      </c>
      <c r="M404" s="650">
        <v>2352.900000000001</v>
      </c>
      <c r="N404" s="649">
        <v>15</v>
      </c>
      <c r="O404" s="730">
        <v>15</v>
      </c>
      <c r="P404" s="650"/>
      <c r="Q404" s="665">
        <v>0</v>
      </c>
      <c r="R404" s="649"/>
      <c r="S404" s="665">
        <v>0</v>
      </c>
      <c r="T404" s="730"/>
      <c r="U404" s="688">
        <v>0</v>
      </c>
    </row>
    <row r="405" spans="1:21" ht="14.4" customHeight="1" x14ac:dyDescent="0.3">
      <c r="A405" s="648">
        <v>25</v>
      </c>
      <c r="B405" s="649" t="s">
        <v>1350</v>
      </c>
      <c r="C405" s="649">
        <v>89870255</v>
      </c>
      <c r="D405" s="728" t="s">
        <v>1908</v>
      </c>
      <c r="E405" s="729" t="s">
        <v>1494</v>
      </c>
      <c r="F405" s="649" t="s">
        <v>1458</v>
      </c>
      <c r="G405" s="649" t="s">
        <v>1501</v>
      </c>
      <c r="H405" s="649" t="s">
        <v>555</v>
      </c>
      <c r="I405" s="649" t="s">
        <v>1315</v>
      </c>
      <c r="J405" s="649" t="s">
        <v>1450</v>
      </c>
      <c r="K405" s="649" t="s">
        <v>1451</v>
      </c>
      <c r="L405" s="650">
        <v>151.61000000000001</v>
      </c>
      <c r="M405" s="650">
        <v>151.61000000000001</v>
      </c>
      <c r="N405" s="649">
        <v>1</v>
      </c>
      <c r="O405" s="730">
        <v>1</v>
      </c>
      <c r="P405" s="650"/>
      <c r="Q405" s="665">
        <v>0</v>
      </c>
      <c r="R405" s="649"/>
      <c r="S405" s="665">
        <v>0</v>
      </c>
      <c r="T405" s="730"/>
      <c r="U405" s="688">
        <v>0</v>
      </c>
    </row>
    <row r="406" spans="1:21" ht="14.4" customHeight="1" x14ac:dyDescent="0.3">
      <c r="A406" s="648">
        <v>25</v>
      </c>
      <c r="B406" s="649" t="s">
        <v>1350</v>
      </c>
      <c r="C406" s="649">
        <v>89870255</v>
      </c>
      <c r="D406" s="728" t="s">
        <v>1908</v>
      </c>
      <c r="E406" s="729" t="s">
        <v>1494</v>
      </c>
      <c r="F406" s="649" t="s">
        <v>1458</v>
      </c>
      <c r="G406" s="649" t="s">
        <v>1648</v>
      </c>
      <c r="H406" s="649" t="s">
        <v>555</v>
      </c>
      <c r="I406" s="649" t="s">
        <v>1900</v>
      </c>
      <c r="J406" s="649" t="s">
        <v>1650</v>
      </c>
      <c r="K406" s="649" t="s">
        <v>1901</v>
      </c>
      <c r="L406" s="650">
        <v>0</v>
      </c>
      <c r="M406" s="650">
        <v>0</v>
      </c>
      <c r="N406" s="649">
        <v>1</v>
      </c>
      <c r="O406" s="730">
        <v>1</v>
      </c>
      <c r="P406" s="650"/>
      <c r="Q406" s="665"/>
      <c r="R406" s="649"/>
      <c r="S406" s="665">
        <v>0</v>
      </c>
      <c r="T406" s="730"/>
      <c r="U406" s="688">
        <v>0</v>
      </c>
    </row>
    <row r="407" spans="1:21" ht="14.4" customHeight="1" x14ac:dyDescent="0.3">
      <c r="A407" s="648">
        <v>25</v>
      </c>
      <c r="B407" s="649" t="s">
        <v>1350</v>
      </c>
      <c r="C407" s="649">
        <v>89870255</v>
      </c>
      <c r="D407" s="728" t="s">
        <v>1908</v>
      </c>
      <c r="E407" s="729" t="s">
        <v>1494</v>
      </c>
      <c r="F407" s="649" t="s">
        <v>1458</v>
      </c>
      <c r="G407" s="649" t="s">
        <v>1792</v>
      </c>
      <c r="H407" s="649" t="s">
        <v>555</v>
      </c>
      <c r="I407" s="649" t="s">
        <v>1902</v>
      </c>
      <c r="J407" s="649" t="s">
        <v>1903</v>
      </c>
      <c r="K407" s="649" t="s">
        <v>1904</v>
      </c>
      <c r="L407" s="650">
        <v>83.09</v>
      </c>
      <c r="M407" s="650">
        <v>83.09</v>
      </c>
      <c r="N407" s="649">
        <v>1</v>
      </c>
      <c r="O407" s="730">
        <v>1</v>
      </c>
      <c r="P407" s="650"/>
      <c r="Q407" s="665">
        <v>0</v>
      </c>
      <c r="R407" s="649"/>
      <c r="S407" s="665">
        <v>0</v>
      </c>
      <c r="T407" s="730"/>
      <c r="U407" s="688">
        <v>0</v>
      </c>
    </row>
    <row r="408" spans="1:21" ht="14.4" customHeight="1" x14ac:dyDescent="0.3">
      <c r="A408" s="648">
        <v>25</v>
      </c>
      <c r="B408" s="649" t="s">
        <v>1350</v>
      </c>
      <c r="C408" s="649">
        <v>89870255</v>
      </c>
      <c r="D408" s="728" t="s">
        <v>1908</v>
      </c>
      <c r="E408" s="729" t="s">
        <v>1494</v>
      </c>
      <c r="F408" s="649" t="s">
        <v>1458</v>
      </c>
      <c r="G408" s="649" t="s">
        <v>1536</v>
      </c>
      <c r="H408" s="649" t="s">
        <v>555</v>
      </c>
      <c r="I408" s="649" t="s">
        <v>735</v>
      </c>
      <c r="J408" s="649" t="s">
        <v>736</v>
      </c>
      <c r="K408" s="649" t="s">
        <v>1537</v>
      </c>
      <c r="L408" s="650">
        <v>0</v>
      </c>
      <c r="M408" s="650">
        <v>0</v>
      </c>
      <c r="N408" s="649">
        <v>1</v>
      </c>
      <c r="O408" s="730">
        <v>0.5</v>
      </c>
      <c r="P408" s="650"/>
      <c r="Q408" s="665"/>
      <c r="R408" s="649"/>
      <c r="S408" s="665">
        <v>0</v>
      </c>
      <c r="T408" s="730"/>
      <c r="U408" s="688">
        <v>0</v>
      </c>
    </row>
    <row r="409" spans="1:21" ht="14.4" customHeight="1" x14ac:dyDescent="0.3">
      <c r="A409" s="648">
        <v>25</v>
      </c>
      <c r="B409" s="649" t="s">
        <v>1350</v>
      </c>
      <c r="C409" s="649">
        <v>89870255</v>
      </c>
      <c r="D409" s="728" t="s">
        <v>1908</v>
      </c>
      <c r="E409" s="729" t="s">
        <v>1494</v>
      </c>
      <c r="F409" s="649" t="s">
        <v>1458</v>
      </c>
      <c r="G409" s="649" t="s">
        <v>1504</v>
      </c>
      <c r="H409" s="649" t="s">
        <v>1055</v>
      </c>
      <c r="I409" s="649" t="s">
        <v>1242</v>
      </c>
      <c r="J409" s="649" t="s">
        <v>1243</v>
      </c>
      <c r="K409" s="649" t="s">
        <v>1244</v>
      </c>
      <c r="L409" s="650">
        <v>154.01</v>
      </c>
      <c r="M409" s="650">
        <v>462.03</v>
      </c>
      <c r="N409" s="649">
        <v>3</v>
      </c>
      <c r="O409" s="730">
        <v>3</v>
      </c>
      <c r="P409" s="650"/>
      <c r="Q409" s="665">
        <v>0</v>
      </c>
      <c r="R409" s="649"/>
      <c r="S409" s="665">
        <v>0</v>
      </c>
      <c r="T409" s="730"/>
      <c r="U409" s="688">
        <v>0</v>
      </c>
    </row>
    <row r="410" spans="1:21" ht="14.4" customHeight="1" x14ac:dyDescent="0.3">
      <c r="A410" s="648">
        <v>25</v>
      </c>
      <c r="B410" s="649" t="s">
        <v>1350</v>
      </c>
      <c r="C410" s="649">
        <v>89870255</v>
      </c>
      <c r="D410" s="728" t="s">
        <v>1908</v>
      </c>
      <c r="E410" s="729" t="s">
        <v>1494</v>
      </c>
      <c r="F410" s="649" t="s">
        <v>1458</v>
      </c>
      <c r="G410" s="649" t="s">
        <v>1504</v>
      </c>
      <c r="H410" s="649" t="s">
        <v>1055</v>
      </c>
      <c r="I410" s="649" t="s">
        <v>1526</v>
      </c>
      <c r="J410" s="649" t="s">
        <v>1527</v>
      </c>
      <c r="K410" s="649" t="s">
        <v>1528</v>
      </c>
      <c r="L410" s="650">
        <v>77.010000000000005</v>
      </c>
      <c r="M410" s="650">
        <v>77.010000000000005</v>
      </c>
      <c r="N410" s="649">
        <v>1</v>
      </c>
      <c r="O410" s="730">
        <v>1</v>
      </c>
      <c r="P410" s="650"/>
      <c r="Q410" s="665">
        <v>0</v>
      </c>
      <c r="R410" s="649"/>
      <c r="S410" s="665">
        <v>0</v>
      </c>
      <c r="T410" s="730"/>
      <c r="U410" s="688">
        <v>0</v>
      </c>
    </row>
    <row r="411" spans="1:21" ht="14.4" customHeight="1" x14ac:dyDescent="0.3">
      <c r="A411" s="648">
        <v>25</v>
      </c>
      <c r="B411" s="649" t="s">
        <v>1350</v>
      </c>
      <c r="C411" s="649">
        <v>89870255</v>
      </c>
      <c r="D411" s="728" t="s">
        <v>1908</v>
      </c>
      <c r="E411" s="729" t="s">
        <v>1495</v>
      </c>
      <c r="F411" s="649" t="s">
        <v>1458</v>
      </c>
      <c r="G411" s="649" t="s">
        <v>1501</v>
      </c>
      <c r="H411" s="649" t="s">
        <v>555</v>
      </c>
      <c r="I411" s="649" t="s">
        <v>1193</v>
      </c>
      <c r="J411" s="649" t="s">
        <v>1418</v>
      </c>
      <c r="K411" s="649" t="s">
        <v>1419</v>
      </c>
      <c r="L411" s="650">
        <v>333.31</v>
      </c>
      <c r="M411" s="650">
        <v>999.93000000000006</v>
      </c>
      <c r="N411" s="649">
        <v>3</v>
      </c>
      <c r="O411" s="730">
        <v>3</v>
      </c>
      <c r="P411" s="650"/>
      <c r="Q411" s="665">
        <v>0</v>
      </c>
      <c r="R411" s="649"/>
      <c r="S411" s="665">
        <v>0</v>
      </c>
      <c r="T411" s="730"/>
      <c r="U411" s="688">
        <v>0</v>
      </c>
    </row>
    <row r="412" spans="1:21" ht="14.4" customHeight="1" x14ac:dyDescent="0.3">
      <c r="A412" s="648">
        <v>25</v>
      </c>
      <c r="B412" s="649" t="s">
        <v>1350</v>
      </c>
      <c r="C412" s="649">
        <v>89870255</v>
      </c>
      <c r="D412" s="728" t="s">
        <v>1908</v>
      </c>
      <c r="E412" s="729" t="s">
        <v>1495</v>
      </c>
      <c r="F412" s="649" t="s">
        <v>1458</v>
      </c>
      <c r="G412" s="649" t="s">
        <v>1504</v>
      </c>
      <c r="H412" s="649" t="s">
        <v>1055</v>
      </c>
      <c r="I412" s="649" t="s">
        <v>1242</v>
      </c>
      <c r="J412" s="649" t="s">
        <v>1243</v>
      </c>
      <c r="K412" s="649" t="s">
        <v>1244</v>
      </c>
      <c r="L412" s="650">
        <v>154.01</v>
      </c>
      <c r="M412" s="650">
        <v>154.01</v>
      </c>
      <c r="N412" s="649">
        <v>1</v>
      </c>
      <c r="O412" s="730">
        <v>1</v>
      </c>
      <c r="P412" s="650"/>
      <c r="Q412" s="665">
        <v>0</v>
      </c>
      <c r="R412" s="649"/>
      <c r="S412" s="665">
        <v>0</v>
      </c>
      <c r="T412" s="730"/>
      <c r="U412" s="688">
        <v>0</v>
      </c>
    </row>
    <row r="413" spans="1:21" ht="14.4" customHeight="1" x14ac:dyDescent="0.3">
      <c r="A413" s="648">
        <v>25</v>
      </c>
      <c r="B413" s="649" t="s">
        <v>1350</v>
      </c>
      <c r="C413" s="649">
        <v>89870255</v>
      </c>
      <c r="D413" s="728" t="s">
        <v>1908</v>
      </c>
      <c r="E413" s="729" t="s">
        <v>1496</v>
      </c>
      <c r="F413" s="649" t="s">
        <v>1458</v>
      </c>
      <c r="G413" s="649" t="s">
        <v>1501</v>
      </c>
      <c r="H413" s="649" t="s">
        <v>555</v>
      </c>
      <c r="I413" s="649" t="s">
        <v>1193</v>
      </c>
      <c r="J413" s="649" t="s">
        <v>1418</v>
      </c>
      <c r="K413" s="649" t="s">
        <v>1419</v>
      </c>
      <c r="L413" s="650">
        <v>156.86000000000001</v>
      </c>
      <c r="M413" s="650">
        <v>156.86000000000001</v>
      </c>
      <c r="N413" s="649">
        <v>1</v>
      </c>
      <c r="O413" s="730">
        <v>1</v>
      </c>
      <c r="P413" s="650"/>
      <c r="Q413" s="665">
        <v>0</v>
      </c>
      <c r="R413" s="649"/>
      <c r="S413" s="665">
        <v>0</v>
      </c>
      <c r="T413" s="730"/>
      <c r="U413" s="688">
        <v>0</v>
      </c>
    </row>
    <row r="414" spans="1:21" ht="14.4" customHeight="1" x14ac:dyDescent="0.3">
      <c r="A414" s="648">
        <v>25</v>
      </c>
      <c r="B414" s="649" t="s">
        <v>1350</v>
      </c>
      <c r="C414" s="649">
        <v>89870255</v>
      </c>
      <c r="D414" s="728" t="s">
        <v>1908</v>
      </c>
      <c r="E414" s="729" t="s">
        <v>1496</v>
      </c>
      <c r="F414" s="649" t="s">
        <v>1458</v>
      </c>
      <c r="G414" s="649" t="s">
        <v>1501</v>
      </c>
      <c r="H414" s="649" t="s">
        <v>555</v>
      </c>
      <c r="I414" s="649" t="s">
        <v>1315</v>
      </c>
      <c r="J414" s="649" t="s">
        <v>1450</v>
      </c>
      <c r="K414" s="649" t="s">
        <v>1451</v>
      </c>
      <c r="L414" s="650">
        <v>333.31</v>
      </c>
      <c r="M414" s="650">
        <v>999.93000000000006</v>
      </c>
      <c r="N414" s="649">
        <v>3</v>
      </c>
      <c r="O414" s="730">
        <v>3</v>
      </c>
      <c r="P414" s="650"/>
      <c r="Q414" s="665">
        <v>0</v>
      </c>
      <c r="R414" s="649"/>
      <c r="S414" s="665">
        <v>0</v>
      </c>
      <c r="T414" s="730"/>
      <c r="U414" s="688">
        <v>0</v>
      </c>
    </row>
    <row r="415" spans="1:21" ht="14.4" customHeight="1" thickBot="1" x14ac:dyDescent="0.35">
      <c r="A415" s="654">
        <v>25</v>
      </c>
      <c r="B415" s="655" t="s">
        <v>1350</v>
      </c>
      <c r="C415" s="655">
        <v>89870255</v>
      </c>
      <c r="D415" s="731" t="s">
        <v>1908</v>
      </c>
      <c r="E415" s="732" t="s">
        <v>1496</v>
      </c>
      <c r="F415" s="655" t="s">
        <v>1458</v>
      </c>
      <c r="G415" s="655" t="s">
        <v>1501</v>
      </c>
      <c r="H415" s="655" t="s">
        <v>555</v>
      </c>
      <c r="I415" s="655" t="s">
        <v>1315</v>
      </c>
      <c r="J415" s="655" t="s">
        <v>1450</v>
      </c>
      <c r="K415" s="655" t="s">
        <v>1451</v>
      </c>
      <c r="L415" s="656">
        <v>151.61000000000001</v>
      </c>
      <c r="M415" s="656">
        <v>303.22000000000003</v>
      </c>
      <c r="N415" s="655">
        <v>2</v>
      </c>
      <c r="O415" s="733">
        <v>2</v>
      </c>
      <c r="P415" s="656"/>
      <c r="Q415" s="666">
        <v>0</v>
      </c>
      <c r="R415" s="655"/>
      <c r="S415" s="666">
        <v>0</v>
      </c>
      <c r="T415" s="733"/>
      <c r="U415" s="689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08" t="s">
        <v>1910</v>
      </c>
      <c r="B1" s="509"/>
      <c r="C1" s="509"/>
      <c r="D1" s="509"/>
      <c r="E1" s="509"/>
      <c r="F1" s="509"/>
    </row>
    <row r="2" spans="1:6" ht="14.4" customHeight="1" thickBot="1" x14ac:dyDescent="0.35">
      <c r="A2" s="383" t="s">
        <v>332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0" t="s">
        <v>162</v>
      </c>
      <c r="C3" s="511"/>
      <c r="D3" s="512" t="s">
        <v>161</v>
      </c>
      <c r="E3" s="511"/>
      <c r="F3" s="105" t="s">
        <v>3</v>
      </c>
    </row>
    <row r="4" spans="1:6" ht="14.4" customHeight="1" thickBot="1" x14ac:dyDescent="0.35">
      <c r="A4" s="734" t="s">
        <v>235</v>
      </c>
      <c r="B4" s="661" t="s">
        <v>14</v>
      </c>
      <c r="C4" s="662" t="s">
        <v>2</v>
      </c>
      <c r="D4" s="661" t="s">
        <v>14</v>
      </c>
      <c r="E4" s="662" t="s">
        <v>2</v>
      </c>
      <c r="F4" s="663" t="s">
        <v>14</v>
      </c>
    </row>
    <row r="5" spans="1:6" ht="14.4" customHeight="1" x14ac:dyDescent="0.3">
      <c r="A5" s="736" t="s">
        <v>1481</v>
      </c>
      <c r="B5" s="229">
        <v>10136.850000000002</v>
      </c>
      <c r="C5" s="727">
        <v>0.31289886552804824</v>
      </c>
      <c r="D5" s="229">
        <v>22259.72</v>
      </c>
      <c r="E5" s="727">
        <v>0.68710113447195176</v>
      </c>
      <c r="F5" s="735">
        <v>32396.570000000003</v>
      </c>
    </row>
    <row r="6" spans="1:6" ht="14.4" customHeight="1" x14ac:dyDescent="0.3">
      <c r="A6" s="675" t="s">
        <v>1478</v>
      </c>
      <c r="B6" s="652">
        <v>1232.08</v>
      </c>
      <c r="C6" s="665">
        <v>0.12021078450981673</v>
      </c>
      <c r="D6" s="652">
        <v>9017.25</v>
      </c>
      <c r="E6" s="665">
        <v>0.8797892154901833</v>
      </c>
      <c r="F6" s="653">
        <v>10249.33</v>
      </c>
    </row>
    <row r="7" spans="1:6" ht="14.4" customHeight="1" x14ac:dyDescent="0.3">
      <c r="A7" s="675" t="s">
        <v>1486</v>
      </c>
      <c r="B7" s="652">
        <v>820.63</v>
      </c>
      <c r="C7" s="665">
        <v>0.29775908737962709</v>
      </c>
      <c r="D7" s="652">
        <v>1935.3900000000003</v>
      </c>
      <c r="E7" s="665">
        <v>0.70224091262037291</v>
      </c>
      <c r="F7" s="653">
        <v>2756.0200000000004</v>
      </c>
    </row>
    <row r="8" spans="1:6" ht="14.4" customHeight="1" x14ac:dyDescent="0.3">
      <c r="A8" s="675" t="s">
        <v>1480</v>
      </c>
      <c r="B8" s="652">
        <v>666.62</v>
      </c>
      <c r="C8" s="665">
        <v>0.27046260457492477</v>
      </c>
      <c r="D8" s="652">
        <v>1798.12</v>
      </c>
      <c r="E8" s="665">
        <v>0.72953739542507523</v>
      </c>
      <c r="F8" s="653">
        <v>2464.7399999999998</v>
      </c>
    </row>
    <row r="9" spans="1:6" ht="14.4" customHeight="1" x14ac:dyDescent="0.3">
      <c r="A9" s="675" t="s">
        <v>1469</v>
      </c>
      <c r="B9" s="652">
        <v>490.17</v>
      </c>
      <c r="C9" s="665">
        <v>7.502927422872932E-2</v>
      </c>
      <c r="D9" s="652">
        <v>6042.8799999999992</v>
      </c>
      <c r="E9" s="665">
        <v>0.92497072577127071</v>
      </c>
      <c r="F9" s="653">
        <v>6533.0499999999993</v>
      </c>
    </row>
    <row r="10" spans="1:6" ht="14.4" customHeight="1" x14ac:dyDescent="0.3">
      <c r="A10" s="675" t="s">
        <v>1476</v>
      </c>
      <c r="B10" s="652">
        <v>344.04</v>
      </c>
      <c r="C10" s="665">
        <v>2.9766447078122642E-2</v>
      </c>
      <c r="D10" s="652">
        <v>11213.940000000002</v>
      </c>
      <c r="E10" s="665">
        <v>0.9702335529218773</v>
      </c>
      <c r="F10" s="653">
        <v>11557.980000000003</v>
      </c>
    </row>
    <row r="11" spans="1:6" ht="14.4" customHeight="1" x14ac:dyDescent="0.3">
      <c r="A11" s="675" t="s">
        <v>1484</v>
      </c>
      <c r="B11" s="652">
        <v>200.07</v>
      </c>
      <c r="C11" s="665">
        <v>1.4201196032154454E-2</v>
      </c>
      <c r="D11" s="652">
        <v>13888.18</v>
      </c>
      <c r="E11" s="665">
        <v>0.98579880396784558</v>
      </c>
      <c r="F11" s="653">
        <v>14088.25</v>
      </c>
    </row>
    <row r="12" spans="1:6" ht="14.4" customHeight="1" x14ac:dyDescent="0.3">
      <c r="A12" s="675" t="s">
        <v>1477</v>
      </c>
      <c r="B12" s="652">
        <v>156.86000000000001</v>
      </c>
      <c r="C12" s="665">
        <v>4.8792323125495744E-2</v>
      </c>
      <c r="D12" s="652">
        <v>3057.9900000000002</v>
      </c>
      <c r="E12" s="665">
        <v>0.95120767687450425</v>
      </c>
      <c r="F12" s="653">
        <v>3214.8500000000004</v>
      </c>
    </row>
    <row r="13" spans="1:6" ht="14.4" customHeight="1" x14ac:dyDescent="0.3">
      <c r="A13" s="675" t="s">
        <v>1489</v>
      </c>
      <c r="B13" s="652">
        <v>154.01</v>
      </c>
      <c r="C13" s="665">
        <v>6.0062390632123399E-3</v>
      </c>
      <c r="D13" s="652">
        <v>25487.660000000007</v>
      </c>
      <c r="E13" s="665">
        <v>0.99399376093678771</v>
      </c>
      <c r="F13" s="653">
        <v>25641.670000000006</v>
      </c>
    </row>
    <row r="14" spans="1:6" ht="14.4" customHeight="1" x14ac:dyDescent="0.3">
      <c r="A14" s="675" t="s">
        <v>1475</v>
      </c>
      <c r="B14" s="652">
        <v>154.01</v>
      </c>
      <c r="C14" s="665">
        <v>0.12540203398663008</v>
      </c>
      <c r="D14" s="652">
        <v>1074.1199999999999</v>
      </c>
      <c r="E14" s="665">
        <v>0.87459796601336992</v>
      </c>
      <c r="F14" s="653">
        <v>1228.1299999999999</v>
      </c>
    </row>
    <row r="15" spans="1:6" ht="14.4" customHeight="1" x14ac:dyDescent="0.3">
      <c r="A15" s="675" t="s">
        <v>1472</v>
      </c>
      <c r="B15" s="652">
        <v>48.31</v>
      </c>
      <c r="C15" s="665">
        <v>1.7117869517967741E-3</v>
      </c>
      <c r="D15" s="652">
        <v>28173.659999999996</v>
      </c>
      <c r="E15" s="665">
        <v>0.99828821304820314</v>
      </c>
      <c r="F15" s="653">
        <v>28221.969999999998</v>
      </c>
    </row>
    <row r="16" spans="1:6" ht="14.4" customHeight="1" x14ac:dyDescent="0.3">
      <c r="A16" s="675" t="s">
        <v>1470</v>
      </c>
      <c r="B16" s="652"/>
      <c r="C16" s="665">
        <v>0</v>
      </c>
      <c r="D16" s="652">
        <v>3547.63</v>
      </c>
      <c r="E16" s="665">
        <v>1</v>
      </c>
      <c r="F16" s="653">
        <v>3547.63</v>
      </c>
    </row>
    <row r="17" spans="1:6" ht="14.4" customHeight="1" x14ac:dyDescent="0.3">
      <c r="A17" s="675" t="s">
        <v>1471</v>
      </c>
      <c r="B17" s="652"/>
      <c r="C17" s="665">
        <v>0</v>
      </c>
      <c r="D17" s="652">
        <v>8857.970000000003</v>
      </c>
      <c r="E17" s="665">
        <v>1</v>
      </c>
      <c r="F17" s="653">
        <v>8857.970000000003</v>
      </c>
    </row>
    <row r="18" spans="1:6" ht="14.4" customHeight="1" x14ac:dyDescent="0.3">
      <c r="A18" s="675" t="s">
        <v>1491</v>
      </c>
      <c r="B18" s="652"/>
      <c r="C18" s="665">
        <v>0</v>
      </c>
      <c r="D18" s="652">
        <v>3129.04</v>
      </c>
      <c r="E18" s="665">
        <v>1</v>
      </c>
      <c r="F18" s="653">
        <v>3129.04</v>
      </c>
    </row>
    <row r="19" spans="1:6" ht="14.4" customHeight="1" x14ac:dyDescent="0.3">
      <c r="A19" s="675" t="s">
        <v>1493</v>
      </c>
      <c r="B19" s="652"/>
      <c r="C19" s="665">
        <v>0</v>
      </c>
      <c r="D19" s="652">
        <v>4005.4700000000003</v>
      </c>
      <c r="E19" s="665">
        <v>1</v>
      </c>
      <c r="F19" s="653">
        <v>4005.4700000000003</v>
      </c>
    </row>
    <row r="20" spans="1:6" ht="14.4" customHeight="1" x14ac:dyDescent="0.3">
      <c r="A20" s="675" t="s">
        <v>1487</v>
      </c>
      <c r="B20" s="652"/>
      <c r="C20" s="665">
        <v>0</v>
      </c>
      <c r="D20" s="652">
        <v>12318.990000000002</v>
      </c>
      <c r="E20" s="665">
        <v>1</v>
      </c>
      <c r="F20" s="653">
        <v>12318.990000000002</v>
      </c>
    </row>
    <row r="21" spans="1:6" ht="14.4" customHeight="1" x14ac:dyDescent="0.3">
      <c r="A21" s="675" t="s">
        <v>1488</v>
      </c>
      <c r="B21" s="652">
        <v>0</v>
      </c>
      <c r="C21" s="665">
        <v>0</v>
      </c>
      <c r="D21" s="652">
        <v>15973.279999999997</v>
      </c>
      <c r="E21" s="665">
        <v>1</v>
      </c>
      <c r="F21" s="653">
        <v>15973.279999999997</v>
      </c>
    </row>
    <row r="22" spans="1:6" ht="14.4" customHeight="1" x14ac:dyDescent="0.3">
      <c r="A22" s="675" t="s">
        <v>1496</v>
      </c>
      <c r="B22" s="652"/>
      <c r="C22" s="665">
        <v>0</v>
      </c>
      <c r="D22" s="652">
        <v>1460.0100000000002</v>
      </c>
      <c r="E22" s="665">
        <v>1</v>
      </c>
      <c r="F22" s="653">
        <v>1460.0100000000002</v>
      </c>
    </row>
    <row r="23" spans="1:6" ht="14.4" customHeight="1" x14ac:dyDescent="0.3">
      <c r="A23" s="675" t="s">
        <v>1490</v>
      </c>
      <c r="B23" s="652">
        <v>0</v>
      </c>
      <c r="C23" s="665"/>
      <c r="D23" s="652"/>
      <c r="E23" s="665"/>
      <c r="F23" s="653">
        <v>0</v>
      </c>
    </row>
    <row r="24" spans="1:6" ht="14.4" customHeight="1" x14ac:dyDescent="0.3">
      <c r="A24" s="675" t="s">
        <v>1483</v>
      </c>
      <c r="B24" s="652">
        <v>0</v>
      </c>
      <c r="C24" s="665">
        <v>0</v>
      </c>
      <c r="D24" s="652">
        <v>1627.3700000000001</v>
      </c>
      <c r="E24" s="665">
        <v>1</v>
      </c>
      <c r="F24" s="653">
        <v>1627.3700000000001</v>
      </c>
    </row>
    <row r="25" spans="1:6" ht="14.4" customHeight="1" x14ac:dyDescent="0.3">
      <c r="A25" s="675" t="s">
        <v>1492</v>
      </c>
      <c r="B25" s="652"/>
      <c r="C25" s="665">
        <v>0</v>
      </c>
      <c r="D25" s="652">
        <v>2503.6800000000003</v>
      </c>
      <c r="E25" s="665">
        <v>1</v>
      </c>
      <c r="F25" s="653">
        <v>2503.6800000000003</v>
      </c>
    </row>
    <row r="26" spans="1:6" ht="14.4" customHeight="1" x14ac:dyDescent="0.3">
      <c r="A26" s="675" t="s">
        <v>1494</v>
      </c>
      <c r="B26" s="652"/>
      <c r="C26" s="665">
        <v>0</v>
      </c>
      <c r="D26" s="652">
        <v>6043.3400000000011</v>
      </c>
      <c r="E26" s="665">
        <v>1</v>
      </c>
      <c r="F26" s="653">
        <v>6043.3400000000011</v>
      </c>
    </row>
    <row r="27" spans="1:6" ht="14.4" customHeight="1" x14ac:dyDescent="0.3">
      <c r="A27" s="675" t="s">
        <v>1479</v>
      </c>
      <c r="B27" s="652"/>
      <c r="C27" s="665">
        <v>0</v>
      </c>
      <c r="D27" s="652">
        <v>21117.349999999995</v>
      </c>
      <c r="E27" s="665">
        <v>1</v>
      </c>
      <c r="F27" s="653">
        <v>21117.349999999995</v>
      </c>
    </row>
    <row r="28" spans="1:6" ht="14.4" customHeight="1" x14ac:dyDescent="0.3">
      <c r="A28" s="675" t="s">
        <v>1473</v>
      </c>
      <c r="B28" s="652">
        <v>0</v>
      </c>
      <c r="C28" s="665"/>
      <c r="D28" s="652"/>
      <c r="E28" s="665"/>
      <c r="F28" s="653">
        <v>0</v>
      </c>
    </row>
    <row r="29" spans="1:6" ht="14.4" customHeight="1" x14ac:dyDescent="0.3">
      <c r="A29" s="675" t="s">
        <v>1495</v>
      </c>
      <c r="B29" s="652"/>
      <c r="C29" s="665">
        <v>0</v>
      </c>
      <c r="D29" s="652">
        <v>1153.94</v>
      </c>
      <c r="E29" s="665">
        <v>1</v>
      </c>
      <c r="F29" s="653">
        <v>1153.94</v>
      </c>
    </row>
    <row r="30" spans="1:6" ht="14.4" customHeight="1" x14ac:dyDescent="0.3">
      <c r="A30" s="675" t="s">
        <v>1474</v>
      </c>
      <c r="B30" s="652"/>
      <c r="C30" s="665">
        <v>0</v>
      </c>
      <c r="D30" s="652">
        <v>333.31</v>
      </c>
      <c r="E30" s="665">
        <v>1</v>
      </c>
      <c r="F30" s="653">
        <v>333.31</v>
      </c>
    </row>
    <row r="31" spans="1:6" ht="14.4" customHeight="1" x14ac:dyDescent="0.3">
      <c r="A31" s="675" t="s">
        <v>1485</v>
      </c>
      <c r="B31" s="652">
        <v>0</v>
      </c>
      <c r="C31" s="665">
        <v>0</v>
      </c>
      <c r="D31" s="652">
        <v>12359.410000000002</v>
      </c>
      <c r="E31" s="665">
        <v>1</v>
      </c>
      <c r="F31" s="653">
        <v>12359.410000000002</v>
      </c>
    </row>
    <row r="32" spans="1:6" ht="14.4" customHeight="1" thickBot="1" x14ac:dyDescent="0.35">
      <c r="A32" s="676" t="s">
        <v>1482</v>
      </c>
      <c r="B32" s="667"/>
      <c r="C32" s="668">
        <v>0</v>
      </c>
      <c r="D32" s="667">
        <v>26161.240000000016</v>
      </c>
      <c r="E32" s="668">
        <v>1</v>
      </c>
      <c r="F32" s="669">
        <v>26161.240000000016</v>
      </c>
    </row>
    <row r="33" spans="1:6" ht="14.4" customHeight="1" thickBot="1" x14ac:dyDescent="0.35">
      <c r="A33" s="670" t="s">
        <v>3</v>
      </c>
      <c r="B33" s="671">
        <v>14403.650000000001</v>
      </c>
      <c r="C33" s="672">
        <v>5.5624448458258972E-2</v>
      </c>
      <c r="D33" s="671">
        <v>244540.94</v>
      </c>
      <c r="E33" s="672">
        <v>0.94437555154174102</v>
      </c>
      <c r="F33" s="673">
        <v>258944.59</v>
      </c>
    </row>
    <row r="34" spans="1:6" ht="14.4" customHeight="1" thickBot="1" x14ac:dyDescent="0.35"/>
    <row r="35" spans="1:6" ht="14.4" customHeight="1" x14ac:dyDescent="0.3">
      <c r="A35" s="736" t="s">
        <v>1377</v>
      </c>
      <c r="B35" s="229">
        <v>12450.430000000002</v>
      </c>
      <c r="C35" s="727">
        <v>6.5288547321261534E-2</v>
      </c>
      <c r="D35" s="229">
        <v>178248.09999999986</v>
      </c>
      <c r="E35" s="727">
        <v>0.93471145267873856</v>
      </c>
      <c r="F35" s="735">
        <v>190698.52999999985</v>
      </c>
    </row>
    <row r="36" spans="1:6" ht="14.4" customHeight="1" x14ac:dyDescent="0.3">
      <c r="A36" s="675" t="s">
        <v>1379</v>
      </c>
      <c r="B36" s="652">
        <v>1694.11</v>
      </c>
      <c r="C36" s="665">
        <v>4.5914112577671556E-2</v>
      </c>
      <c r="D36" s="652">
        <v>35203.259999999973</v>
      </c>
      <c r="E36" s="665">
        <v>0.95408588742232847</v>
      </c>
      <c r="F36" s="653">
        <v>36897.369999999974</v>
      </c>
    </row>
    <row r="37" spans="1:6" ht="14.4" customHeight="1" x14ac:dyDescent="0.3">
      <c r="A37" s="675" t="s">
        <v>1911</v>
      </c>
      <c r="B37" s="652">
        <v>200.07</v>
      </c>
      <c r="C37" s="665">
        <v>1</v>
      </c>
      <c r="D37" s="652"/>
      <c r="E37" s="665">
        <v>0</v>
      </c>
      <c r="F37" s="653">
        <v>200.07</v>
      </c>
    </row>
    <row r="38" spans="1:6" ht="14.4" customHeight="1" x14ac:dyDescent="0.3">
      <c r="A38" s="675" t="s">
        <v>1381</v>
      </c>
      <c r="B38" s="652">
        <v>48.31</v>
      </c>
      <c r="C38" s="665">
        <v>7.999761547161496E-3</v>
      </c>
      <c r="D38" s="652">
        <v>5990.6200000000035</v>
      </c>
      <c r="E38" s="665">
        <v>0.99200023845283847</v>
      </c>
      <c r="F38" s="653">
        <v>6038.9300000000039</v>
      </c>
    </row>
    <row r="39" spans="1:6" ht="14.4" customHeight="1" x14ac:dyDescent="0.3">
      <c r="A39" s="675" t="s">
        <v>1912</v>
      </c>
      <c r="B39" s="652">
        <v>10.73</v>
      </c>
      <c r="C39" s="665">
        <v>1</v>
      </c>
      <c r="D39" s="652"/>
      <c r="E39" s="665">
        <v>0</v>
      </c>
      <c r="F39" s="653">
        <v>10.73</v>
      </c>
    </row>
    <row r="40" spans="1:6" ht="14.4" customHeight="1" x14ac:dyDescent="0.3">
      <c r="A40" s="675" t="s">
        <v>1366</v>
      </c>
      <c r="B40" s="652"/>
      <c r="C40" s="665">
        <v>0</v>
      </c>
      <c r="D40" s="652">
        <v>10107.299999999999</v>
      </c>
      <c r="E40" s="665">
        <v>1</v>
      </c>
      <c r="F40" s="653">
        <v>10107.299999999999</v>
      </c>
    </row>
    <row r="41" spans="1:6" ht="14.4" customHeight="1" x14ac:dyDescent="0.3">
      <c r="A41" s="675" t="s">
        <v>1913</v>
      </c>
      <c r="B41" s="652">
        <v>0</v>
      </c>
      <c r="C41" s="665"/>
      <c r="D41" s="652"/>
      <c r="E41" s="665"/>
      <c r="F41" s="653">
        <v>0</v>
      </c>
    </row>
    <row r="42" spans="1:6" ht="14.4" customHeight="1" x14ac:dyDescent="0.3">
      <c r="A42" s="675" t="s">
        <v>1914</v>
      </c>
      <c r="B42" s="652">
        <v>0</v>
      </c>
      <c r="C42" s="665"/>
      <c r="D42" s="652"/>
      <c r="E42" s="665"/>
      <c r="F42" s="653">
        <v>0</v>
      </c>
    </row>
    <row r="43" spans="1:6" ht="14.4" customHeight="1" x14ac:dyDescent="0.3">
      <c r="A43" s="675" t="s">
        <v>1915</v>
      </c>
      <c r="B43" s="652"/>
      <c r="C43" s="665">
        <v>0</v>
      </c>
      <c r="D43" s="652">
        <v>83.1</v>
      </c>
      <c r="E43" s="665">
        <v>1</v>
      </c>
      <c r="F43" s="653">
        <v>83.1</v>
      </c>
    </row>
    <row r="44" spans="1:6" ht="14.4" customHeight="1" x14ac:dyDescent="0.3">
      <c r="A44" s="675" t="s">
        <v>1916</v>
      </c>
      <c r="B44" s="652"/>
      <c r="C44" s="665">
        <v>0</v>
      </c>
      <c r="D44" s="652">
        <v>209.57999999999998</v>
      </c>
      <c r="E44" s="665">
        <v>1</v>
      </c>
      <c r="F44" s="653">
        <v>209.57999999999998</v>
      </c>
    </row>
    <row r="45" spans="1:6" ht="14.4" customHeight="1" x14ac:dyDescent="0.3">
      <c r="A45" s="675" t="s">
        <v>1917</v>
      </c>
      <c r="B45" s="652">
        <v>0</v>
      </c>
      <c r="C45" s="665"/>
      <c r="D45" s="652"/>
      <c r="E45" s="665"/>
      <c r="F45" s="653">
        <v>0</v>
      </c>
    </row>
    <row r="46" spans="1:6" ht="14.4" customHeight="1" x14ac:dyDescent="0.3">
      <c r="A46" s="675" t="s">
        <v>1918</v>
      </c>
      <c r="B46" s="652"/>
      <c r="C46" s="665">
        <v>0</v>
      </c>
      <c r="D46" s="652">
        <v>195.89999999999998</v>
      </c>
      <c r="E46" s="665">
        <v>1</v>
      </c>
      <c r="F46" s="653">
        <v>195.89999999999998</v>
      </c>
    </row>
    <row r="47" spans="1:6" ht="14.4" customHeight="1" x14ac:dyDescent="0.3">
      <c r="A47" s="675" t="s">
        <v>1371</v>
      </c>
      <c r="B47" s="652"/>
      <c r="C47" s="665">
        <v>0</v>
      </c>
      <c r="D47" s="652">
        <v>1875.86</v>
      </c>
      <c r="E47" s="665">
        <v>1</v>
      </c>
      <c r="F47" s="653">
        <v>1875.86</v>
      </c>
    </row>
    <row r="48" spans="1:6" ht="14.4" customHeight="1" x14ac:dyDescent="0.3">
      <c r="A48" s="675" t="s">
        <v>1919</v>
      </c>
      <c r="B48" s="652">
        <v>0</v>
      </c>
      <c r="C48" s="665"/>
      <c r="D48" s="652">
        <v>0</v>
      </c>
      <c r="E48" s="665"/>
      <c r="F48" s="653">
        <v>0</v>
      </c>
    </row>
    <row r="49" spans="1:6" ht="14.4" customHeight="1" x14ac:dyDescent="0.3">
      <c r="A49" s="675" t="s">
        <v>1386</v>
      </c>
      <c r="B49" s="652"/>
      <c r="C49" s="665">
        <v>0</v>
      </c>
      <c r="D49" s="652">
        <v>216.16</v>
      </c>
      <c r="E49" s="665">
        <v>1</v>
      </c>
      <c r="F49" s="653">
        <v>216.16</v>
      </c>
    </row>
    <row r="50" spans="1:6" ht="14.4" customHeight="1" x14ac:dyDescent="0.3">
      <c r="A50" s="675" t="s">
        <v>1920</v>
      </c>
      <c r="B50" s="652"/>
      <c r="C50" s="665">
        <v>0</v>
      </c>
      <c r="D50" s="652">
        <v>807</v>
      </c>
      <c r="E50" s="665">
        <v>1</v>
      </c>
      <c r="F50" s="653">
        <v>807</v>
      </c>
    </row>
    <row r="51" spans="1:6" ht="14.4" customHeight="1" x14ac:dyDescent="0.3">
      <c r="A51" s="675" t="s">
        <v>1375</v>
      </c>
      <c r="B51" s="652"/>
      <c r="C51" s="665">
        <v>0</v>
      </c>
      <c r="D51" s="652">
        <v>413.22</v>
      </c>
      <c r="E51" s="665">
        <v>1</v>
      </c>
      <c r="F51" s="653">
        <v>413.22</v>
      </c>
    </row>
    <row r="52" spans="1:6" ht="14.4" customHeight="1" x14ac:dyDescent="0.3">
      <c r="A52" s="675" t="s">
        <v>1370</v>
      </c>
      <c r="B52" s="652">
        <v>0</v>
      </c>
      <c r="C52" s="665">
        <v>0</v>
      </c>
      <c r="D52" s="652">
        <v>11053.179999999997</v>
      </c>
      <c r="E52" s="665">
        <v>1</v>
      </c>
      <c r="F52" s="653">
        <v>11053.179999999997</v>
      </c>
    </row>
    <row r="53" spans="1:6" ht="14.4" customHeight="1" x14ac:dyDescent="0.3">
      <c r="A53" s="675" t="s">
        <v>1367</v>
      </c>
      <c r="B53" s="652"/>
      <c r="C53" s="665"/>
      <c r="D53" s="652">
        <v>0</v>
      </c>
      <c r="E53" s="665"/>
      <c r="F53" s="653">
        <v>0</v>
      </c>
    </row>
    <row r="54" spans="1:6" ht="14.4" customHeight="1" thickBot="1" x14ac:dyDescent="0.35">
      <c r="A54" s="676" t="s">
        <v>1921</v>
      </c>
      <c r="B54" s="667"/>
      <c r="C54" s="668">
        <v>0</v>
      </c>
      <c r="D54" s="667">
        <v>137.66</v>
      </c>
      <c r="E54" s="668">
        <v>1</v>
      </c>
      <c r="F54" s="669">
        <v>137.66</v>
      </c>
    </row>
    <row r="55" spans="1:6" ht="14.4" customHeight="1" thickBot="1" x14ac:dyDescent="0.35">
      <c r="A55" s="670" t="s">
        <v>3</v>
      </c>
      <c r="B55" s="671">
        <v>14403.650000000001</v>
      </c>
      <c r="C55" s="672">
        <v>5.5624448458259014E-2</v>
      </c>
      <c r="D55" s="671">
        <v>244540.9399999998</v>
      </c>
      <c r="E55" s="672">
        <v>0.94437555154174102</v>
      </c>
      <c r="F55" s="673">
        <v>258944.58999999979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3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{820A91BA-0961-4647-BB3F-F2AB687540C9}</x14:id>
        </ext>
      </extLst>
    </cfRule>
  </conditionalFormatting>
  <conditionalFormatting sqref="F35:F5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{A2E36949-EFAE-4E87-B45E-4D0278AB673C}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0A91BA-0961-4647-BB3F-F2AB687540C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F5:F32</xm:sqref>
        </x14:conditionalFormatting>
        <x14:conditionalFormatting xmlns:xm="http://schemas.microsoft.com/office/excel/2006/main">
          <x14:cfRule type="dataBar" id="{A2E36949-EFAE-4E87-B45E-4D0278AB673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F35:F54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09" t="s">
        <v>1933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471"/>
      <c r="M1" s="471"/>
    </row>
    <row r="2" spans="1:13" ht="14.4" customHeight="1" thickBot="1" x14ac:dyDescent="0.35">
      <c r="A2" s="383" t="s">
        <v>332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106</v>
      </c>
      <c r="G3" s="47">
        <f>SUBTOTAL(9,G6:G1048576)</f>
        <v>14403.650000000003</v>
      </c>
      <c r="H3" s="48">
        <f>IF(M3=0,0,G3/M3)</f>
        <v>5.5624448458258959E-2</v>
      </c>
      <c r="I3" s="47">
        <f>SUBTOTAL(9,I6:I1048576)</f>
        <v>1166</v>
      </c>
      <c r="J3" s="47">
        <f>SUBTOTAL(9,J6:J1048576)</f>
        <v>244540.94000000006</v>
      </c>
      <c r="K3" s="48">
        <f>IF(M3=0,0,J3/M3)</f>
        <v>0.94437555154174091</v>
      </c>
      <c r="L3" s="47">
        <f>SUBTOTAL(9,L6:L1048576)</f>
        <v>1272</v>
      </c>
      <c r="M3" s="49">
        <f>SUBTOTAL(9,M6:M1048576)</f>
        <v>258944.59000000008</v>
      </c>
    </row>
    <row r="4" spans="1:13" ht="14.4" customHeight="1" thickBot="1" x14ac:dyDescent="0.35">
      <c r="A4" s="45"/>
      <c r="B4" s="45"/>
      <c r="C4" s="45"/>
      <c r="D4" s="45"/>
      <c r="E4" s="46"/>
      <c r="F4" s="513" t="s">
        <v>162</v>
      </c>
      <c r="G4" s="514"/>
      <c r="H4" s="515"/>
      <c r="I4" s="516" t="s">
        <v>161</v>
      </c>
      <c r="J4" s="514"/>
      <c r="K4" s="515"/>
      <c r="L4" s="517" t="s">
        <v>3</v>
      </c>
      <c r="M4" s="518"/>
    </row>
    <row r="5" spans="1:13" ht="14.4" customHeight="1" thickBot="1" x14ac:dyDescent="0.35">
      <c r="A5" s="734" t="s">
        <v>168</v>
      </c>
      <c r="B5" s="737" t="s">
        <v>164</v>
      </c>
      <c r="C5" s="737" t="s">
        <v>90</v>
      </c>
      <c r="D5" s="737" t="s">
        <v>165</v>
      </c>
      <c r="E5" s="737" t="s">
        <v>166</v>
      </c>
      <c r="F5" s="679" t="s">
        <v>28</v>
      </c>
      <c r="G5" s="679" t="s">
        <v>14</v>
      </c>
      <c r="H5" s="662" t="s">
        <v>167</v>
      </c>
      <c r="I5" s="661" t="s">
        <v>28</v>
      </c>
      <c r="J5" s="679" t="s">
        <v>14</v>
      </c>
      <c r="K5" s="662" t="s">
        <v>167</v>
      </c>
      <c r="L5" s="661" t="s">
        <v>28</v>
      </c>
      <c r="M5" s="680" t="s">
        <v>14</v>
      </c>
    </row>
    <row r="6" spans="1:13" ht="14.4" customHeight="1" x14ac:dyDescent="0.3">
      <c r="A6" s="721" t="s">
        <v>1469</v>
      </c>
      <c r="B6" s="722" t="s">
        <v>1417</v>
      </c>
      <c r="C6" s="722" t="s">
        <v>1193</v>
      </c>
      <c r="D6" s="722" t="s">
        <v>1418</v>
      </c>
      <c r="E6" s="722" t="s">
        <v>1419</v>
      </c>
      <c r="F6" s="229"/>
      <c r="G6" s="229"/>
      <c r="H6" s="727">
        <v>0</v>
      </c>
      <c r="I6" s="229">
        <v>21</v>
      </c>
      <c r="J6" s="229">
        <v>4529.21</v>
      </c>
      <c r="K6" s="727">
        <v>1</v>
      </c>
      <c r="L6" s="229">
        <v>21</v>
      </c>
      <c r="M6" s="735">
        <v>4529.21</v>
      </c>
    </row>
    <row r="7" spans="1:13" ht="14.4" customHeight="1" x14ac:dyDescent="0.3">
      <c r="A7" s="648" t="s">
        <v>1469</v>
      </c>
      <c r="B7" s="649" t="s">
        <v>1417</v>
      </c>
      <c r="C7" s="649" t="s">
        <v>1749</v>
      </c>
      <c r="D7" s="649" t="s">
        <v>1750</v>
      </c>
      <c r="E7" s="649" t="s">
        <v>1751</v>
      </c>
      <c r="F7" s="652"/>
      <c r="G7" s="652"/>
      <c r="H7" s="665">
        <v>0</v>
      </c>
      <c r="I7" s="652">
        <v>1</v>
      </c>
      <c r="J7" s="652">
        <v>79.36</v>
      </c>
      <c r="K7" s="665">
        <v>1</v>
      </c>
      <c r="L7" s="652">
        <v>1</v>
      </c>
      <c r="M7" s="653">
        <v>79.36</v>
      </c>
    </row>
    <row r="8" spans="1:13" ht="14.4" customHeight="1" x14ac:dyDescent="0.3">
      <c r="A8" s="648" t="s">
        <v>1469</v>
      </c>
      <c r="B8" s="649" t="s">
        <v>1417</v>
      </c>
      <c r="C8" s="649" t="s">
        <v>1615</v>
      </c>
      <c r="D8" s="649" t="s">
        <v>1616</v>
      </c>
      <c r="E8" s="649" t="s">
        <v>1617</v>
      </c>
      <c r="F8" s="652"/>
      <c r="G8" s="652"/>
      <c r="H8" s="665">
        <v>0</v>
      </c>
      <c r="I8" s="652">
        <v>1</v>
      </c>
      <c r="J8" s="652">
        <v>99.7</v>
      </c>
      <c r="K8" s="665">
        <v>1</v>
      </c>
      <c r="L8" s="652">
        <v>1</v>
      </c>
      <c r="M8" s="653">
        <v>99.7</v>
      </c>
    </row>
    <row r="9" spans="1:13" ht="14.4" customHeight="1" x14ac:dyDescent="0.3">
      <c r="A9" s="648" t="s">
        <v>1469</v>
      </c>
      <c r="B9" s="649" t="s">
        <v>1417</v>
      </c>
      <c r="C9" s="649" t="s">
        <v>1871</v>
      </c>
      <c r="D9" s="649" t="s">
        <v>1616</v>
      </c>
      <c r="E9" s="649" t="s">
        <v>1872</v>
      </c>
      <c r="F9" s="652"/>
      <c r="G9" s="652"/>
      <c r="H9" s="665">
        <v>0</v>
      </c>
      <c r="I9" s="652">
        <v>2</v>
      </c>
      <c r="J9" s="652">
        <v>504.14</v>
      </c>
      <c r="K9" s="665">
        <v>1</v>
      </c>
      <c r="L9" s="652">
        <v>2</v>
      </c>
      <c r="M9" s="653">
        <v>504.14</v>
      </c>
    </row>
    <row r="10" spans="1:13" ht="14.4" customHeight="1" x14ac:dyDescent="0.3">
      <c r="A10" s="648" t="s">
        <v>1469</v>
      </c>
      <c r="B10" s="649" t="s">
        <v>1417</v>
      </c>
      <c r="C10" s="649" t="s">
        <v>1647</v>
      </c>
      <c r="D10" s="649" t="s">
        <v>1418</v>
      </c>
      <c r="E10" s="649" t="s">
        <v>1419</v>
      </c>
      <c r="F10" s="652">
        <v>2</v>
      </c>
      <c r="G10" s="652">
        <v>490.17</v>
      </c>
      <c r="H10" s="665">
        <v>1</v>
      </c>
      <c r="I10" s="652"/>
      <c r="J10" s="652"/>
      <c r="K10" s="665">
        <v>0</v>
      </c>
      <c r="L10" s="652">
        <v>2</v>
      </c>
      <c r="M10" s="653">
        <v>490.17</v>
      </c>
    </row>
    <row r="11" spans="1:13" ht="14.4" customHeight="1" x14ac:dyDescent="0.3">
      <c r="A11" s="648" t="s">
        <v>1469</v>
      </c>
      <c r="B11" s="649" t="s">
        <v>1422</v>
      </c>
      <c r="C11" s="649" t="s">
        <v>1238</v>
      </c>
      <c r="D11" s="649" t="s">
        <v>1239</v>
      </c>
      <c r="E11" s="649" t="s">
        <v>1423</v>
      </c>
      <c r="F11" s="652"/>
      <c r="G11" s="652"/>
      <c r="H11" s="665">
        <v>0</v>
      </c>
      <c r="I11" s="652">
        <v>2</v>
      </c>
      <c r="J11" s="652">
        <v>368.44</v>
      </c>
      <c r="K11" s="665">
        <v>1</v>
      </c>
      <c r="L11" s="652">
        <v>2</v>
      </c>
      <c r="M11" s="653">
        <v>368.44</v>
      </c>
    </row>
    <row r="12" spans="1:13" ht="14.4" customHeight="1" x14ac:dyDescent="0.3">
      <c r="A12" s="648" t="s">
        <v>1469</v>
      </c>
      <c r="B12" s="649" t="s">
        <v>1424</v>
      </c>
      <c r="C12" s="649" t="s">
        <v>1242</v>
      </c>
      <c r="D12" s="649" t="s">
        <v>1243</v>
      </c>
      <c r="E12" s="649" t="s">
        <v>1244</v>
      </c>
      <c r="F12" s="652"/>
      <c r="G12" s="652"/>
      <c r="H12" s="665">
        <v>0</v>
      </c>
      <c r="I12" s="652">
        <v>3</v>
      </c>
      <c r="J12" s="652">
        <v>462.03</v>
      </c>
      <c r="K12" s="665">
        <v>1</v>
      </c>
      <c r="L12" s="652">
        <v>3</v>
      </c>
      <c r="M12" s="653">
        <v>462.03</v>
      </c>
    </row>
    <row r="13" spans="1:13" ht="14.4" customHeight="1" x14ac:dyDescent="0.3">
      <c r="A13" s="648" t="s">
        <v>1470</v>
      </c>
      <c r="B13" s="649" t="s">
        <v>1417</v>
      </c>
      <c r="C13" s="649" t="s">
        <v>1193</v>
      </c>
      <c r="D13" s="649" t="s">
        <v>1418</v>
      </c>
      <c r="E13" s="649" t="s">
        <v>1419</v>
      </c>
      <c r="F13" s="652"/>
      <c r="G13" s="652"/>
      <c r="H13" s="665">
        <v>0</v>
      </c>
      <c r="I13" s="652">
        <v>12</v>
      </c>
      <c r="J13" s="652">
        <v>3293.92</v>
      </c>
      <c r="K13" s="665">
        <v>1</v>
      </c>
      <c r="L13" s="652">
        <v>12</v>
      </c>
      <c r="M13" s="653">
        <v>3293.92</v>
      </c>
    </row>
    <row r="14" spans="1:13" ht="14.4" customHeight="1" x14ac:dyDescent="0.3">
      <c r="A14" s="648" t="s">
        <v>1470</v>
      </c>
      <c r="B14" s="649" t="s">
        <v>1417</v>
      </c>
      <c r="C14" s="649" t="s">
        <v>1615</v>
      </c>
      <c r="D14" s="649" t="s">
        <v>1616</v>
      </c>
      <c r="E14" s="649" t="s">
        <v>1617</v>
      </c>
      <c r="F14" s="652"/>
      <c r="G14" s="652"/>
      <c r="H14" s="665">
        <v>0</v>
      </c>
      <c r="I14" s="652">
        <v>1</v>
      </c>
      <c r="J14" s="652">
        <v>99.7</v>
      </c>
      <c r="K14" s="665">
        <v>1</v>
      </c>
      <c r="L14" s="652">
        <v>1</v>
      </c>
      <c r="M14" s="653">
        <v>99.7</v>
      </c>
    </row>
    <row r="15" spans="1:13" ht="14.4" customHeight="1" x14ac:dyDescent="0.3">
      <c r="A15" s="648" t="s">
        <v>1470</v>
      </c>
      <c r="B15" s="649" t="s">
        <v>1424</v>
      </c>
      <c r="C15" s="649" t="s">
        <v>1242</v>
      </c>
      <c r="D15" s="649" t="s">
        <v>1243</v>
      </c>
      <c r="E15" s="649" t="s">
        <v>1244</v>
      </c>
      <c r="F15" s="652"/>
      <c r="G15" s="652"/>
      <c r="H15" s="665">
        <v>0</v>
      </c>
      <c r="I15" s="652">
        <v>1</v>
      </c>
      <c r="J15" s="652">
        <v>154.01</v>
      </c>
      <c r="K15" s="665">
        <v>1</v>
      </c>
      <c r="L15" s="652">
        <v>1</v>
      </c>
      <c r="M15" s="653">
        <v>154.01</v>
      </c>
    </row>
    <row r="16" spans="1:13" ht="14.4" customHeight="1" x14ac:dyDescent="0.3">
      <c r="A16" s="648" t="s">
        <v>1471</v>
      </c>
      <c r="B16" s="649" t="s">
        <v>1417</v>
      </c>
      <c r="C16" s="649" t="s">
        <v>1193</v>
      </c>
      <c r="D16" s="649" t="s">
        <v>1418</v>
      </c>
      <c r="E16" s="649" t="s">
        <v>1419</v>
      </c>
      <c r="F16" s="652"/>
      <c r="G16" s="652"/>
      <c r="H16" s="665">
        <v>0</v>
      </c>
      <c r="I16" s="652">
        <v>35</v>
      </c>
      <c r="J16" s="652">
        <v>7783.9500000000007</v>
      </c>
      <c r="K16" s="665">
        <v>1</v>
      </c>
      <c r="L16" s="652">
        <v>35</v>
      </c>
      <c r="M16" s="653">
        <v>7783.9500000000007</v>
      </c>
    </row>
    <row r="17" spans="1:13" ht="14.4" customHeight="1" x14ac:dyDescent="0.3">
      <c r="A17" s="648" t="s">
        <v>1471</v>
      </c>
      <c r="B17" s="649" t="s">
        <v>1417</v>
      </c>
      <c r="C17" s="649" t="s">
        <v>1315</v>
      </c>
      <c r="D17" s="649" t="s">
        <v>1450</v>
      </c>
      <c r="E17" s="649" t="s">
        <v>1451</v>
      </c>
      <c r="F17" s="652"/>
      <c r="G17" s="652"/>
      <c r="H17" s="665">
        <v>0</v>
      </c>
      <c r="I17" s="652">
        <v>1</v>
      </c>
      <c r="J17" s="652">
        <v>151.61000000000001</v>
      </c>
      <c r="K17" s="665">
        <v>1</v>
      </c>
      <c r="L17" s="652">
        <v>1</v>
      </c>
      <c r="M17" s="653">
        <v>151.61000000000001</v>
      </c>
    </row>
    <row r="18" spans="1:13" ht="14.4" customHeight="1" x14ac:dyDescent="0.3">
      <c r="A18" s="648" t="s">
        <v>1471</v>
      </c>
      <c r="B18" s="649" t="s">
        <v>1417</v>
      </c>
      <c r="C18" s="649" t="s">
        <v>1615</v>
      </c>
      <c r="D18" s="649" t="s">
        <v>1616</v>
      </c>
      <c r="E18" s="649" t="s">
        <v>1617</v>
      </c>
      <c r="F18" s="652"/>
      <c r="G18" s="652"/>
      <c r="H18" s="665">
        <v>0</v>
      </c>
      <c r="I18" s="652">
        <v>1</v>
      </c>
      <c r="J18" s="652">
        <v>152.36000000000001</v>
      </c>
      <c r="K18" s="665">
        <v>1</v>
      </c>
      <c r="L18" s="652">
        <v>1</v>
      </c>
      <c r="M18" s="653">
        <v>152.36000000000001</v>
      </c>
    </row>
    <row r="19" spans="1:13" ht="14.4" customHeight="1" x14ac:dyDescent="0.3">
      <c r="A19" s="648" t="s">
        <v>1471</v>
      </c>
      <c r="B19" s="649" t="s">
        <v>1424</v>
      </c>
      <c r="C19" s="649" t="s">
        <v>1242</v>
      </c>
      <c r="D19" s="649" t="s">
        <v>1243</v>
      </c>
      <c r="E19" s="649" t="s">
        <v>1244</v>
      </c>
      <c r="F19" s="652"/>
      <c r="G19" s="652"/>
      <c r="H19" s="665">
        <v>0</v>
      </c>
      <c r="I19" s="652">
        <v>5</v>
      </c>
      <c r="J19" s="652">
        <v>770.05</v>
      </c>
      <c r="K19" s="665">
        <v>1</v>
      </c>
      <c r="L19" s="652">
        <v>5</v>
      </c>
      <c r="M19" s="653">
        <v>770.05</v>
      </c>
    </row>
    <row r="20" spans="1:13" ht="14.4" customHeight="1" x14ac:dyDescent="0.3">
      <c r="A20" s="648" t="s">
        <v>1472</v>
      </c>
      <c r="B20" s="649" t="s">
        <v>1922</v>
      </c>
      <c r="C20" s="649" t="s">
        <v>1556</v>
      </c>
      <c r="D20" s="649" t="s">
        <v>1557</v>
      </c>
      <c r="E20" s="649" t="s">
        <v>1125</v>
      </c>
      <c r="F20" s="652"/>
      <c r="G20" s="652"/>
      <c r="H20" s="665">
        <v>0</v>
      </c>
      <c r="I20" s="652">
        <v>3</v>
      </c>
      <c r="J20" s="652">
        <v>195.89999999999998</v>
      </c>
      <c r="K20" s="665">
        <v>1</v>
      </c>
      <c r="L20" s="652">
        <v>3</v>
      </c>
      <c r="M20" s="653">
        <v>195.89999999999998</v>
      </c>
    </row>
    <row r="21" spans="1:13" ht="14.4" customHeight="1" x14ac:dyDescent="0.3">
      <c r="A21" s="648" t="s">
        <v>1472</v>
      </c>
      <c r="B21" s="649" t="s">
        <v>1417</v>
      </c>
      <c r="C21" s="649" t="s">
        <v>1193</v>
      </c>
      <c r="D21" s="649" t="s">
        <v>1418</v>
      </c>
      <c r="E21" s="649" t="s">
        <v>1419</v>
      </c>
      <c r="F21" s="652"/>
      <c r="G21" s="652"/>
      <c r="H21" s="665">
        <v>0</v>
      </c>
      <c r="I21" s="652">
        <v>77</v>
      </c>
      <c r="J21" s="652">
        <v>17901.07</v>
      </c>
      <c r="K21" s="665">
        <v>1</v>
      </c>
      <c r="L21" s="652">
        <v>77</v>
      </c>
      <c r="M21" s="653">
        <v>17901.07</v>
      </c>
    </row>
    <row r="22" spans="1:13" ht="14.4" customHeight="1" x14ac:dyDescent="0.3">
      <c r="A22" s="648" t="s">
        <v>1472</v>
      </c>
      <c r="B22" s="649" t="s">
        <v>1417</v>
      </c>
      <c r="C22" s="649" t="s">
        <v>1315</v>
      </c>
      <c r="D22" s="649" t="s">
        <v>1450</v>
      </c>
      <c r="E22" s="649" t="s">
        <v>1451</v>
      </c>
      <c r="F22" s="652"/>
      <c r="G22" s="652"/>
      <c r="H22" s="665">
        <v>0</v>
      </c>
      <c r="I22" s="652">
        <v>1</v>
      </c>
      <c r="J22" s="652">
        <v>333.31</v>
      </c>
      <c r="K22" s="665">
        <v>1</v>
      </c>
      <c r="L22" s="652">
        <v>1</v>
      </c>
      <c r="M22" s="653">
        <v>333.31</v>
      </c>
    </row>
    <row r="23" spans="1:13" ht="14.4" customHeight="1" x14ac:dyDescent="0.3">
      <c r="A23" s="648" t="s">
        <v>1472</v>
      </c>
      <c r="B23" s="649" t="s">
        <v>1422</v>
      </c>
      <c r="C23" s="649" t="s">
        <v>1558</v>
      </c>
      <c r="D23" s="649" t="s">
        <v>1559</v>
      </c>
      <c r="E23" s="649" t="s">
        <v>1560</v>
      </c>
      <c r="F23" s="652"/>
      <c r="G23" s="652"/>
      <c r="H23" s="665">
        <v>0</v>
      </c>
      <c r="I23" s="652">
        <v>3</v>
      </c>
      <c r="J23" s="652">
        <v>414.48</v>
      </c>
      <c r="K23" s="665">
        <v>1</v>
      </c>
      <c r="L23" s="652">
        <v>3</v>
      </c>
      <c r="M23" s="653">
        <v>414.48</v>
      </c>
    </row>
    <row r="24" spans="1:13" ht="14.4" customHeight="1" x14ac:dyDescent="0.3">
      <c r="A24" s="648" t="s">
        <v>1472</v>
      </c>
      <c r="B24" s="649" t="s">
        <v>1422</v>
      </c>
      <c r="C24" s="649" t="s">
        <v>1238</v>
      </c>
      <c r="D24" s="649" t="s">
        <v>1239</v>
      </c>
      <c r="E24" s="649" t="s">
        <v>1423</v>
      </c>
      <c r="F24" s="652"/>
      <c r="G24" s="652"/>
      <c r="H24" s="665">
        <v>0</v>
      </c>
      <c r="I24" s="652">
        <v>1</v>
      </c>
      <c r="J24" s="652">
        <v>184.22</v>
      </c>
      <c r="K24" s="665">
        <v>1</v>
      </c>
      <c r="L24" s="652">
        <v>1</v>
      </c>
      <c r="M24" s="653">
        <v>184.22</v>
      </c>
    </row>
    <row r="25" spans="1:13" ht="14.4" customHeight="1" x14ac:dyDescent="0.3">
      <c r="A25" s="648" t="s">
        <v>1472</v>
      </c>
      <c r="B25" s="649" t="s">
        <v>1923</v>
      </c>
      <c r="C25" s="649" t="s">
        <v>1578</v>
      </c>
      <c r="D25" s="649" t="s">
        <v>1579</v>
      </c>
      <c r="E25" s="649" t="s">
        <v>1580</v>
      </c>
      <c r="F25" s="652"/>
      <c r="G25" s="652"/>
      <c r="H25" s="665">
        <v>0</v>
      </c>
      <c r="I25" s="652">
        <v>1</v>
      </c>
      <c r="J25" s="652">
        <v>137.66</v>
      </c>
      <c r="K25" s="665">
        <v>1</v>
      </c>
      <c r="L25" s="652">
        <v>1</v>
      </c>
      <c r="M25" s="653">
        <v>137.66</v>
      </c>
    </row>
    <row r="26" spans="1:13" ht="14.4" customHeight="1" x14ac:dyDescent="0.3">
      <c r="A26" s="648" t="s">
        <v>1472</v>
      </c>
      <c r="B26" s="649" t="s">
        <v>1424</v>
      </c>
      <c r="C26" s="649" t="s">
        <v>1242</v>
      </c>
      <c r="D26" s="649" t="s">
        <v>1243</v>
      </c>
      <c r="E26" s="649" t="s">
        <v>1244</v>
      </c>
      <c r="F26" s="652"/>
      <c r="G26" s="652"/>
      <c r="H26" s="665">
        <v>0</v>
      </c>
      <c r="I26" s="652">
        <v>32</v>
      </c>
      <c r="J26" s="652">
        <v>4928.32</v>
      </c>
      <c r="K26" s="665">
        <v>1</v>
      </c>
      <c r="L26" s="652">
        <v>32</v>
      </c>
      <c r="M26" s="653">
        <v>4928.32</v>
      </c>
    </row>
    <row r="27" spans="1:13" ht="14.4" customHeight="1" x14ac:dyDescent="0.3">
      <c r="A27" s="648" t="s">
        <v>1472</v>
      </c>
      <c r="B27" s="649" t="s">
        <v>1424</v>
      </c>
      <c r="C27" s="649" t="s">
        <v>1526</v>
      </c>
      <c r="D27" s="649" t="s">
        <v>1527</v>
      </c>
      <c r="E27" s="649" t="s">
        <v>1528</v>
      </c>
      <c r="F27" s="652"/>
      <c r="G27" s="652"/>
      <c r="H27" s="665">
        <v>0</v>
      </c>
      <c r="I27" s="652">
        <v>13</v>
      </c>
      <c r="J27" s="652">
        <v>1001.1300000000001</v>
      </c>
      <c r="K27" s="665">
        <v>1</v>
      </c>
      <c r="L27" s="652">
        <v>13</v>
      </c>
      <c r="M27" s="653">
        <v>1001.1300000000001</v>
      </c>
    </row>
    <row r="28" spans="1:13" ht="14.4" customHeight="1" x14ac:dyDescent="0.3">
      <c r="A28" s="648" t="s">
        <v>1472</v>
      </c>
      <c r="B28" s="649" t="s">
        <v>1431</v>
      </c>
      <c r="C28" s="649" t="s">
        <v>1506</v>
      </c>
      <c r="D28" s="649" t="s">
        <v>642</v>
      </c>
      <c r="E28" s="649" t="s">
        <v>1507</v>
      </c>
      <c r="F28" s="652"/>
      <c r="G28" s="652"/>
      <c r="H28" s="665">
        <v>0</v>
      </c>
      <c r="I28" s="652">
        <v>47</v>
      </c>
      <c r="J28" s="652">
        <v>2270.5699999999997</v>
      </c>
      <c r="K28" s="665">
        <v>1</v>
      </c>
      <c r="L28" s="652">
        <v>47</v>
      </c>
      <c r="M28" s="653">
        <v>2270.5699999999997</v>
      </c>
    </row>
    <row r="29" spans="1:13" ht="14.4" customHeight="1" x14ac:dyDescent="0.3">
      <c r="A29" s="648" t="s">
        <v>1472</v>
      </c>
      <c r="B29" s="649" t="s">
        <v>1431</v>
      </c>
      <c r="C29" s="649" t="s">
        <v>1589</v>
      </c>
      <c r="D29" s="649" t="s">
        <v>642</v>
      </c>
      <c r="E29" s="649" t="s">
        <v>1507</v>
      </c>
      <c r="F29" s="652">
        <v>1</v>
      </c>
      <c r="G29" s="652">
        <v>48.31</v>
      </c>
      <c r="H29" s="665">
        <v>1</v>
      </c>
      <c r="I29" s="652"/>
      <c r="J29" s="652"/>
      <c r="K29" s="665">
        <v>0</v>
      </c>
      <c r="L29" s="652">
        <v>1</v>
      </c>
      <c r="M29" s="653">
        <v>48.31</v>
      </c>
    </row>
    <row r="30" spans="1:13" ht="14.4" customHeight="1" x14ac:dyDescent="0.3">
      <c r="A30" s="648" t="s">
        <v>1472</v>
      </c>
      <c r="B30" s="649" t="s">
        <v>1924</v>
      </c>
      <c r="C30" s="649" t="s">
        <v>1591</v>
      </c>
      <c r="D30" s="649" t="s">
        <v>1592</v>
      </c>
      <c r="E30" s="649" t="s">
        <v>1593</v>
      </c>
      <c r="F30" s="652"/>
      <c r="G30" s="652"/>
      <c r="H30" s="665">
        <v>0</v>
      </c>
      <c r="I30" s="652">
        <v>3</v>
      </c>
      <c r="J30" s="652">
        <v>807</v>
      </c>
      <c r="K30" s="665">
        <v>1</v>
      </c>
      <c r="L30" s="652">
        <v>3</v>
      </c>
      <c r="M30" s="653">
        <v>807</v>
      </c>
    </row>
    <row r="31" spans="1:13" ht="14.4" customHeight="1" x14ac:dyDescent="0.3">
      <c r="A31" s="648" t="s">
        <v>1472</v>
      </c>
      <c r="B31" s="649" t="s">
        <v>1925</v>
      </c>
      <c r="C31" s="649" t="s">
        <v>1884</v>
      </c>
      <c r="D31" s="649" t="s">
        <v>1885</v>
      </c>
      <c r="E31" s="649" t="s">
        <v>1886</v>
      </c>
      <c r="F31" s="652"/>
      <c r="G31" s="652"/>
      <c r="H31" s="665"/>
      <c r="I31" s="652">
        <v>1</v>
      </c>
      <c r="J31" s="652">
        <v>0</v>
      </c>
      <c r="K31" s="665"/>
      <c r="L31" s="652">
        <v>1</v>
      </c>
      <c r="M31" s="653">
        <v>0</v>
      </c>
    </row>
    <row r="32" spans="1:13" ht="14.4" customHeight="1" x14ac:dyDescent="0.3">
      <c r="A32" s="648" t="s">
        <v>1473</v>
      </c>
      <c r="B32" s="649" t="s">
        <v>1417</v>
      </c>
      <c r="C32" s="649" t="s">
        <v>1502</v>
      </c>
      <c r="D32" s="649" t="s">
        <v>1418</v>
      </c>
      <c r="E32" s="649" t="s">
        <v>1503</v>
      </c>
      <c r="F32" s="652">
        <v>1</v>
      </c>
      <c r="G32" s="652">
        <v>0</v>
      </c>
      <c r="H32" s="665"/>
      <c r="I32" s="652"/>
      <c r="J32" s="652"/>
      <c r="K32" s="665"/>
      <c r="L32" s="652">
        <v>1</v>
      </c>
      <c r="M32" s="653">
        <v>0</v>
      </c>
    </row>
    <row r="33" spans="1:13" ht="14.4" customHeight="1" x14ac:dyDescent="0.3">
      <c r="A33" s="648" t="s">
        <v>1474</v>
      </c>
      <c r="B33" s="649" t="s">
        <v>1417</v>
      </c>
      <c r="C33" s="649" t="s">
        <v>1193</v>
      </c>
      <c r="D33" s="649" t="s">
        <v>1418</v>
      </c>
      <c r="E33" s="649" t="s">
        <v>1419</v>
      </c>
      <c r="F33" s="652"/>
      <c r="G33" s="652"/>
      <c r="H33" s="665">
        <v>0</v>
      </c>
      <c r="I33" s="652">
        <v>1</v>
      </c>
      <c r="J33" s="652">
        <v>333.31</v>
      </c>
      <c r="K33" s="665">
        <v>1</v>
      </c>
      <c r="L33" s="652">
        <v>1</v>
      </c>
      <c r="M33" s="653">
        <v>333.31</v>
      </c>
    </row>
    <row r="34" spans="1:13" ht="14.4" customHeight="1" x14ac:dyDescent="0.3">
      <c r="A34" s="648" t="s">
        <v>1475</v>
      </c>
      <c r="B34" s="649" t="s">
        <v>1417</v>
      </c>
      <c r="C34" s="649" t="s">
        <v>1193</v>
      </c>
      <c r="D34" s="649" t="s">
        <v>1418</v>
      </c>
      <c r="E34" s="649" t="s">
        <v>1419</v>
      </c>
      <c r="F34" s="652"/>
      <c r="G34" s="652"/>
      <c r="H34" s="665">
        <v>0</v>
      </c>
      <c r="I34" s="652">
        <v>2</v>
      </c>
      <c r="J34" s="652">
        <v>490.17</v>
      </c>
      <c r="K34" s="665">
        <v>1</v>
      </c>
      <c r="L34" s="652">
        <v>2</v>
      </c>
      <c r="M34" s="653">
        <v>490.17</v>
      </c>
    </row>
    <row r="35" spans="1:13" ht="14.4" customHeight="1" x14ac:dyDescent="0.3">
      <c r="A35" s="648" t="s">
        <v>1475</v>
      </c>
      <c r="B35" s="649" t="s">
        <v>1417</v>
      </c>
      <c r="C35" s="649" t="s">
        <v>1887</v>
      </c>
      <c r="D35" s="649" t="s">
        <v>1888</v>
      </c>
      <c r="E35" s="649" t="s">
        <v>1889</v>
      </c>
      <c r="F35" s="652"/>
      <c r="G35" s="652"/>
      <c r="H35" s="665">
        <v>0</v>
      </c>
      <c r="I35" s="652">
        <v>1</v>
      </c>
      <c r="J35" s="652">
        <v>333.31</v>
      </c>
      <c r="K35" s="665">
        <v>1</v>
      </c>
      <c r="L35" s="652">
        <v>1</v>
      </c>
      <c r="M35" s="653">
        <v>333.31</v>
      </c>
    </row>
    <row r="36" spans="1:13" ht="14.4" customHeight="1" x14ac:dyDescent="0.3">
      <c r="A36" s="648" t="s">
        <v>1475</v>
      </c>
      <c r="B36" s="649" t="s">
        <v>1424</v>
      </c>
      <c r="C36" s="649" t="s">
        <v>1242</v>
      </c>
      <c r="D36" s="649" t="s">
        <v>1243</v>
      </c>
      <c r="E36" s="649" t="s">
        <v>1244</v>
      </c>
      <c r="F36" s="652"/>
      <c r="G36" s="652"/>
      <c r="H36" s="665">
        <v>0</v>
      </c>
      <c r="I36" s="652">
        <v>1</v>
      </c>
      <c r="J36" s="652">
        <v>154.01</v>
      </c>
      <c r="K36" s="665">
        <v>1</v>
      </c>
      <c r="L36" s="652">
        <v>1</v>
      </c>
      <c r="M36" s="653">
        <v>154.01</v>
      </c>
    </row>
    <row r="37" spans="1:13" ht="14.4" customHeight="1" x14ac:dyDescent="0.3">
      <c r="A37" s="648" t="s">
        <v>1475</v>
      </c>
      <c r="B37" s="649" t="s">
        <v>1424</v>
      </c>
      <c r="C37" s="649" t="s">
        <v>1687</v>
      </c>
      <c r="D37" s="649" t="s">
        <v>1243</v>
      </c>
      <c r="E37" s="649" t="s">
        <v>1244</v>
      </c>
      <c r="F37" s="652">
        <v>1</v>
      </c>
      <c r="G37" s="652">
        <v>154.01</v>
      </c>
      <c r="H37" s="665">
        <v>1</v>
      </c>
      <c r="I37" s="652"/>
      <c r="J37" s="652"/>
      <c r="K37" s="665">
        <v>0</v>
      </c>
      <c r="L37" s="652">
        <v>1</v>
      </c>
      <c r="M37" s="653">
        <v>154.01</v>
      </c>
    </row>
    <row r="38" spans="1:13" ht="14.4" customHeight="1" x14ac:dyDescent="0.3">
      <c r="A38" s="648" t="s">
        <v>1475</v>
      </c>
      <c r="B38" s="649" t="s">
        <v>1431</v>
      </c>
      <c r="C38" s="649" t="s">
        <v>1061</v>
      </c>
      <c r="D38" s="649" t="s">
        <v>642</v>
      </c>
      <c r="E38" s="649" t="s">
        <v>1432</v>
      </c>
      <c r="F38" s="652"/>
      <c r="G38" s="652"/>
      <c r="H38" s="665">
        <v>0</v>
      </c>
      <c r="I38" s="652">
        <v>1</v>
      </c>
      <c r="J38" s="652">
        <v>96.63</v>
      </c>
      <c r="K38" s="665">
        <v>1</v>
      </c>
      <c r="L38" s="652">
        <v>1</v>
      </c>
      <c r="M38" s="653">
        <v>96.63</v>
      </c>
    </row>
    <row r="39" spans="1:13" ht="14.4" customHeight="1" x14ac:dyDescent="0.3">
      <c r="A39" s="648" t="s">
        <v>1475</v>
      </c>
      <c r="B39" s="649" t="s">
        <v>1926</v>
      </c>
      <c r="C39" s="649" t="s">
        <v>1835</v>
      </c>
      <c r="D39" s="649" t="s">
        <v>1836</v>
      </c>
      <c r="E39" s="649" t="s">
        <v>1837</v>
      </c>
      <c r="F39" s="652">
        <v>1</v>
      </c>
      <c r="G39" s="652">
        <v>0</v>
      </c>
      <c r="H39" s="665"/>
      <c r="I39" s="652"/>
      <c r="J39" s="652"/>
      <c r="K39" s="665"/>
      <c r="L39" s="652">
        <v>1</v>
      </c>
      <c r="M39" s="653">
        <v>0</v>
      </c>
    </row>
    <row r="40" spans="1:13" ht="14.4" customHeight="1" x14ac:dyDescent="0.3">
      <c r="A40" s="648" t="s">
        <v>1476</v>
      </c>
      <c r="B40" s="649" t="s">
        <v>1417</v>
      </c>
      <c r="C40" s="649" t="s">
        <v>1502</v>
      </c>
      <c r="D40" s="649" t="s">
        <v>1418</v>
      </c>
      <c r="E40" s="649" t="s">
        <v>1503</v>
      </c>
      <c r="F40" s="652">
        <v>1</v>
      </c>
      <c r="G40" s="652">
        <v>0</v>
      </c>
      <c r="H40" s="665"/>
      <c r="I40" s="652"/>
      <c r="J40" s="652"/>
      <c r="K40" s="665"/>
      <c r="L40" s="652">
        <v>1</v>
      </c>
      <c r="M40" s="653">
        <v>0</v>
      </c>
    </row>
    <row r="41" spans="1:13" ht="14.4" customHeight="1" x14ac:dyDescent="0.3">
      <c r="A41" s="648" t="s">
        <v>1476</v>
      </c>
      <c r="B41" s="649" t="s">
        <v>1417</v>
      </c>
      <c r="C41" s="649" t="s">
        <v>1193</v>
      </c>
      <c r="D41" s="649" t="s">
        <v>1418</v>
      </c>
      <c r="E41" s="649" t="s">
        <v>1419</v>
      </c>
      <c r="F41" s="652"/>
      <c r="G41" s="652"/>
      <c r="H41" s="665">
        <v>0</v>
      </c>
      <c r="I41" s="652">
        <v>37</v>
      </c>
      <c r="J41" s="652">
        <v>8274.1200000000008</v>
      </c>
      <c r="K41" s="665">
        <v>1</v>
      </c>
      <c r="L41" s="652">
        <v>37</v>
      </c>
      <c r="M41" s="653">
        <v>8274.1200000000008</v>
      </c>
    </row>
    <row r="42" spans="1:13" ht="14.4" customHeight="1" x14ac:dyDescent="0.3">
      <c r="A42" s="648" t="s">
        <v>1476</v>
      </c>
      <c r="B42" s="649" t="s">
        <v>1417</v>
      </c>
      <c r="C42" s="649" t="s">
        <v>1615</v>
      </c>
      <c r="D42" s="649" t="s">
        <v>1616</v>
      </c>
      <c r="E42" s="649" t="s">
        <v>1617</v>
      </c>
      <c r="F42" s="652"/>
      <c r="G42" s="652"/>
      <c r="H42" s="665">
        <v>0</v>
      </c>
      <c r="I42" s="652">
        <v>1</v>
      </c>
      <c r="J42" s="652">
        <v>99.7</v>
      </c>
      <c r="K42" s="665">
        <v>1</v>
      </c>
      <c r="L42" s="652">
        <v>1</v>
      </c>
      <c r="M42" s="653">
        <v>99.7</v>
      </c>
    </row>
    <row r="43" spans="1:13" ht="14.4" customHeight="1" x14ac:dyDescent="0.3">
      <c r="A43" s="648" t="s">
        <v>1476</v>
      </c>
      <c r="B43" s="649" t="s">
        <v>1417</v>
      </c>
      <c r="C43" s="649" t="s">
        <v>1647</v>
      </c>
      <c r="D43" s="649" t="s">
        <v>1418</v>
      </c>
      <c r="E43" s="649" t="s">
        <v>1419</v>
      </c>
      <c r="F43" s="652">
        <v>1</v>
      </c>
      <c r="G43" s="652">
        <v>333.31</v>
      </c>
      <c r="H43" s="665">
        <v>1</v>
      </c>
      <c r="I43" s="652"/>
      <c r="J43" s="652"/>
      <c r="K43" s="665">
        <v>0</v>
      </c>
      <c r="L43" s="652">
        <v>1</v>
      </c>
      <c r="M43" s="653">
        <v>333.31</v>
      </c>
    </row>
    <row r="44" spans="1:13" ht="14.4" customHeight="1" x14ac:dyDescent="0.3">
      <c r="A44" s="648" t="s">
        <v>1476</v>
      </c>
      <c r="B44" s="649" t="s">
        <v>1424</v>
      </c>
      <c r="C44" s="649" t="s">
        <v>1242</v>
      </c>
      <c r="D44" s="649" t="s">
        <v>1243</v>
      </c>
      <c r="E44" s="649" t="s">
        <v>1244</v>
      </c>
      <c r="F44" s="652"/>
      <c r="G44" s="652"/>
      <c r="H44" s="665">
        <v>0</v>
      </c>
      <c r="I44" s="652">
        <v>16</v>
      </c>
      <c r="J44" s="652">
        <v>2464.16</v>
      </c>
      <c r="K44" s="665">
        <v>1</v>
      </c>
      <c r="L44" s="652">
        <v>16</v>
      </c>
      <c r="M44" s="653">
        <v>2464.16</v>
      </c>
    </row>
    <row r="45" spans="1:13" ht="14.4" customHeight="1" x14ac:dyDescent="0.3">
      <c r="A45" s="648" t="s">
        <v>1476</v>
      </c>
      <c r="B45" s="649" t="s">
        <v>1424</v>
      </c>
      <c r="C45" s="649" t="s">
        <v>1526</v>
      </c>
      <c r="D45" s="649" t="s">
        <v>1527</v>
      </c>
      <c r="E45" s="649" t="s">
        <v>1528</v>
      </c>
      <c r="F45" s="652"/>
      <c r="G45" s="652"/>
      <c r="H45" s="665">
        <v>0</v>
      </c>
      <c r="I45" s="652">
        <v>3</v>
      </c>
      <c r="J45" s="652">
        <v>231.03000000000003</v>
      </c>
      <c r="K45" s="665">
        <v>1</v>
      </c>
      <c r="L45" s="652">
        <v>3</v>
      </c>
      <c r="M45" s="653">
        <v>231.03000000000003</v>
      </c>
    </row>
    <row r="46" spans="1:13" ht="14.4" customHeight="1" x14ac:dyDescent="0.3">
      <c r="A46" s="648" t="s">
        <v>1476</v>
      </c>
      <c r="B46" s="649" t="s">
        <v>1431</v>
      </c>
      <c r="C46" s="649" t="s">
        <v>1506</v>
      </c>
      <c r="D46" s="649" t="s">
        <v>642</v>
      </c>
      <c r="E46" s="649" t="s">
        <v>1507</v>
      </c>
      <c r="F46" s="652"/>
      <c r="G46" s="652"/>
      <c r="H46" s="665">
        <v>0</v>
      </c>
      <c r="I46" s="652">
        <v>3</v>
      </c>
      <c r="J46" s="652">
        <v>144.93</v>
      </c>
      <c r="K46" s="665">
        <v>1</v>
      </c>
      <c r="L46" s="652">
        <v>3</v>
      </c>
      <c r="M46" s="653">
        <v>144.93</v>
      </c>
    </row>
    <row r="47" spans="1:13" ht="14.4" customHeight="1" x14ac:dyDescent="0.3">
      <c r="A47" s="648" t="s">
        <v>1476</v>
      </c>
      <c r="B47" s="649" t="s">
        <v>1927</v>
      </c>
      <c r="C47" s="649" t="s">
        <v>1498</v>
      </c>
      <c r="D47" s="649" t="s">
        <v>1499</v>
      </c>
      <c r="E47" s="649" t="s">
        <v>1500</v>
      </c>
      <c r="F47" s="652">
        <v>1</v>
      </c>
      <c r="G47" s="652">
        <v>10.73</v>
      </c>
      <c r="H47" s="665">
        <v>1</v>
      </c>
      <c r="I47" s="652"/>
      <c r="J47" s="652"/>
      <c r="K47" s="665">
        <v>0</v>
      </c>
      <c r="L47" s="652">
        <v>1</v>
      </c>
      <c r="M47" s="653">
        <v>10.73</v>
      </c>
    </row>
    <row r="48" spans="1:13" ht="14.4" customHeight="1" x14ac:dyDescent="0.3">
      <c r="A48" s="648" t="s">
        <v>1476</v>
      </c>
      <c r="B48" s="649" t="s">
        <v>1925</v>
      </c>
      <c r="C48" s="649" t="s">
        <v>1629</v>
      </c>
      <c r="D48" s="649" t="s">
        <v>1630</v>
      </c>
      <c r="E48" s="649" t="s">
        <v>796</v>
      </c>
      <c r="F48" s="652">
        <v>1</v>
      </c>
      <c r="G48" s="652">
        <v>0</v>
      </c>
      <c r="H48" s="665"/>
      <c r="I48" s="652"/>
      <c r="J48" s="652"/>
      <c r="K48" s="665"/>
      <c r="L48" s="652">
        <v>1</v>
      </c>
      <c r="M48" s="653">
        <v>0</v>
      </c>
    </row>
    <row r="49" spans="1:13" ht="14.4" customHeight="1" x14ac:dyDescent="0.3">
      <c r="A49" s="648" t="s">
        <v>1477</v>
      </c>
      <c r="B49" s="649" t="s">
        <v>1417</v>
      </c>
      <c r="C49" s="649" t="s">
        <v>1193</v>
      </c>
      <c r="D49" s="649" t="s">
        <v>1418</v>
      </c>
      <c r="E49" s="649" t="s">
        <v>1419</v>
      </c>
      <c r="F49" s="652"/>
      <c r="G49" s="652"/>
      <c r="H49" s="665">
        <v>0</v>
      </c>
      <c r="I49" s="652">
        <v>14</v>
      </c>
      <c r="J49" s="652">
        <v>2372.4900000000002</v>
      </c>
      <c r="K49" s="665">
        <v>1</v>
      </c>
      <c r="L49" s="652">
        <v>14</v>
      </c>
      <c r="M49" s="653">
        <v>2372.4900000000002</v>
      </c>
    </row>
    <row r="50" spans="1:13" ht="14.4" customHeight="1" x14ac:dyDescent="0.3">
      <c r="A50" s="648" t="s">
        <v>1477</v>
      </c>
      <c r="B50" s="649" t="s">
        <v>1417</v>
      </c>
      <c r="C50" s="649" t="s">
        <v>1647</v>
      </c>
      <c r="D50" s="649" t="s">
        <v>1418</v>
      </c>
      <c r="E50" s="649" t="s">
        <v>1419</v>
      </c>
      <c r="F50" s="652">
        <v>1</v>
      </c>
      <c r="G50" s="652">
        <v>156.86000000000001</v>
      </c>
      <c r="H50" s="665">
        <v>1</v>
      </c>
      <c r="I50" s="652"/>
      <c r="J50" s="652"/>
      <c r="K50" s="665">
        <v>0</v>
      </c>
      <c r="L50" s="652">
        <v>1</v>
      </c>
      <c r="M50" s="653">
        <v>156.86000000000001</v>
      </c>
    </row>
    <row r="51" spans="1:13" ht="14.4" customHeight="1" x14ac:dyDescent="0.3">
      <c r="A51" s="648" t="s">
        <v>1477</v>
      </c>
      <c r="B51" s="649" t="s">
        <v>1422</v>
      </c>
      <c r="C51" s="649" t="s">
        <v>1238</v>
      </c>
      <c r="D51" s="649" t="s">
        <v>1239</v>
      </c>
      <c r="E51" s="649" t="s">
        <v>1423</v>
      </c>
      <c r="F51" s="652"/>
      <c r="G51" s="652"/>
      <c r="H51" s="665">
        <v>0</v>
      </c>
      <c r="I51" s="652">
        <v>1</v>
      </c>
      <c r="J51" s="652">
        <v>184.22</v>
      </c>
      <c r="K51" s="665">
        <v>1</v>
      </c>
      <c r="L51" s="652">
        <v>1</v>
      </c>
      <c r="M51" s="653">
        <v>184.22</v>
      </c>
    </row>
    <row r="52" spans="1:13" ht="14.4" customHeight="1" x14ac:dyDescent="0.3">
      <c r="A52" s="648" t="s">
        <v>1477</v>
      </c>
      <c r="B52" s="649" t="s">
        <v>1424</v>
      </c>
      <c r="C52" s="649" t="s">
        <v>1242</v>
      </c>
      <c r="D52" s="649" t="s">
        <v>1243</v>
      </c>
      <c r="E52" s="649" t="s">
        <v>1244</v>
      </c>
      <c r="F52" s="652"/>
      <c r="G52" s="652"/>
      <c r="H52" s="665">
        <v>0</v>
      </c>
      <c r="I52" s="652">
        <v>2</v>
      </c>
      <c r="J52" s="652">
        <v>308.02</v>
      </c>
      <c r="K52" s="665">
        <v>1</v>
      </c>
      <c r="L52" s="652">
        <v>2</v>
      </c>
      <c r="M52" s="653">
        <v>308.02</v>
      </c>
    </row>
    <row r="53" spans="1:13" ht="14.4" customHeight="1" x14ac:dyDescent="0.3">
      <c r="A53" s="648" t="s">
        <v>1477</v>
      </c>
      <c r="B53" s="649" t="s">
        <v>1431</v>
      </c>
      <c r="C53" s="649" t="s">
        <v>1061</v>
      </c>
      <c r="D53" s="649" t="s">
        <v>642</v>
      </c>
      <c r="E53" s="649" t="s">
        <v>1432</v>
      </c>
      <c r="F53" s="652"/>
      <c r="G53" s="652"/>
      <c r="H53" s="665">
        <v>0</v>
      </c>
      <c r="I53" s="652">
        <v>2</v>
      </c>
      <c r="J53" s="652">
        <v>193.26</v>
      </c>
      <c r="K53" s="665">
        <v>1</v>
      </c>
      <c r="L53" s="652">
        <v>2</v>
      </c>
      <c r="M53" s="653">
        <v>193.26</v>
      </c>
    </row>
    <row r="54" spans="1:13" ht="14.4" customHeight="1" x14ac:dyDescent="0.3">
      <c r="A54" s="648" t="s">
        <v>1478</v>
      </c>
      <c r="B54" s="649" t="s">
        <v>1417</v>
      </c>
      <c r="C54" s="649" t="s">
        <v>1315</v>
      </c>
      <c r="D54" s="649" t="s">
        <v>1450</v>
      </c>
      <c r="E54" s="649" t="s">
        <v>1451</v>
      </c>
      <c r="F54" s="652"/>
      <c r="G54" s="652"/>
      <c r="H54" s="665">
        <v>0</v>
      </c>
      <c r="I54" s="652">
        <v>39</v>
      </c>
      <c r="J54" s="652">
        <v>8093.19</v>
      </c>
      <c r="K54" s="665">
        <v>1</v>
      </c>
      <c r="L54" s="652">
        <v>39</v>
      </c>
      <c r="M54" s="653">
        <v>8093.19</v>
      </c>
    </row>
    <row r="55" spans="1:13" ht="14.4" customHeight="1" x14ac:dyDescent="0.3">
      <c r="A55" s="648" t="s">
        <v>1478</v>
      </c>
      <c r="B55" s="649" t="s">
        <v>1417</v>
      </c>
      <c r="C55" s="649" t="s">
        <v>1683</v>
      </c>
      <c r="D55" s="649" t="s">
        <v>1684</v>
      </c>
      <c r="E55" s="649" t="s">
        <v>1685</v>
      </c>
      <c r="F55" s="652">
        <v>2</v>
      </c>
      <c r="G55" s="652">
        <v>0</v>
      </c>
      <c r="H55" s="665"/>
      <c r="I55" s="652"/>
      <c r="J55" s="652"/>
      <c r="K55" s="665"/>
      <c r="L55" s="652">
        <v>2</v>
      </c>
      <c r="M55" s="653">
        <v>0</v>
      </c>
    </row>
    <row r="56" spans="1:13" ht="14.4" customHeight="1" x14ac:dyDescent="0.3">
      <c r="A56" s="648" t="s">
        <v>1478</v>
      </c>
      <c r="B56" s="649" t="s">
        <v>1424</v>
      </c>
      <c r="C56" s="649" t="s">
        <v>1242</v>
      </c>
      <c r="D56" s="649" t="s">
        <v>1243</v>
      </c>
      <c r="E56" s="649" t="s">
        <v>1244</v>
      </c>
      <c r="F56" s="652"/>
      <c r="G56" s="652"/>
      <c r="H56" s="665">
        <v>0</v>
      </c>
      <c r="I56" s="652">
        <v>6</v>
      </c>
      <c r="J56" s="652">
        <v>924.06</v>
      </c>
      <c r="K56" s="665">
        <v>1</v>
      </c>
      <c r="L56" s="652">
        <v>6</v>
      </c>
      <c r="M56" s="653">
        <v>924.06</v>
      </c>
    </row>
    <row r="57" spans="1:13" ht="14.4" customHeight="1" x14ac:dyDescent="0.3">
      <c r="A57" s="648" t="s">
        <v>1478</v>
      </c>
      <c r="B57" s="649" t="s">
        <v>1424</v>
      </c>
      <c r="C57" s="649" t="s">
        <v>1687</v>
      </c>
      <c r="D57" s="649" t="s">
        <v>1243</v>
      </c>
      <c r="E57" s="649" t="s">
        <v>1244</v>
      </c>
      <c r="F57" s="652">
        <v>8</v>
      </c>
      <c r="G57" s="652">
        <v>1232.08</v>
      </c>
      <c r="H57" s="665">
        <v>1</v>
      </c>
      <c r="I57" s="652"/>
      <c r="J57" s="652"/>
      <c r="K57" s="665">
        <v>0</v>
      </c>
      <c r="L57" s="652">
        <v>8</v>
      </c>
      <c r="M57" s="653">
        <v>1232.08</v>
      </c>
    </row>
    <row r="58" spans="1:13" ht="14.4" customHeight="1" x14ac:dyDescent="0.3">
      <c r="A58" s="648" t="s">
        <v>1479</v>
      </c>
      <c r="B58" s="649" t="s">
        <v>1417</v>
      </c>
      <c r="C58" s="649" t="s">
        <v>1193</v>
      </c>
      <c r="D58" s="649" t="s">
        <v>1418</v>
      </c>
      <c r="E58" s="649" t="s">
        <v>1419</v>
      </c>
      <c r="F58" s="652"/>
      <c r="G58" s="652"/>
      <c r="H58" s="665">
        <v>0</v>
      </c>
      <c r="I58" s="652">
        <v>63</v>
      </c>
      <c r="J58" s="652">
        <v>16234.380000000001</v>
      </c>
      <c r="K58" s="665">
        <v>1</v>
      </c>
      <c r="L58" s="652">
        <v>63</v>
      </c>
      <c r="M58" s="653">
        <v>16234.380000000001</v>
      </c>
    </row>
    <row r="59" spans="1:13" ht="14.4" customHeight="1" x14ac:dyDescent="0.3">
      <c r="A59" s="648" t="s">
        <v>1479</v>
      </c>
      <c r="B59" s="649" t="s">
        <v>1417</v>
      </c>
      <c r="C59" s="649" t="s">
        <v>1315</v>
      </c>
      <c r="D59" s="649" t="s">
        <v>1450</v>
      </c>
      <c r="E59" s="649" t="s">
        <v>1451</v>
      </c>
      <c r="F59" s="652"/>
      <c r="G59" s="652"/>
      <c r="H59" s="665">
        <v>0</v>
      </c>
      <c r="I59" s="652">
        <v>1</v>
      </c>
      <c r="J59" s="652">
        <v>151.61000000000001</v>
      </c>
      <c r="K59" s="665">
        <v>1</v>
      </c>
      <c r="L59" s="652">
        <v>1</v>
      </c>
      <c r="M59" s="653">
        <v>151.61000000000001</v>
      </c>
    </row>
    <row r="60" spans="1:13" ht="14.4" customHeight="1" x14ac:dyDescent="0.3">
      <c r="A60" s="648" t="s">
        <v>1479</v>
      </c>
      <c r="B60" s="649" t="s">
        <v>1422</v>
      </c>
      <c r="C60" s="649" t="s">
        <v>1558</v>
      </c>
      <c r="D60" s="649" t="s">
        <v>1559</v>
      </c>
      <c r="E60" s="649" t="s">
        <v>1560</v>
      </c>
      <c r="F60" s="652"/>
      <c r="G60" s="652"/>
      <c r="H60" s="665">
        <v>0</v>
      </c>
      <c r="I60" s="652">
        <v>1</v>
      </c>
      <c r="J60" s="652">
        <v>138.16</v>
      </c>
      <c r="K60" s="665">
        <v>1</v>
      </c>
      <c r="L60" s="652">
        <v>1</v>
      </c>
      <c r="M60" s="653">
        <v>138.16</v>
      </c>
    </row>
    <row r="61" spans="1:13" ht="14.4" customHeight="1" x14ac:dyDescent="0.3">
      <c r="A61" s="648" t="s">
        <v>1479</v>
      </c>
      <c r="B61" s="649" t="s">
        <v>1422</v>
      </c>
      <c r="C61" s="649" t="s">
        <v>1238</v>
      </c>
      <c r="D61" s="649" t="s">
        <v>1239</v>
      </c>
      <c r="E61" s="649" t="s">
        <v>1423</v>
      </c>
      <c r="F61" s="652"/>
      <c r="G61" s="652"/>
      <c r="H61" s="665">
        <v>0</v>
      </c>
      <c r="I61" s="652">
        <v>8</v>
      </c>
      <c r="J61" s="652">
        <v>1473.76</v>
      </c>
      <c r="K61" s="665">
        <v>1</v>
      </c>
      <c r="L61" s="652">
        <v>8</v>
      </c>
      <c r="M61" s="653">
        <v>1473.76</v>
      </c>
    </row>
    <row r="62" spans="1:13" ht="14.4" customHeight="1" x14ac:dyDescent="0.3">
      <c r="A62" s="648" t="s">
        <v>1479</v>
      </c>
      <c r="B62" s="649" t="s">
        <v>1424</v>
      </c>
      <c r="C62" s="649" t="s">
        <v>1242</v>
      </c>
      <c r="D62" s="649" t="s">
        <v>1243</v>
      </c>
      <c r="E62" s="649" t="s">
        <v>1244</v>
      </c>
      <c r="F62" s="652"/>
      <c r="G62" s="652"/>
      <c r="H62" s="665">
        <v>0</v>
      </c>
      <c r="I62" s="652">
        <v>19</v>
      </c>
      <c r="J62" s="652">
        <v>2926.1899999999996</v>
      </c>
      <c r="K62" s="665">
        <v>1</v>
      </c>
      <c r="L62" s="652">
        <v>19</v>
      </c>
      <c r="M62" s="653">
        <v>2926.1899999999996</v>
      </c>
    </row>
    <row r="63" spans="1:13" ht="14.4" customHeight="1" x14ac:dyDescent="0.3">
      <c r="A63" s="648" t="s">
        <v>1479</v>
      </c>
      <c r="B63" s="649" t="s">
        <v>1431</v>
      </c>
      <c r="C63" s="649" t="s">
        <v>1506</v>
      </c>
      <c r="D63" s="649" t="s">
        <v>642</v>
      </c>
      <c r="E63" s="649" t="s">
        <v>1507</v>
      </c>
      <c r="F63" s="652"/>
      <c r="G63" s="652"/>
      <c r="H63" s="665">
        <v>0</v>
      </c>
      <c r="I63" s="652">
        <v>2</v>
      </c>
      <c r="J63" s="652">
        <v>96.62</v>
      </c>
      <c r="K63" s="665">
        <v>1</v>
      </c>
      <c r="L63" s="652">
        <v>2</v>
      </c>
      <c r="M63" s="653">
        <v>96.62</v>
      </c>
    </row>
    <row r="64" spans="1:13" ht="14.4" customHeight="1" x14ac:dyDescent="0.3">
      <c r="A64" s="648" t="s">
        <v>1479</v>
      </c>
      <c r="B64" s="649" t="s">
        <v>1431</v>
      </c>
      <c r="C64" s="649" t="s">
        <v>1061</v>
      </c>
      <c r="D64" s="649" t="s">
        <v>642</v>
      </c>
      <c r="E64" s="649" t="s">
        <v>1432</v>
      </c>
      <c r="F64" s="652"/>
      <c r="G64" s="652"/>
      <c r="H64" s="665">
        <v>0</v>
      </c>
      <c r="I64" s="652">
        <v>1</v>
      </c>
      <c r="J64" s="652">
        <v>96.63</v>
      </c>
      <c r="K64" s="665">
        <v>1</v>
      </c>
      <c r="L64" s="652">
        <v>1</v>
      </c>
      <c r="M64" s="653">
        <v>96.63</v>
      </c>
    </row>
    <row r="65" spans="1:13" ht="14.4" customHeight="1" x14ac:dyDescent="0.3">
      <c r="A65" s="648" t="s">
        <v>1480</v>
      </c>
      <c r="B65" s="649" t="s">
        <v>1417</v>
      </c>
      <c r="C65" s="649" t="s">
        <v>1193</v>
      </c>
      <c r="D65" s="649" t="s">
        <v>1418</v>
      </c>
      <c r="E65" s="649" t="s">
        <v>1419</v>
      </c>
      <c r="F65" s="652"/>
      <c r="G65" s="652"/>
      <c r="H65" s="665">
        <v>0</v>
      </c>
      <c r="I65" s="652">
        <v>5</v>
      </c>
      <c r="J65" s="652">
        <v>1490.1</v>
      </c>
      <c r="K65" s="665">
        <v>1</v>
      </c>
      <c r="L65" s="652">
        <v>5</v>
      </c>
      <c r="M65" s="653">
        <v>1490.1</v>
      </c>
    </row>
    <row r="66" spans="1:13" ht="14.4" customHeight="1" x14ac:dyDescent="0.3">
      <c r="A66" s="648" t="s">
        <v>1480</v>
      </c>
      <c r="B66" s="649" t="s">
        <v>1417</v>
      </c>
      <c r="C66" s="649" t="s">
        <v>1647</v>
      </c>
      <c r="D66" s="649" t="s">
        <v>1418</v>
      </c>
      <c r="E66" s="649" t="s">
        <v>1419</v>
      </c>
      <c r="F66" s="652">
        <v>2</v>
      </c>
      <c r="G66" s="652">
        <v>666.62</v>
      </c>
      <c r="H66" s="665">
        <v>1</v>
      </c>
      <c r="I66" s="652"/>
      <c r="J66" s="652"/>
      <c r="K66" s="665">
        <v>0</v>
      </c>
      <c r="L66" s="652">
        <v>2</v>
      </c>
      <c r="M66" s="653">
        <v>666.62</v>
      </c>
    </row>
    <row r="67" spans="1:13" ht="14.4" customHeight="1" x14ac:dyDescent="0.3">
      <c r="A67" s="648" t="s">
        <v>1480</v>
      </c>
      <c r="B67" s="649" t="s">
        <v>1424</v>
      </c>
      <c r="C67" s="649" t="s">
        <v>1242</v>
      </c>
      <c r="D67" s="649" t="s">
        <v>1243</v>
      </c>
      <c r="E67" s="649" t="s">
        <v>1244</v>
      </c>
      <c r="F67" s="652"/>
      <c r="G67" s="652"/>
      <c r="H67" s="665">
        <v>0</v>
      </c>
      <c r="I67" s="652">
        <v>2</v>
      </c>
      <c r="J67" s="652">
        <v>308.02</v>
      </c>
      <c r="K67" s="665">
        <v>1</v>
      </c>
      <c r="L67" s="652">
        <v>2</v>
      </c>
      <c r="M67" s="653">
        <v>308.02</v>
      </c>
    </row>
    <row r="68" spans="1:13" ht="14.4" customHeight="1" x14ac:dyDescent="0.3">
      <c r="A68" s="648" t="s">
        <v>1481</v>
      </c>
      <c r="B68" s="649" t="s">
        <v>1928</v>
      </c>
      <c r="C68" s="649" t="s">
        <v>1737</v>
      </c>
      <c r="D68" s="649" t="s">
        <v>1738</v>
      </c>
      <c r="E68" s="649" t="s">
        <v>1739</v>
      </c>
      <c r="F68" s="652">
        <v>1</v>
      </c>
      <c r="G68" s="652">
        <v>0</v>
      </c>
      <c r="H68" s="665"/>
      <c r="I68" s="652"/>
      <c r="J68" s="652"/>
      <c r="K68" s="665"/>
      <c r="L68" s="652">
        <v>1</v>
      </c>
      <c r="M68" s="653">
        <v>0</v>
      </c>
    </row>
    <row r="69" spans="1:13" ht="14.4" customHeight="1" x14ac:dyDescent="0.3">
      <c r="A69" s="648" t="s">
        <v>1481</v>
      </c>
      <c r="B69" s="649" t="s">
        <v>1417</v>
      </c>
      <c r="C69" s="649" t="s">
        <v>1193</v>
      </c>
      <c r="D69" s="649" t="s">
        <v>1418</v>
      </c>
      <c r="E69" s="649" t="s">
        <v>1419</v>
      </c>
      <c r="F69" s="652"/>
      <c r="G69" s="652"/>
      <c r="H69" s="665">
        <v>0</v>
      </c>
      <c r="I69" s="652">
        <v>59</v>
      </c>
      <c r="J69" s="652">
        <v>16842.09</v>
      </c>
      <c r="K69" s="665">
        <v>1</v>
      </c>
      <c r="L69" s="652">
        <v>59</v>
      </c>
      <c r="M69" s="653">
        <v>16842.09</v>
      </c>
    </row>
    <row r="70" spans="1:13" ht="14.4" customHeight="1" x14ac:dyDescent="0.3">
      <c r="A70" s="648" t="s">
        <v>1481</v>
      </c>
      <c r="B70" s="649" t="s">
        <v>1417</v>
      </c>
      <c r="C70" s="649" t="s">
        <v>1887</v>
      </c>
      <c r="D70" s="649" t="s">
        <v>1888</v>
      </c>
      <c r="E70" s="649" t="s">
        <v>1889</v>
      </c>
      <c r="F70" s="652"/>
      <c r="G70" s="652"/>
      <c r="H70" s="665">
        <v>0</v>
      </c>
      <c r="I70" s="652">
        <v>1</v>
      </c>
      <c r="J70" s="652">
        <v>112.76</v>
      </c>
      <c r="K70" s="665">
        <v>1</v>
      </c>
      <c r="L70" s="652">
        <v>1</v>
      </c>
      <c r="M70" s="653">
        <v>112.76</v>
      </c>
    </row>
    <row r="71" spans="1:13" ht="14.4" customHeight="1" x14ac:dyDescent="0.3">
      <c r="A71" s="648" t="s">
        <v>1481</v>
      </c>
      <c r="B71" s="649" t="s">
        <v>1417</v>
      </c>
      <c r="C71" s="649" t="s">
        <v>1315</v>
      </c>
      <c r="D71" s="649" t="s">
        <v>1450</v>
      </c>
      <c r="E71" s="649" t="s">
        <v>1451</v>
      </c>
      <c r="F71" s="652"/>
      <c r="G71" s="652"/>
      <c r="H71" s="665">
        <v>0</v>
      </c>
      <c r="I71" s="652">
        <v>1</v>
      </c>
      <c r="J71" s="652">
        <v>151.61000000000001</v>
      </c>
      <c r="K71" s="665">
        <v>1</v>
      </c>
      <c r="L71" s="652">
        <v>1</v>
      </c>
      <c r="M71" s="653">
        <v>151.61000000000001</v>
      </c>
    </row>
    <row r="72" spans="1:13" ht="14.4" customHeight="1" x14ac:dyDescent="0.3">
      <c r="A72" s="648" t="s">
        <v>1481</v>
      </c>
      <c r="B72" s="649" t="s">
        <v>1417</v>
      </c>
      <c r="C72" s="649" t="s">
        <v>1647</v>
      </c>
      <c r="D72" s="649" t="s">
        <v>1418</v>
      </c>
      <c r="E72" s="649" t="s">
        <v>1419</v>
      </c>
      <c r="F72" s="652">
        <v>50</v>
      </c>
      <c r="G72" s="652">
        <v>10136.850000000002</v>
      </c>
      <c r="H72" s="665">
        <v>1</v>
      </c>
      <c r="I72" s="652"/>
      <c r="J72" s="652"/>
      <c r="K72" s="665">
        <v>0</v>
      </c>
      <c r="L72" s="652">
        <v>50</v>
      </c>
      <c r="M72" s="653">
        <v>10136.850000000002</v>
      </c>
    </row>
    <row r="73" spans="1:13" ht="14.4" customHeight="1" x14ac:dyDescent="0.3">
      <c r="A73" s="648" t="s">
        <v>1481</v>
      </c>
      <c r="B73" s="649" t="s">
        <v>1422</v>
      </c>
      <c r="C73" s="649" t="s">
        <v>1238</v>
      </c>
      <c r="D73" s="649" t="s">
        <v>1239</v>
      </c>
      <c r="E73" s="649" t="s">
        <v>1423</v>
      </c>
      <c r="F73" s="652"/>
      <c r="G73" s="652"/>
      <c r="H73" s="665">
        <v>0</v>
      </c>
      <c r="I73" s="652">
        <v>1</v>
      </c>
      <c r="J73" s="652">
        <v>184.22</v>
      </c>
      <c r="K73" s="665">
        <v>1</v>
      </c>
      <c r="L73" s="652">
        <v>1</v>
      </c>
      <c r="M73" s="653">
        <v>184.22</v>
      </c>
    </row>
    <row r="74" spans="1:13" ht="14.4" customHeight="1" x14ac:dyDescent="0.3">
      <c r="A74" s="648" t="s">
        <v>1481</v>
      </c>
      <c r="B74" s="649" t="s">
        <v>1424</v>
      </c>
      <c r="C74" s="649" t="s">
        <v>1242</v>
      </c>
      <c r="D74" s="649" t="s">
        <v>1243</v>
      </c>
      <c r="E74" s="649" t="s">
        <v>1244</v>
      </c>
      <c r="F74" s="652"/>
      <c r="G74" s="652"/>
      <c r="H74" s="665">
        <v>0</v>
      </c>
      <c r="I74" s="652">
        <v>26</v>
      </c>
      <c r="J74" s="652">
        <v>4004.26</v>
      </c>
      <c r="K74" s="665">
        <v>1</v>
      </c>
      <c r="L74" s="652">
        <v>26</v>
      </c>
      <c r="M74" s="653">
        <v>4004.26</v>
      </c>
    </row>
    <row r="75" spans="1:13" ht="14.4" customHeight="1" x14ac:dyDescent="0.3">
      <c r="A75" s="648" t="s">
        <v>1481</v>
      </c>
      <c r="B75" s="649" t="s">
        <v>1424</v>
      </c>
      <c r="C75" s="649" t="s">
        <v>1526</v>
      </c>
      <c r="D75" s="649" t="s">
        <v>1527</v>
      </c>
      <c r="E75" s="649" t="s">
        <v>1528</v>
      </c>
      <c r="F75" s="652"/>
      <c r="G75" s="652"/>
      <c r="H75" s="665">
        <v>0</v>
      </c>
      <c r="I75" s="652">
        <v>5</v>
      </c>
      <c r="J75" s="652">
        <v>385.05000000000007</v>
      </c>
      <c r="K75" s="665">
        <v>1</v>
      </c>
      <c r="L75" s="652">
        <v>5</v>
      </c>
      <c r="M75" s="653">
        <v>385.05000000000007</v>
      </c>
    </row>
    <row r="76" spans="1:13" ht="14.4" customHeight="1" x14ac:dyDescent="0.3">
      <c r="A76" s="648" t="s">
        <v>1481</v>
      </c>
      <c r="B76" s="649" t="s">
        <v>1431</v>
      </c>
      <c r="C76" s="649" t="s">
        <v>1506</v>
      </c>
      <c r="D76" s="649" t="s">
        <v>642</v>
      </c>
      <c r="E76" s="649" t="s">
        <v>1507</v>
      </c>
      <c r="F76" s="652"/>
      <c r="G76" s="652"/>
      <c r="H76" s="665">
        <v>0</v>
      </c>
      <c r="I76" s="652">
        <v>10</v>
      </c>
      <c r="J76" s="652">
        <v>483.1</v>
      </c>
      <c r="K76" s="665">
        <v>1</v>
      </c>
      <c r="L76" s="652">
        <v>10</v>
      </c>
      <c r="M76" s="653">
        <v>483.1</v>
      </c>
    </row>
    <row r="77" spans="1:13" ht="14.4" customHeight="1" x14ac:dyDescent="0.3">
      <c r="A77" s="648" t="s">
        <v>1481</v>
      </c>
      <c r="B77" s="649" t="s">
        <v>1431</v>
      </c>
      <c r="C77" s="649" t="s">
        <v>1061</v>
      </c>
      <c r="D77" s="649" t="s">
        <v>642</v>
      </c>
      <c r="E77" s="649" t="s">
        <v>1432</v>
      </c>
      <c r="F77" s="652"/>
      <c r="G77" s="652"/>
      <c r="H77" s="665">
        <v>0</v>
      </c>
      <c r="I77" s="652">
        <v>1</v>
      </c>
      <c r="J77" s="652">
        <v>96.63</v>
      </c>
      <c r="K77" s="665">
        <v>1</v>
      </c>
      <c r="L77" s="652">
        <v>1</v>
      </c>
      <c r="M77" s="653">
        <v>96.63</v>
      </c>
    </row>
    <row r="78" spans="1:13" ht="14.4" customHeight="1" x14ac:dyDescent="0.3">
      <c r="A78" s="648" t="s">
        <v>1496</v>
      </c>
      <c r="B78" s="649" t="s">
        <v>1417</v>
      </c>
      <c r="C78" s="649" t="s">
        <v>1193</v>
      </c>
      <c r="D78" s="649" t="s">
        <v>1418</v>
      </c>
      <c r="E78" s="649" t="s">
        <v>1419</v>
      </c>
      <c r="F78" s="652"/>
      <c r="G78" s="652"/>
      <c r="H78" s="665">
        <v>0</v>
      </c>
      <c r="I78" s="652">
        <v>1</v>
      </c>
      <c r="J78" s="652">
        <v>156.86000000000001</v>
      </c>
      <c r="K78" s="665">
        <v>1</v>
      </c>
      <c r="L78" s="652">
        <v>1</v>
      </c>
      <c r="M78" s="653">
        <v>156.86000000000001</v>
      </c>
    </row>
    <row r="79" spans="1:13" ht="14.4" customHeight="1" x14ac:dyDescent="0.3">
      <c r="A79" s="648" t="s">
        <v>1496</v>
      </c>
      <c r="B79" s="649" t="s">
        <v>1417</v>
      </c>
      <c r="C79" s="649" t="s">
        <v>1315</v>
      </c>
      <c r="D79" s="649" t="s">
        <v>1450</v>
      </c>
      <c r="E79" s="649" t="s">
        <v>1451</v>
      </c>
      <c r="F79" s="652"/>
      <c r="G79" s="652"/>
      <c r="H79" s="665">
        <v>0</v>
      </c>
      <c r="I79" s="652">
        <v>5</v>
      </c>
      <c r="J79" s="652">
        <v>1303.1500000000001</v>
      </c>
      <c r="K79" s="665">
        <v>1</v>
      </c>
      <c r="L79" s="652">
        <v>5</v>
      </c>
      <c r="M79" s="653">
        <v>1303.1500000000001</v>
      </c>
    </row>
    <row r="80" spans="1:13" ht="14.4" customHeight="1" x14ac:dyDescent="0.3">
      <c r="A80" s="648" t="s">
        <v>1482</v>
      </c>
      <c r="B80" s="649" t="s">
        <v>1417</v>
      </c>
      <c r="C80" s="649" t="s">
        <v>1193</v>
      </c>
      <c r="D80" s="649" t="s">
        <v>1418</v>
      </c>
      <c r="E80" s="649" t="s">
        <v>1419</v>
      </c>
      <c r="F80" s="652"/>
      <c r="G80" s="652"/>
      <c r="H80" s="665">
        <v>0</v>
      </c>
      <c r="I80" s="652">
        <v>73</v>
      </c>
      <c r="J80" s="652">
        <v>20273.280000000006</v>
      </c>
      <c r="K80" s="665">
        <v>1</v>
      </c>
      <c r="L80" s="652">
        <v>73</v>
      </c>
      <c r="M80" s="653">
        <v>20273.280000000006</v>
      </c>
    </row>
    <row r="81" spans="1:13" ht="14.4" customHeight="1" x14ac:dyDescent="0.3">
      <c r="A81" s="648" t="s">
        <v>1482</v>
      </c>
      <c r="B81" s="649" t="s">
        <v>1417</v>
      </c>
      <c r="C81" s="649" t="s">
        <v>1315</v>
      </c>
      <c r="D81" s="649" t="s">
        <v>1450</v>
      </c>
      <c r="E81" s="649" t="s">
        <v>1451</v>
      </c>
      <c r="F81" s="652"/>
      <c r="G81" s="652"/>
      <c r="H81" s="665">
        <v>0</v>
      </c>
      <c r="I81" s="652">
        <v>4</v>
      </c>
      <c r="J81" s="652">
        <v>1151.54</v>
      </c>
      <c r="K81" s="665">
        <v>1</v>
      </c>
      <c r="L81" s="652">
        <v>4</v>
      </c>
      <c r="M81" s="653">
        <v>1151.54</v>
      </c>
    </row>
    <row r="82" spans="1:13" ht="14.4" customHeight="1" x14ac:dyDescent="0.3">
      <c r="A82" s="648" t="s">
        <v>1482</v>
      </c>
      <c r="B82" s="649" t="s">
        <v>1422</v>
      </c>
      <c r="C82" s="649" t="s">
        <v>1238</v>
      </c>
      <c r="D82" s="649" t="s">
        <v>1239</v>
      </c>
      <c r="E82" s="649" t="s">
        <v>1423</v>
      </c>
      <c r="F82" s="652"/>
      <c r="G82" s="652"/>
      <c r="H82" s="665">
        <v>0</v>
      </c>
      <c r="I82" s="652">
        <v>2</v>
      </c>
      <c r="J82" s="652">
        <v>368.44</v>
      </c>
      <c r="K82" s="665">
        <v>1</v>
      </c>
      <c r="L82" s="652">
        <v>2</v>
      </c>
      <c r="M82" s="653">
        <v>368.44</v>
      </c>
    </row>
    <row r="83" spans="1:13" ht="14.4" customHeight="1" x14ac:dyDescent="0.3">
      <c r="A83" s="648" t="s">
        <v>1482</v>
      </c>
      <c r="B83" s="649" t="s">
        <v>1424</v>
      </c>
      <c r="C83" s="649" t="s">
        <v>1242</v>
      </c>
      <c r="D83" s="649" t="s">
        <v>1243</v>
      </c>
      <c r="E83" s="649" t="s">
        <v>1244</v>
      </c>
      <c r="F83" s="652"/>
      <c r="G83" s="652"/>
      <c r="H83" s="665">
        <v>0</v>
      </c>
      <c r="I83" s="652">
        <v>24</v>
      </c>
      <c r="J83" s="652">
        <v>3696.24</v>
      </c>
      <c r="K83" s="665">
        <v>1</v>
      </c>
      <c r="L83" s="652">
        <v>24</v>
      </c>
      <c r="M83" s="653">
        <v>3696.24</v>
      </c>
    </row>
    <row r="84" spans="1:13" ht="14.4" customHeight="1" x14ac:dyDescent="0.3">
      <c r="A84" s="648" t="s">
        <v>1482</v>
      </c>
      <c r="B84" s="649" t="s">
        <v>1424</v>
      </c>
      <c r="C84" s="649" t="s">
        <v>1526</v>
      </c>
      <c r="D84" s="649" t="s">
        <v>1527</v>
      </c>
      <c r="E84" s="649" t="s">
        <v>1528</v>
      </c>
      <c r="F84" s="652"/>
      <c r="G84" s="652"/>
      <c r="H84" s="665">
        <v>0</v>
      </c>
      <c r="I84" s="652">
        <v>2</v>
      </c>
      <c r="J84" s="652">
        <v>154.02000000000001</v>
      </c>
      <c r="K84" s="665">
        <v>1</v>
      </c>
      <c r="L84" s="652">
        <v>2</v>
      </c>
      <c r="M84" s="653">
        <v>154.02000000000001</v>
      </c>
    </row>
    <row r="85" spans="1:13" ht="14.4" customHeight="1" x14ac:dyDescent="0.3">
      <c r="A85" s="648" t="s">
        <v>1482</v>
      </c>
      <c r="B85" s="649" t="s">
        <v>1424</v>
      </c>
      <c r="C85" s="649" t="s">
        <v>1743</v>
      </c>
      <c r="D85" s="649" t="s">
        <v>1425</v>
      </c>
      <c r="E85" s="649" t="s">
        <v>1744</v>
      </c>
      <c r="F85" s="652"/>
      <c r="G85" s="652"/>
      <c r="H85" s="665">
        <v>0</v>
      </c>
      <c r="I85" s="652">
        <v>1</v>
      </c>
      <c r="J85" s="652">
        <v>82.92</v>
      </c>
      <c r="K85" s="665">
        <v>1</v>
      </c>
      <c r="L85" s="652">
        <v>1</v>
      </c>
      <c r="M85" s="653">
        <v>82.92</v>
      </c>
    </row>
    <row r="86" spans="1:13" ht="14.4" customHeight="1" x14ac:dyDescent="0.3">
      <c r="A86" s="648" t="s">
        <v>1482</v>
      </c>
      <c r="B86" s="649" t="s">
        <v>1431</v>
      </c>
      <c r="C86" s="649" t="s">
        <v>1506</v>
      </c>
      <c r="D86" s="649" t="s">
        <v>642</v>
      </c>
      <c r="E86" s="649" t="s">
        <v>1507</v>
      </c>
      <c r="F86" s="652"/>
      <c r="G86" s="652"/>
      <c r="H86" s="665">
        <v>0</v>
      </c>
      <c r="I86" s="652">
        <v>7</v>
      </c>
      <c r="J86" s="652">
        <v>338.17</v>
      </c>
      <c r="K86" s="665">
        <v>1</v>
      </c>
      <c r="L86" s="652">
        <v>7</v>
      </c>
      <c r="M86" s="653">
        <v>338.17</v>
      </c>
    </row>
    <row r="87" spans="1:13" ht="14.4" customHeight="1" x14ac:dyDescent="0.3">
      <c r="A87" s="648" t="s">
        <v>1482</v>
      </c>
      <c r="B87" s="649" t="s">
        <v>1431</v>
      </c>
      <c r="C87" s="649" t="s">
        <v>1061</v>
      </c>
      <c r="D87" s="649" t="s">
        <v>642</v>
      </c>
      <c r="E87" s="649" t="s">
        <v>1432</v>
      </c>
      <c r="F87" s="652"/>
      <c r="G87" s="652"/>
      <c r="H87" s="665">
        <v>0</v>
      </c>
      <c r="I87" s="652">
        <v>1</v>
      </c>
      <c r="J87" s="652">
        <v>96.63</v>
      </c>
      <c r="K87" s="665">
        <v>1</v>
      </c>
      <c r="L87" s="652">
        <v>1</v>
      </c>
      <c r="M87" s="653">
        <v>96.63</v>
      </c>
    </row>
    <row r="88" spans="1:13" ht="14.4" customHeight="1" x14ac:dyDescent="0.3">
      <c r="A88" s="648" t="s">
        <v>1483</v>
      </c>
      <c r="B88" s="649" t="s">
        <v>1417</v>
      </c>
      <c r="C88" s="649" t="s">
        <v>1193</v>
      </c>
      <c r="D88" s="649" t="s">
        <v>1418</v>
      </c>
      <c r="E88" s="649" t="s">
        <v>1419</v>
      </c>
      <c r="F88" s="652"/>
      <c r="G88" s="652"/>
      <c r="H88" s="665">
        <v>0</v>
      </c>
      <c r="I88" s="652">
        <v>7</v>
      </c>
      <c r="J88" s="652">
        <v>1627.3700000000001</v>
      </c>
      <c r="K88" s="665">
        <v>1</v>
      </c>
      <c r="L88" s="652">
        <v>7</v>
      </c>
      <c r="M88" s="653">
        <v>1627.3700000000001</v>
      </c>
    </row>
    <row r="89" spans="1:13" ht="14.4" customHeight="1" x14ac:dyDescent="0.3">
      <c r="A89" s="648" t="s">
        <v>1483</v>
      </c>
      <c r="B89" s="649" t="s">
        <v>1424</v>
      </c>
      <c r="C89" s="649" t="s">
        <v>1895</v>
      </c>
      <c r="D89" s="649" t="s">
        <v>1243</v>
      </c>
      <c r="E89" s="649" t="s">
        <v>1896</v>
      </c>
      <c r="F89" s="652">
        <v>1</v>
      </c>
      <c r="G89" s="652">
        <v>0</v>
      </c>
      <c r="H89" s="665"/>
      <c r="I89" s="652"/>
      <c r="J89" s="652"/>
      <c r="K89" s="665"/>
      <c r="L89" s="652">
        <v>1</v>
      </c>
      <c r="M89" s="653">
        <v>0</v>
      </c>
    </row>
    <row r="90" spans="1:13" ht="14.4" customHeight="1" x14ac:dyDescent="0.3">
      <c r="A90" s="648" t="s">
        <v>1484</v>
      </c>
      <c r="B90" s="649" t="s">
        <v>1929</v>
      </c>
      <c r="C90" s="649" t="s">
        <v>1774</v>
      </c>
      <c r="D90" s="649" t="s">
        <v>1775</v>
      </c>
      <c r="E90" s="649" t="s">
        <v>1776</v>
      </c>
      <c r="F90" s="652">
        <v>1</v>
      </c>
      <c r="G90" s="652">
        <v>200.07</v>
      </c>
      <c r="H90" s="665">
        <v>1</v>
      </c>
      <c r="I90" s="652"/>
      <c r="J90" s="652"/>
      <c r="K90" s="665">
        <v>0</v>
      </c>
      <c r="L90" s="652">
        <v>1</v>
      </c>
      <c r="M90" s="653">
        <v>200.07</v>
      </c>
    </row>
    <row r="91" spans="1:13" ht="14.4" customHeight="1" x14ac:dyDescent="0.3">
      <c r="A91" s="648" t="s">
        <v>1484</v>
      </c>
      <c r="B91" s="649" t="s">
        <v>1417</v>
      </c>
      <c r="C91" s="649" t="s">
        <v>1193</v>
      </c>
      <c r="D91" s="649" t="s">
        <v>1418</v>
      </c>
      <c r="E91" s="649" t="s">
        <v>1419</v>
      </c>
      <c r="F91" s="652"/>
      <c r="G91" s="652"/>
      <c r="H91" s="665">
        <v>0</v>
      </c>
      <c r="I91" s="652">
        <v>21</v>
      </c>
      <c r="J91" s="652">
        <v>4352.76</v>
      </c>
      <c r="K91" s="665">
        <v>1</v>
      </c>
      <c r="L91" s="652">
        <v>21</v>
      </c>
      <c r="M91" s="653">
        <v>4352.76</v>
      </c>
    </row>
    <row r="92" spans="1:13" ht="14.4" customHeight="1" x14ac:dyDescent="0.3">
      <c r="A92" s="648" t="s">
        <v>1484</v>
      </c>
      <c r="B92" s="649" t="s">
        <v>1417</v>
      </c>
      <c r="C92" s="649" t="s">
        <v>1749</v>
      </c>
      <c r="D92" s="649" t="s">
        <v>1750</v>
      </c>
      <c r="E92" s="649" t="s">
        <v>1751</v>
      </c>
      <c r="F92" s="652"/>
      <c r="G92" s="652"/>
      <c r="H92" s="665">
        <v>0</v>
      </c>
      <c r="I92" s="652">
        <v>1</v>
      </c>
      <c r="J92" s="652">
        <v>79.36</v>
      </c>
      <c r="K92" s="665">
        <v>1</v>
      </c>
      <c r="L92" s="652">
        <v>1</v>
      </c>
      <c r="M92" s="653">
        <v>79.36</v>
      </c>
    </row>
    <row r="93" spans="1:13" ht="14.4" customHeight="1" x14ac:dyDescent="0.3">
      <c r="A93" s="648" t="s">
        <v>1484</v>
      </c>
      <c r="B93" s="649" t="s">
        <v>1417</v>
      </c>
      <c r="C93" s="649" t="s">
        <v>1315</v>
      </c>
      <c r="D93" s="649" t="s">
        <v>1450</v>
      </c>
      <c r="E93" s="649" t="s">
        <v>1451</v>
      </c>
      <c r="F93" s="652"/>
      <c r="G93" s="652"/>
      <c r="H93" s="665">
        <v>0</v>
      </c>
      <c r="I93" s="652">
        <v>1</v>
      </c>
      <c r="J93" s="652">
        <v>151.61000000000001</v>
      </c>
      <c r="K93" s="665">
        <v>1</v>
      </c>
      <c r="L93" s="652">
        <v>1</v>
      </c>
      <c r="M93" s="653">
        <v>151.61000000000001</v>
      </c>
    </row>
    <row r="94" spans="1:13" ht="14.4" customHeight="1" x14ac:dyDescent="0.3">
      <c r="A94" s="648" t="s">
        <v>1484</v>
      </c>
      <c r="B94" s="649" t="s">
        <v>1422</v>
      </c>
      <c r="C94" s="649" t="s">
        <v>1238</v>
      </c>
      <c r="D94" s="649" t="s">
        <v>1239</v>
      </c>
      <c r="E94" s="649" t="s">
        <v>1423</v>
      </c>
      <c r="F94" s="652"/>
      <c r="G94" s="652"/>
      <c r="H94" s="665">
        <v>0</v>
      </c>
      <c r="I94" s="652">
        <v>3</v>
      </c>
      <c r="J94" s="652">
        <v>552.66</v>
      </c>
      <c r="K94" s="665">
        <v>1</v>
      </c>
      <c r="L94" s="652">
        <v>3</v>
      </c>
      <c r="M94" s="653">
        <v>552.66</v>
      </c>
    </row>
    <row r="95" spans="1:13" ht="14.4" customHeight="1" x14ac:dyDescent="0.3">
      <c r="A95" s="648" t="s">
        <v>1484</v>
      </c>
      <c r="B95" s="649" t="s">
        <v>1424</v>
      </c>
      <c r="C95" s="649" t="s">
        <v>1242</v>
      </c>
      <c r="D95" s="649" t="s">
        <v>1243</v>
      </c>
      <c r="E95" s="649" t="s">
        <v>1244</v>
      </c>
      <c r="F95" s="652"/>
      <c r="G95" s="652"/>
      <c r="H95" s="665">
        <v>0</v>
      </c>
      <c r="I95" s="652">
        <v>8</v>
      </c>
      <c r="J95" s="652">
        <v>1232.08</v>
      </c>
      <c r="K95" s="665">
        <v>1</v>
      </c>
      <c r="L95" s="652">
        <v>8</v>
      </c>
      <c r="M95" s="653">
        <v>1232.08</v>
      </c>
    </row>
    <row r="96" spans="1:13" ht="14.4" customHeight="1" x14ac:dyDescent="0.3">
      <c r="A96" s="648" t="s">
        <v>1484</v>
      </c>
      <c r="B96" s="649" t="s">
        <v>1427</v>
      </c>
      <c r="C96" s="649" t="s">
        <v>1767</v>
      </c>
      <c r="D96" s="649" t="s">
        <v>1254</v>
      </c>
      <c r="E96" s="649" t="s">
        <v>1768</v>
      </c>
      <c r="F96" s="652"/>
      <c r="G96" s="652"/>
      <c r="H96" s="665">
        <v>0</v>
      </c>
      <c r="I96" s="652">
        <v>2</v>
      </c>
      <c r="J96" s="652">
        <v>6254.38</v>
      </c>
      <c r="K96" s="665">
        <v>1</v>
      </c>
      <c r="L96" s="652">
        <v>2</v>
      </c>
      <c r="M96" s="653">
        <v>6254.38</v>
      </c>
    </row>
    <row r="97" spans="1:13" ht="14.4" customHeight="1" x14ac:dyDescent="0.3">
      <c r="A97" s="648" t="s">
        <v>1484</v>
      </c>
      <c r="B97" s="649" t="s">
        <v>1427</v>
      </c>
      <c r="C97" s="649" t="s">
        <v>1253</v>
      </c>
      <c r="D97" s="649" t="s">
        <v>1254</v>
      </c>
      <c r="E97" s="649" t="s">
        <v>1430</v>
      </c>
      <c r="F97" s="652"/>
      <c r="G97" s="652"/>
      <c r="H97" s="665">
        <v>0</v>
      </c>
      <c r="I97" s="652">
        <v>1</v>
      </c>
      <c r="J97" s="652">
        <v>782.22</v>
      </c>
      <c r="K97" s="665">
        <v>1</v>
      </c>
      <c r="L97" s="652">
        <v>1</v>
      </c>
      <c r="M97" s="653">
        <v>782.22</v>
      </c>
    </row>
    <row r="98" spans="1:13" ht="14.4" customHeight="1" x14ac:dyDescent="0.3">
      <c r="A98" s="648" t="s">
        <v>1484</v>
      </c>
      <c r="B98" s="649" t="s">
        <v>1431</v>
      </c>
      <c r="C98" s="649" t="s">
        <v>1506</v>
      </c>
      <c r="D98" s="649" t="s">
        <v>642</v>
      </c>
      <c r="E98" s="649" t="s">
        <v>1507</v>
      </c>
      <c r="F98" s="652"/>
      <c r="G98" s="652"/>
      <c r="H98" s="665">
        <v>0</v>
      </c>
      <c r="I98" s="652">
        <v>8</v>
      </c>
      <c r="J98" s="652">
        <v>386.48</v>
      </c>
      <c r="K98" s="665">
        <v>1</v>
      </c>
      <c r="L98" s="652">
        <v>8</v>
      </c>
      <c r="M98" s="653">
        <v>386.48</v>
      </c>
    </row>
    <row r="99" spans="1:13" ht="14.4" customHeight="1" x14ac:dyDescent="0.3">
      <c r="A99" s="648" t="s">
        <v>1484</v>
      </c>
      <c r="B99" s="649" t="s">
        <v>1431</v>
      </c>
      <c r="C99" s="649" t="s">
        <v>1061</v>
      </c>
      <c r="D99" s="649" t="s">
        <v>642</v>
      </c>
      <c r="E99" s="649" t="s">
        <v>1432</v>
      </c>
      <c r="F99" s="652"/>
      <c r="G99" s="652"/>
      <c r="H99" s="665">
        <v>0</v>
      </c>
      <c r="I99" s="652">
        <v>1</v>
      </c>
      <c r="J99" s="652">
        <v>96.63</v>
      </c>
      <c r="K99" s="665">
        <v>1</v>
      </c>
      <c r="L99" s="652">
        <v>1</v>
      </c>
      <c r="M99" s="653">
        <v>96.63</v>
      </c>
    </row>
    <row r="100" spans="1:13" ht="14.4" customHeight="1" x14ac:dyDescent="0.3">
      <c r="A100" s="648" t="s">
        <v>1484</v>
      </c>
      <c r="B100" s="649" t="s">
        <v>1446</v>
      </c>
      <c r="C100" s="649" t="s">
        <v>1757</v>
      </c>
      <c r="D100" s="649" t="s">
        <v>1096</v>
      </c>
      <c r="E100" s="649" t="s">
        <v>931</v>
      </c>
      <c r="F100" s="652"/>
      <c r="G100" s="652"/>
      <c r="H100" s="665"/>
      <c r="I100" s="652">
        <v>1</v>
      </c>
      <c r="J100" s="652">
        <v>0</v>
      </c>
      <c r="K100" s="665"/>
      <c r="L100" s="652">
        <v>1</v>
      </c>
      <c r="M100" s="653">
        <v>0</v>
      </c>
    </row>
    <row r="101" spans="1:13" ht="14.4" customHeight="1" x14ac:dyDescent="0.3">
      <c r="A101" s="648" t="s">
        <v>1485</v>
      </c>
      <c r="B101" s="649" t="s">
        <v>1930</v>
      </c>
      <c r="C101" s="649" t="s">
        <v>1782</v>
      </c>
      <c r="D101" s="649" t="s">
        <v>1783</v>
      </c>
      <c r="E101" s="649" t="s">
        <v>1784</v>
      </c>
      <c r="F101" s="652">
        <v>1</v>
      </c>
      <c r="G101" s="652">
        <v>0</v>
      </c>
      <c r="H101" s="665"/>
      <c r="I101" s="652"/>
      <c r="J101" s="652"/>
      <c r="K101" s="665"/>
      <c r="L101" s="652">
        <v>1</v>
      </c>
      <c r="M101" s="653">
        <v>0</v>
      </c>
    </row>
    <row r="102" spans="1:13" ht="14.4" customHeight="1" x14ac:dyDescent="0.3">
      <c r="A102" s="648" t="s">
        <v>1485</v>
      </c>
      <c r="B102" s="649" t="s">
        <v>1417</v>
      </c>
      <c r="C102" s="649" t="s">
        <v>1502</v>
      </c>
      <c r="D102" s="649" t="s">
        <v>1418</v>
      </c>
      <c r="E102" s="649" t="s">
        <v>1503</v>
      </c>
      <c r="F102" s="652">
        <v>1</v>
      </c>
      <c r="G102" s="652">
        <v>0</v>
      </c>
      <c r="H102" s="665"/>
      <c r="I102" s="652"/>
      <c r="J102" s="652"/>
      <c r="K102" s="665"/>
      <c r="L102" s="652">
        <v>1</v>
      </c>
      <c r="M102" s="653">
        <v>0</v>
      </c>
    </row>
    <row r="103" spans="1:13" ht="14.4" customHeight="1" x14ac:dyDescent="0.3">
      <c r="A103" s="648" t="s">
        <v>1485</v>
      </c>
      <c r="B103" s="649" t="s">
        <v>1417</v>
      </c>
      <c r="C103" s="649" t="s">
        <v>1193</v>
      </c>
      <c r="D103" s="649" t="s">
        <v>1418</v>
      </c>
      <c r="E103" s="649" t="s">
        <v>1419</v>
      </c>
      <c r="F103" s="652"/>
      <c r="G103" s="652"/>
      <c r="H103" s="665">
        <v>0</v>
      </c>
      <c r="I103" s="652">
        <v>38</v>
      </c>
      <c r="J103" s="652">
        <v>10019.030000000001</v>
      </c>
      <c r="K103" s="665">
        <v>1</v>
      </c>
      <c r="L103" s="652">
        <v>38</v>
      </c>
      <c r="M103" s="653">
        <v>10019.030000000001</v>
      </c>
    </row>
    <row r="104" spans="1:13" ht="14.4" customHeight="1" x14ac:dyDescent="0.3">
      <c r="A104" s="648" t="s">
        <v>1485</v>
      </c>
      <c r="B104" s="649" t="s">
        <v>1422</v>
      </c>
      <c r="C104" s="649" t="s">
        <v>1238</v>
      </c>
      <c r="D104" s="649" t="s">
        <v>1239</v>
      </c>
      <c r="E104" s="649" t="s">
        <v>1423</v>
      </c>
      <c r="F104" s="652"/>
      <c r="G104" s="652"/>
      <c r="H104" s="665">
        <v>0</v>
      </c>
      <c r="I104" s="652">
        <v>1</v>
      </c>
      <c r="J104" s="652">
        <v>184.22</v>
      </c>
      <c r="K104" s="665">
        <v>1</v>
      </c>
      <c r="L104" s="652">
        <v>1</v>
      </c>
      <c r="M104" s="653">
        <v>184.22</v>
      </c>
    </row>
    <row r="105" spans="1:13" ht="14.4" customHeight="1" x14ac:dyDescent="0.3">
      <c r="A105" s="648" t="s">
        <v>1485</v>
      </c>
      <c r="B105" s="649" t="s">
        <v>1422</v>
      </c>
      <c r="C105" s="649" t="s">
        <v>1779</v>
      </c>
      <c r="D105" s="649" t="s">
        <v>1780</v>
      </c>
      <c r="E105" s="649" t="s">
        <v>1781</v>
      </c>
      <c r="F105" s="652">
        <v>2</v>
      </c>
      <c r="G105" s="652">
        <v>0</v>
      </c>
      <c r="H105" s="665"/>
      <c r="I105" s="652"/>
      <c r="J105" s="652"/>
      <c r="K105" s="665"/>
      <c r="L105" s="652">
        <v>2</v>
      </c>
      <c r="M105" s="653">
        <v>0</v>
      </c>
    </row>
    <row r="106" spans="1:13" ht="14.4" customHeight="1" x14ac:dyDescent="0.3">
      <c r="A106" s="648" t="s">
        <v>1485</v>
      </c>
      <c r="B106" s="649" t="s">
        <v>1424</v>
      </c>
      <c r="C106" s="649" t="s">
        <v>1242</v>
      </c>
      <c r="D106" s="649" t="s">
        <v>1243</v>
      </c>
      <c r="E106" s="649" t="s">
        <v>1244</v>
      </c>
      <c r="F106" s="652"/>
      <c r="G106" s="652"/>
      <c r="H106" s="665">
        <v>0</v>
      </c>
      <c r="I106" s="652">
        <v>12</v>
      </c>
      <c r="J106" s="652">
        <v>1848.12</v>
      </c>
      <c r="K106" s="665">
        <v>1</v>
      </c>
      <c r="L106" s="652">
        <v>12</v>
      </c>
      <c r="M106" s="653">
        <v>1848.12</v>
      </c>
    </row>
    <row r="107" spans="1:13" ht="14.4" customHeight="1" x14ac:dyDescent="0.3">
      <c r="A107" s="648" t="s">
        <v>1485</v>
      </c>
      <c r="B107" s="649" t="s">
        <v>1424</v>
      </c>
      <c r="C107" s="649" t="s">
        <v>1526</v>
      </c>
      <c r="D107" s="649" t="s">
        <v>1527</v>
      </c>
      <c r="E107" s="649" t="s">
        <v>1528</v>
      </c>
      <c r="F107" s="652"/>
      <c r="G107" s="652"/>
      <c r="H107" s="665">
        <v>0</v>
      </c>
      <c r="I107" s="652">
        <v>4</v>
      </c>
      <c r="J107" s="652">
        <v>308.04000000000002</v>
      </c>
      <c r="K107" s="665">
        <v>1</v>
      </c>
      <c r="L107" s="652">
        <v>4</v>
      </c>
      <c r="M107" s="653">
        <v>308.04000000000002</v>
      </c>
    </row>
    <row r="108" spans="1:13" ht="14.4" customHeight="1" x14ac:dyDescent="0.3">
      <c r="A108" s="648" t="s">
        <v>1486</v>
      </c>
      <c r="B108" s="649" t="s">
        <v>1417</v>
      </c>
      <c r="C108" s="649" t="s">
        <v>1502</v>
      </c>
      <c r="D108" s="649" t="s">
        <v>1418</v>
      </c>
      <c r="E108" s="649" t="s">
        <v>1503</v>
      </c>
      <c r="F108" s="652">
        <v>1</v>
      </c>
      <c r="G108" s="652">
        <v>0</v>
      </c>
      <c r="H108" s="665"/>
      <c r="I108" s="652"/>
      <c r="J108" s="652"/>
      <c r="K108" s="665"/>
      <c r="L108" s="652">
        <v>1</v>
      </c>
      <c r="M108" s="653">
        <v>0</v>
      </c>
    </row>
    <row r="109" spans="1:13" ht="14.4" customHeight="1" x14ac:dyDescent="0.3">
      <c r="A109" s="648" t="s">
        <v>1486</v>
      </c>
      <c r="B109" s="649" t="s">
        <v>1417</v>
      </c>
      <c r="C109" s="649" t="s">
        <v>1193</v>
      </c>
      <c r="D109" s="649" t="s">
        <v>1418</v>
      </c>
      <c r="E109" s="649" t="s">
        <v>1419</v>
      </c>
      <c r="F109" s="652"/>
      <c r="G109" s="652"/>
      <c r="H109" s="665">
        <v>0</v>
      </c>
      <c r="I109" s="652">
        <v>7</v>
      </c>
      <c r="J109" s="652">
        <v>1627.3700000000003</v>
      </c>
      <c r="K109" s="665">
        <v>1</v>
      </c>
      <c r="L109" s="652">
        <v>7</v>
      </c>
      <c r="M109" s="653">
        <v>1627.3700000000003</v>
      </c>
    </row>
    <row r="110" spans="1:13" ht="14.4" customHeight="1" x14ac:dyDescent="0.3">
      <c r="A110" s="648" t="s">
        <v>1486</v>
      </c>
      <c r="B110" s="649" t="s">
        <v>1417</v>
      </c>
      <c r="C110" s="649" t="s">
        <v>1647</v>
      </c>
      <c r="D110" s="649" t="s">
        <v>1418</v>
      </c>
      <c r="E110" s="649" t="s">
        <v>1419</v>
      </c>
      <c r="F110" s="652">
        <v>2</v>
      </c>
      <c r="G110" s="652">
        <v>666.62</v>
      </c>
      <c r="H110" s="665">
        <v>1</v>
      </c>
      <c r="I110" s="652"/>
      <c r="J110" s="652"/>
      <c r="K110" s="665">
        <v>0</v>
      </c>
      <c r="L110" s="652">
        <v>2</v>
      </c>
      <c r="M110" s="653">
        <v>666.62</v>
      </c>
    </row>
    <row r="111" spans="1:13" ht="14.4" customHeight="1" x14ac:dyDescent="0.3">
      <c r="A111" s="648" t="s">
        <v>1486</v>
      </c>
      <c r="B111" s="649" t="s">
        <v>1424</v>
      </c>
      <c r="C111" s="649" t="s">
        <v>1242</v>
      </c>
      <c r="D111" s="649" t="s">
        <v>1243</v>
      </c>
      <c r="E111" s="649" t="s">
        <v>1244</v>
      </c>
      <c r="F111" s="652"/>
      <c r="G111" s="652"/>
      <c r="H111" s="665">
        <v>0</v>
      </c>
      <c r="I111" s="652">
        <v>2</v>
      </c>
      <c r="J111" s="652">
        <v>308.02</v>
      </c>
      <c r="K111" s="665">
        <v>1</v>
      </c>
      <c r="L111" s="652">
        <v>2</v>
      </c>
      <c r="M111" s="653">
        <v>308.02</v>
      </c>
    </row>
    <row r="112" spans="1:13" ht="14.4" customHeight="1" x14ac:dyDescent="0.3">
      <c r="A112" s="648" t="s">
        <v>1486</v>
      </c>
      <c r="B112" s="649" t="s">
        <v>1424</v>
      </c>
      <c r="C112" s="649" t="s">
        <v>1687</v>
      </c>
      <c r="D112" s="649" t="s">
        <v>1243</v>
      </c>
      <c r="E112" s="649" t="s">
        <v>1244</v>
      </c>
      <c r="F112" s="652">
        <v>1</v>
      </c>
      <c r="G112" s="652">
        <v>154.01</v>
      </c>
      <c r="H112" s="665">
        <v>1</v>
      </c>
      <c r="I112" s="652"/>
      <c r="J112" s="652"/>
      <c r="K112" s="665">
        <v>0</v>
      </c>
      <c r="L112" s="652">
        <v>1</v>
      </c>
      <c r="M112" s="653">
        <v>154.01</v>
      </c>
    </row>
    <row r="113" spans="1:13" ht="14.4" customHeight="1" x14ac:dyDescent="0.3">
      <c r="A113" s="648" t="s">
        <v>1487</v>
      </c>
      <c r="B113" s="649" t="s">
        <v>1931</v>
      </c>
      <c r="C113" s="649" t="s">
        <v>1793</v>
      </c>
      <c r="D113" s="649" t="s">
        <v>1794</v>
      </c>
      <c r="E113" s="649" t="s">
        <v>1795</v>
      </c>
      <c r="F113" s="652"/>
      <c r="G113" s="652"/>
      <c r="H113" s="665">
        <v>0</v>
      </c>
      <c r="I113" s="652">
        <v>2</v>
      </c>
      <c r="J113" s="652">
        <v>83.1</v>
      </c>
      <c r="K113" s="665">
        <v>1</v>
      </c>
      <c r="L113" s="652">
        <v>2</v>
      </c>
      <c r="M113" s="653">
        <v>83.1</v>
      </c>
    </row>
    <row r="114" spans="1:13" ht="14.4" customHeight="1" x14ac:dyDescent="0.3">
      <c r="A114" s="648" t="s">
        <v>1487</v>
      </c>
      <c r="B114" s="649" t="s">
        <v>1417</v>
      </c>
      <c r="C114" s="649" t="s">
        <v>1193</v>
      </c>
      <c r="D114" s="649" t="s">
        <v>1418</v>
      </c>
      <c r="E114" s="649" t="s">
        <v>1419</v>
      </c>
      <c r="F114" s="652"/>
      <c r="G114" s="652"/>
      <c r="H114" s="665">
        <v>0</v>
      </c>
      <c r="I114" s="652">
        <v>29</v>
      </c>
      <c r="J114" s="652">
        <v>8430.84</v>
      </c>
      <c r="K114" s="665">
        <v>1</v>
      </c>
      <c r="L114" s="652">
        <v>29</v>
      </c>
      <c r="M114" s="653">
        <v>8430.84</v>
      </c>
    </row>
    <row r="115" spans="1:13" ht="14.4" customHeight="1" x14ac:dyDescent="0.3">
      <c r="A115" s="648" t="s">
        <v>1487</v>
      </c>
      <c r="B115" s="649" t="s">
        <v>1422</v>
      </c>
      <c r="C115" s="649" t="s">
        <v>1238</v>
      </c>
      <c r="D115" s="649" t="s">
        <v>1239</v>
      </c>
      <c r="E115" s="649" t="s">
        <v>1423</v>
      </c>
      <c r="F115" s="652"/>
      <c r="G115" s="652"/>
      <c r="H115" s="665">
        <v>0</v>
      </c>
      <c r="I115" s="652">
        <v>9</v>
      </c>
      <c r="J115" s="652">
        <v>1657.98</v>
      </c>
      <c r="K115" s="665">
        <v>1</v>
      </c>
      <c r="L115" s="652">
        <v>9</v>
      </c>
      <c r="M115" s="653">
        <v>1657.98</v>
      </c>
    </row>
    <row r="116" spans="1:13" ht="14.4" customHeight="1" x14ac:dyDescent="0.3">
      <c r="A116" s="648" t="s">
        <v>1487</v>
      </c>
      <c r="B116" s="649" t="s">
        <v>1424</v>
      </c>
      <c r="C116" s="649" t="s">
        <v>1242</v>
      </c>
      <c r="D116" s="649" t="s">
        <v>1243</v>
      </c>
      <c r="E116" s="649" t="s">
        <v>1244</v>
      </c>
      <c r="F116" s="652"/>
      <c r="G116" s="652"/>
      <c r="H116" s="665">
        <v>0</v>
      </c>
      <c r="I116" s="652">
        <v>13</v>
      </c>
      <c r="J116" s="652">
        <v>2002.1299999999999</v>
      </c>
      <c r="K116" s="665">
        <v>1</v>
      </c>
      <c r="L116" s="652">
        <v>13</v>
      </c>
      <c r="M116" s="653">
        <v>2002.1299999999999</v>
      </c>
    </row>
    <row r="117" spans="1:13" ht="14.4" customHeight="1" x14ac:dyDescent="0.3">
      <c r="A117" s="648" t="s">
        <v>1487</v>
      </c>
      <c r="B117" s="649" t="s">
        <v>1431</v>
      </c>
      <c r="C117" s="649" t="s">
        <v>1506</v>
      </c>
      <c r="D117" s="649" t="s">
        <v>642</v>
      </c>
      <c r="E117" s="649" t="s">
        <v>1507</v>
      </c>
      <c r="F117" s="652"/>
      <c r="G117" s="652"/>
      <c r="H117" s="665">
        <v>0</v>
      </c>
      <c r="I117" s="652">
        <v>1</v>
      </c>
      <c r="J117" s="652">
        <v>48.31</v>
      </c>
      <c r="K117" s="665">
        <v>1</v>
      </c>
      <c r="L117" s="652">
        <v>1</v>
      </c>
      <c r="M117" s="653">
        <v>48.31</v>
      </c>
    </row>
    <row r="118" spans="1:13" ht="14.4" customHeight="1" x14ac:dyDescent="0.3">
      <c r="A118" s="648" t="s">
        <v>1487</v>
      </c>
      <c r="B118" s="649" t="s">
        <v>1431</v>
      </c>
      <c r="C118" s="649" t="s">
        <v>1061</v>
      </c>
      <c r="D118" s="649" t="s">
        <v>642</v>
      </c>
      <c r="E118" s="649" t="s">
        <v>1432</v>
      </c>
      <c r="F118" s="652"/>
      <c r="G118" s="652"/>
      <c r="H118" s="665">
        <v>0</v>
      </c>
      <c r="I118" s="652">
        <v>1</v>
      </c>
      <c r="J118" s="652">
        <v>96.63</v>
      </c>
      <c r="K118" s="665">
        <v>1</v>
      </c>
      <c r="L118" s="652">
        <v>1</v>
      </c>
      <c r="M118" s="653">
        <v>96.63</v>
      </c>
    </row>
    <row r="119" spans="1:13" ht="14.4" customHeight="1" x14ac:dyDescent="0.3">
      <c r="A119" s="648" t="s">
        <v>1488</v>
      </c>
      <c r="B119" s="649" t="s">
        <v>1417</v>
      </c>
      <c r="C119" s="649" t="s">
        <v>1502</v>
      </c>
      <c r="D119" s="649" t="s">
        <v>1418</v>
      </c>
      <c r="E119" s="649" t="s">
        <v>1503</v>
      </c>
      <c r="F119" s="652">
        <v>4</v>
      </c>
      <c r="G119" s="652">
        <v>0</v>
      </c>
      <c r="H119" s="665"/>
      <c r="I119" s="652"/>
      <c r="J119" s="652"/>
      <c r="K119" s="665"/>
      <c r="L119" s="652">
        <v>4</v>
      </c>
      <c r="M119" s="653">
        <v>0</v>
      </c>
    </row>
    <row r="120" spans="1:13" ht="14.4" customHeight="1" x14ac:dyDescent="0.3">
      <c r="A120" s="648" t="s">
        <v>1488</v>
      </c>
      <c r="B120" s="649" t="s">
        <v>1417</v>
      </c>
      <c r="C120" s="649" t="s">
        <v>1193</v>
      </c>
      <c r="D120" s="649" t="s">
        <v>1418</v>
      </c>
      <c r="E120" s="649" t="s">
        <v>1419</v>
      </c>
      <c r="F120" s="652"/>
      <c r="G120" s="652"/>
      <c r="H120" s="665">
        <v>0</v>
      </c>
      <c r="I120" s="652">
        <v>37</v>
      </c>
      <c r="J120" s="652">
        <v>8803.4699999999993</v>
      </c>
      <c r="K120" s="665">
        <v>1</v>
      </c>
      <c r="L120" s="652">
        <v>37</v>
      </c>
      <c r="M120" s="653">
        <v>8803.4699999999993</v>
      </c>
    </row>
    <row r="121" spans="1:13" ht="14.4" customHeight="1" x14ac:dyDescent="0.3">
      <c r="A121" s="648" t="s">
        <v>1488</v>
      </c>
      <c r="B121" s="649" t="s">
        <v>1422</v>
      </c>
      <c r="C121" s="649" t="s">
        <v>1807</v>
      </c>
      <c r="D121" s="649" t="s">
        <v>1780</v>
      </c>
      <c r="E121" s="649" t="s">
        <v>1423</v>
      </c>
      <c r="F121" s="652">
        <v>3</v>
      </c>
      <c r="G121" s="652">
        <v>0</v>
      </c>
      <c r="H121" s="665"/>
      <c r="I121" s="652"/>
      <c r="J121" s="652"/>
      <c r="K121" s="665"/>
      <c r="L121" s="652">
        <v>3</v>
      </c>
      <c r="M121" s="653">
        <v>0</v>
      </c>
    </row>
    <row r="122" spans="1:13" ht="14.4" customHeight="1" x14ac:dyDescent="0.3">
      <c r="A122" s="648" t="s">
        <v>1488</v>
      </c>
      <c r="B122" s="649" t="s">
        <v>1422</v>
      </c>
      <c r="C122" s="649" t="s">
        <v>1238</v>
      </c>
      <c r="D122" s="649" t="s">
        <v>1239</v>
      </c>
      <c r="E122" s="649" t="s">
        <v>1423</v>
      </c>
      <c r="F122" s="652"/>
      <c r="G122" s="652"/>
      <c r="H122" s="665">
        <v>0</v>
      </c>
      <c r="I122" s="652">
        <v>5</v>
      </c>
      <c r="J122" s="652">
        <v>921.09999999999991</v>
      </c>
      <c r="K122" s="665">
        <v>1</v>
      </c>
      <c r="L122" s="652">
        <v>5</v>
      </c>
      <c r="M122" s="653">
        <v>921.09999999999991</v>
      </c>
    </row>
    <row r="123" spans="1:13" ht="14.4" customHeight="1" x14ac:dyDescent="0.3">
      <c r="A123" s="648" t="s">
        <v>1488</v>
      </c>
      <c r="B123" s="649" t="s">
        <v>1422</v>
      </c>
      <c r="C123" s="649" t="s">
        <v>1805</v>
      </c>
      <c r="D123" s="649" t="s">
        <v>1239</v>
      </c>
      <c r="E123" s="649" t="s">
        <v>1806</v>
      </c>
      <c r="F123" s="652">
        <v>1</v>
      </c>
      <c r="G123" s="652">
        <v>0</v>
      </c>
      <c r="H123" s="665"/>
      <c r="I123" s="652"/>
      <c r="J123" s="652"/>
      <c r="K123" s="665"/>
      <c r="L123" s="652">
        <v>1</v>
      </c>
      <c r="M123" s="653">
        <v>0</v>
      </c>
    </row>
    <row r="124" spans="1:13" ht="14.4" customHeight="1" x14ac:dyDescent="0.3">
      <c r="A124" s="648" t="s">
        <v>1488</v>
      </c>
      <c r="B124" s="649" t="s">
        <v>1424</v>
      </c>
      <c r="C124" s="649" t="s">
        <v>1242</v>
      </c>
      <c r="D124" s="649" t="s">
        <v>1243</v>
      </c>
      <c r="E124" s="649" t="s">
        <v>1244</v>
      </c>
      <c r="F124" s="652"/>
      <c r="G124" s="652"/>
      <c r="H124" s="665">
        <v>0</v>
      </c>
      <c r="I124" s="652">
        <v>13</v>
      </c>
      <c r="J124" s="652">
        <v>2002.1299999999999</v>
      </c>
      <c r="K124" s="665">
        <v>1</v>
      </c>
      <c r="L124" s="652">
        <v>13</v>
      </c>
      <c r="M124" s="653">
        <v>2002.1299999999999</v>
      </c>
    </row>
    <row r="125" spans="1:13" ht="14.4" customHeight="1" x14ac:dyDescent="0.3">
      <c r="A125" s="648" t="s">
        <v>1488</v>
      </c>
      <c r="B125" s="649" t="s">
        <v>1932</v>
      </c>
      <c r="C125" s="649" t="s">
        <v>1534</v>
      </c>
      <c r="D125" s="649" t="s">
        <v>1535</v>
      </c>
      <c r="E125" s="649" t="s">
        <v>1423</v>
      </c>
      <c r="F125" s="652"/>
      <c r="G125" s="652"/>
      <c r="H125" s="665">
        <v>0</v>
      </c>
      <c r="I125" s="652">
        <v>3</v>
      </c>
      <c r="J125" s="652">
        <v>209.57999999999998</v>
      </c>
      <c r="K125" s="665">
        <v>1</v>
      </c>
      <c r="L125" s="652">
        <v>3</v>
      </c>
      <c r="M125" s="653">
        <v>209.57999999999998</v>
      </c>
    </row>
    <row r="126" spans="1:13" ht="14.4" customHeight="1" x14ac:dyDescent="0.3">
      <c r="A126" s="648" t="s">
        <v>1488</v>
      </c>
      <c r="B126" s="649" t="s">
        <v>1427</v>
      </c>
      <c r="C126" s="649" t="s">
        <v>1253</v>
      </c>
      <c r="D126" s="649" t="s">
        <v>1254</v>
      </c>
      <c r="E126" s="649" t="s">
        <v>1430</v>
      </c>
      <c r="F126" s="652"/>
      <c r="G126" s="652"/>
      <c r="H126" s="665">
        <v>0</v>
      </c>
      <c r="I126" s="652">
        <v>3</v>
      </c>
      <c r="J126" s="652">
        <v>2346.66</v>
      </c>
      <c r="K126" s="665">
        <v>1</v>
      </c>
      <c r="L126" s="652">
        <v>3</v>
      </c>
      <c r="M126" s="653">
        <v>2346.66</v>
      </c>
    </row>
    <row r="127" spans="1:13" ht="14.4" customHeight="1" x14ac:dyDescent="0.3">
      <c r="A127" s="648" t="s">
        <v>1488</v>
      </c>
      <c r="B127" s="649" t="s">
        <v>1427</v>
      </c>
      <c r="C127" s="649" t="s">
        <v>1808</v>
      </c>
      <c r="D127" s="649" t="s">
        <v>1809</v>
      </c>
      <c r="E127" s="649" t="s">
        <v>1810</v>
      </c>
      <c r="F127" s="652"/>
      <c r="G127" s="652"/>
      <c r="H127" s="665">
        <v>0</v>
      </c>
      <c r="I127" s="652">
        <v>4</v>
      </c>
      <c r="J127" s="652">
        <v>724.04</v>
      </c>
      <c r="K127" s="665">
        <v>1</v>
      </c>
      <c r="L127" s="652">
        <v>4</v>
      </c>
      <c r="M127" s="653">
        <v>724.04</v>
      </c>
    </row>
    <row r="128" spans="1:13" ht="14.4" customHeight="1" x14ac:dyDescent="0.3">
      <c r="A128" s="648" t="s">
        <v>1488</v>
      </c>
      <c r="B128" s="649" t="s">
        <v>1431</v>
      </c>
      <c r="C128" s="649" t="s">
        <v>1061</v>
      </c>
      <c r="D128" s="649" t="s">
        <v>642</v>
      </c>
      <c r="E128" s="649" t="s">
        <v>1432</v>
      </c>
      <c r="F128" s="652"/>
      <c r="G128" s="652"/>
      <c r="H128" s="665">
        <v>0</v>
      </c>
      <c r="I128" s="652">
        <v>10</v>
      </c>
      <c r="J128" s="652">
        <v>966.3</v>
      </c>
      <c r="K128" s="665">
        <v>1</v>
      </c>
      <c r="L128" s="652">
        <v>10</v>
      </c>
      <c r="M128" s="653">
        <v>966.3</v>
      </c>
    </row>
    <row r="129" spans="1:13" ht="14.4" customHeight="1" x14ac:dyDescent="0.3">
      <c r="A129" s="648" t="s">
        <v>1489</v>
      </c>
      <c r="B129" s="649" t="s">
        <v>1417</v>
      </c>
      <c r="C129" s="649" t="s">
        <v>1193</v>
      </c>
      <c r="D129" s="649" t="s">
        <v>1418</v>
      </c>
      <c r="E129" s="649" t="s">
        <v>1419</v>
      </c>
      <c r="F129" s="652"/>
      <c r="G129" s="652"/>
      <c r="H129" s="665">
        <v>0</v>
      </c>
      <c r="I129" s="652">
        <v>69</v>
      </c>
      <c r="J129" s="652">
        <v>17528.440000000002</v>
      </c>
      <c r="K129" s="665">
        <v>1</v>
      </c>
      <c r="L129" s="652">
        <v>69</v>
      </c>
      <c r="M129" s="653">
        <v>17528.440000000002</v>
      </c>
    </row>
    <row r="130" spans="1:13" ht="14.4" customHeight="1" x14ac:dyDescent="0.3">
      <c r="A130" s="648" t="s">
        <v>1489</v>
      </c>
      <c r="B130" s="649" t="s">
        <v>1417</v>
      </c>
      <c r="C130" s="649" t="s">
        <v>1315</v>
      </c>
      <c r="D130" s="649" t="s">
        <v>1450</v>
      </c>
      <c r="E130" s="649" t="s">
        <v>1451</v>
      </c>
      <c r="F130" s="652"/>
      <c r="G130" s="652"/>
      <c r="H130" s="665">
        <v>0</v>
      </c>
      <c r="I130" s="652">
        <v>3</v>
      </c>
      <c r="J130" s="652">
        <v>636.53</v>
      </c>
      <c r="K130" s="665">
        <v>1</v>
      </c>
      <c r="L130" s="652">
        <v>3</v>
      </c>
      <c r="M130" s="653">
        <v>636.53</v>
      </c>
    </row>
    <row r="131" spans="1:13" ht="14.4" customHeight="1" x14ac:dyDescent="0.3">
      <c r="A131" s="648" t="s">
        <v>1489</v>
      </c>
      <c r="B131" s="649" t="s">
        <v>1422</v>
      </c>
      <c r="C131" s="649" t="s">
        <v>1238</v>
      </c>
      <c r="D131" s="649" t="s">
        <v>1239</v>
      </c>
      <c r="E131" s="649" t="s">
        <v>1423</v>
      </c>
      <c r="F131" s="652"/>
      <c r="G131" s="652"/>
      <c r="H131" s="665">
        <v>0</v>
      </c>
      <c r="I131" s="652">
        <v>19</v>
      </c>
      <c r="J131" s="652">
        <v>3500.18</v>
      </c>
      <c r="K131" s="665">
        <v>1</v>
      </c>
      <c r="L131" s="652">
        <v>19</v>
      </c>
      <c r="M131" s="653">
        <v>3500.18</v>
      </c>
    </row>
    <row r="132" spans="1:13" ht="14.4" customHeight="1" x14ac:dyDescent="0.3">
      <c r="A132" s="648" t="s">
        <v>1489</v>
      </c>
      <c r="B132" s="649" t="s">
        <v>1424</v>
      </c>
      <c r="C132" s="649" t="s">
        <v>1242</v>
      </c>
      <c r="D132" s="649" t="s">
        <v>1243</v>
      </c>
      <c r="E132" s="649" t="s">
        <v>1244</v>
      </c>
      <c r="F132" s="652"/>
      <c r="G132" s="652"/>
      <c r="H132" s="665">
        <v>0</v>
      </c>
      <c r="I132" s="652">
        <v>19</v>
      </c>
      <c r="J132" s="652">
        <v>2926.1899999999996</v>
      </c>
      <c r="K132" s="665">
        <v>1</v>
      </c>
      <c r="L132" s="652">
        <v>19</v>
      </c>
      <c r="M132" s="653">
        <v>2926.1899999999996</v>
      </c>
    </row>
    <row r="133" spans="1:13" ht="14.4" customHeight="1" x14ac:dyDescent="0.3">
      <c r="A133" s="648" t="s">
        <v>1489</v>
      </c>
      <c r="B133" s="649" t="s">
        <v>1424</v>
      </c>
      <c r="C133" s="649" t="s">
        <v>1687</v>
      </c>
      <c r="D133" s="649" t="s">
        <v>1243</v>
      </c>
      <c r="E133" s="649" t="s">
        <v>1244</v>
      </c>
      <c r="F133" s="652">
        <v>1</v>
      </c>
      <c r="G133" s="652">
        <v>154.01</v>
      </c>
      <c r="H133" s="665">
        <v>1</v>
      </c>
      <c r="I133" s="652"/>
      <c r="J133" s="652"/>
      <c r="K133" s="665">
        <v>0</v>
      </c>
      <c r="L133" s="652">
        <v>1</v>
      </c>
      <c r="M133" s="653">
        <v>154.01</v>
      </c>
    </row>
    <row r="134" spans="1:13" ht="14.4" customHeight="1" x14ac:dyDescent="0.3">
      <c r="A134" s="648" t="s">
        <v>1489</v>
      </c>
      <c r="B134" s="649" t="s">
        <v>1431</v>
      </c>
      <c r="C134" s="649" t="s">
        <v>1506</v>
      </c>
      <c r="D134" s="649" t="s">
        <v>642</v>
      </c>
      <c r="E134" s="649" t="s">
        <v>1507</v>
      </c>
      <c r="F134" s="652"/>
      <c r="G134" s="652"/>
      <c r="H134" s="665">
        <v>0</v>
      </c>
      <c r="I134" s="652">
        <v>10</v>
      </c>
      <c r="J134" s="652">
        <v>483.1</v>
      </c>
      <c r="K134" s="665">
        <v>1</v>
      </c>
      <c r="L134" s="652">
        <v>10</v>
      </c>
      <c r="M134" s="653">
        <v>483.1</v>
      </c>
    </row>
    <row r="135" spans="1:13" ht="14.4" customHeight="1" x14ac:dyDescent="0.3">
      <c r="A135" s="648" t="s">
        <v>1489</v>
      </c>
      <c r="B135" s="649" t="s">
        <v>1431</v>
      </c>
      <c r="C135" s="649" t="s">
        <v>1827</v>
      </c>
      <c r="D135" s="649" t="s">
        <v>1828</v>
      </c>
      <c r="E135" s="649" t="s">
        <v>1829</v>
      </c>
      <c r="F135" s="652">
        <v>2</v>
      </c>
      <c r="G135" s="652">
        <v>0</v>
      </c>
      <c r="H135" s="665"/>
      <c r="I135" s="652"/>
      <c r="J135" s="652"/>
      <c r="K135" s="665"/>
      <c r="L135" s="652">
        <v>2</v>
      </c>
      <c r="M135" s="653">
        <v>0</v>
      </c>
    </row>
    <row r="136" spans="1:13" ht="14.4" customHeight="1" x14ac:dyDescent="0.3">
      <c r="A136" s="648" t="s">
        <v>1489</v>
      </c>
      <c r="B136" s="649" t="s">
        <v>1446</v>
      </c>
      <c r="C136" s="649" t="s">
        <v>1823</v>
      </c>
      <c r="D136" s="649" t="s">
        <v>1096</v>
      </c>
      <c r="E136" s="649" t="s">
        <v>1824</v>
      </c>
      <c r="F136" s="652"/>
      <c r="G136" s="652"/>
      <c r="H136" s="665">
        <v>0</v>
      </c>
      <c r="I136" s="652">
        <v>1</v>
      </c>
      <c r="J136" s="652">
        <v>413.22</v>
      </c>
      <c r="K136" s="665">
        <v>1</v>
      </c>
      <c r="L136" s="652">
        <v>1</v>
      </c>
      <c r="M136" s="653">
        <v>413.22</v>
      </c>
    </row>
    <row r="137" spans="1:13" ht="14.4" customHeight="1" x14ac:dyDescent="0.3">
      <c r="A137" s="648" t="s">
        <v>1495</v>
      </c>
      <c r="B137" s="649" t="s">
        <v>1417</v>
      </c>
      <c r="C137" s="649" t="s">
        <v>1193</v>
      </c>
      <c r="D137" s="649" t="s">
        <v>1418</v>
      </c>
      <c r="E137" s="649" t="s">
        <v>1419</v>
      </c>
      <c r="F137" s="652"/>
      <c r="G137" s="652"/>
      <c r="H137" s="665">
        <v>0</v>
      </c>
      <c r="I137" s="652">
        <v>3</v>
      </c>
      <c r="J137" s="652">
        <v>999.93000000000006</v>
      </c>
      <c r="K137" s="665">
        <v>1</v>
      </c>
      <c r="L137" s="652">
        <v>3</v>
      </c>
      <c r="M137" s="653">
        <v>999.93000000000006</v>
      </c>
    </row>
    <row r="138" spans="1:13" ht="14.4" customHeight="1" x14ac:dyDescent="0.3">
      <c r="A138" s="648" t="s">
        <v>1495</v>
      </c>
      <c r="B138" s="649" t="s">
        <v>1424</v>
      </c>
      <c r="C138" s="649" t="s">
        <v>1242</v>
      </c>
      <c r="D138" s="649" t="s">
        <v>1243</v>
      </c>
      <c r="E138" s="649" t="s">
        <v>1244</v>
      </c>
      <c r="F138" s="652"/>
      <c r="G138" s="652"/>
      <c r="H138" s="665">
        <v>0</v>
      </c>
      <c r="I138" s="652">
        <v>1</v>
      </c>
      <c r="J138" s="652">
        <v>154.01</v>
      </c>
      <c r="K138" s="665">
        <v>1</v>
      </c>
      <c r="L138" s="652">
        <v>1</v>
      </c>
      <c r="M138" s="653">
        <v>154.01</v>
      </c>
    </row>
    <row r="139" spans="1:13" ht="14.4" customHeight="1" x14ac:dyDescent="0.3">
      <c r="A139" s="648" t="s">
        <v>1490</v>
      </c>
      <c r="B139" s="649" t="s">
        <v>1417</v>
      </c>
      <c r="C139" s="649" t="s">
        <v>1502</v>
      </c>
      <c r="D139" s="649" t="s">
        <v>1418</v>
      </c>
      <c r="E139" s="649" t="s">
        <v>1503</v>
      </c>
      <c r="F139" s="652">
        <v>8</v>
      </c>
      <c r="G139" s="652">
        <v>0</v>
      </c>
      <c r="H139" s="665"/>
      <c r="I139" s="652"/>
      <c r="J139" s="652"/>
      <c r="K139" s="665"/>
      <c r="L139" s="652">
        <v>8</v>
      </c>
      <c r="M139" s="653">
        <v>0</v>
      </c>
    </row>
    <row r="140" spans="1:13" ht="14.4" customHeight="1" x14ac:dyDescent="0.3">
      <c r="A140" s="648" t="s">
        <v>1490</v>
      </c>
      <c r="B140" s="649" t="s">
        <v>1431</v>
      </c>
      <c r="C140" s="649" t="s">
        <v>1843</v>
      </c>
      <c r="D140" s="649" t="s">
        <v>642</v>
      </c>
      <c r="E140" s="649" t="s">
        <v>1844</v>
      </c>
      <c r="F140" s="652">
        <v>1</v>
      </c>
      <c r="G140" s="652">
        <v>0</v>
      </c>
      <c r="H140" s="665"/>
      <c r="I140" s="652"/>
      <c r="J140" s="652"/>
      <c r="K140" s="665"/>
      <c r="L140" s="652">
        <v>1</v>
      </c>
      <c r="M140" s="653">
        <v>0</v>
      </c>
    </row>
    <row r="141" spans="1:13" ht="14.4" customHeight="1" x14ac:dyDescent="0.3">
      <c r="A141" s="648" t="s">
        <v>1490</v>
      </c>
      <c r="B141" s="649" t="s">
        <v>1431</v>
      </c>
      <c r="C141" s="649" t="s">
        <v>1845</v>
      </c>
      <c r="D141" s="649" t="s">
        <v>642</v>
      </c>
      <c r="E141" s="649" t="s">
        <v>1795</v>
      </c>
      <c r="F141" s="652">
        <v>1</v>
      </c>
      <c r="G141" s="652">
        <v>0</v>
      </c>
      <c r="H141" s="665"/>
      <c r="I141" s="652"/>
      <c r="J141" s="652"/>
      <c r="K141" s="665"/>
      <c r="L141" s="652">
        <v>1</v>
      </c>
      <c r="M141" s="653">
        <v>0</v>
      </c>
    </row>
    <row r="142" spans="1:13" ht="14.4" customHeight="1" x14ac:dyDescent="0.3">
      <c r="A142" s="648" t="s">
        <v>1490</v>
      </c>
      <c r="B142" s="649" t="s">
        <v>1926</v>
      </c>
      <c r="C142" s="649" t="s">
        <v>1835</v>
      </c>
      <c r="D142" s="649" t="s">
        <v>1836</v>
      </c>
      <c r="E142" s="649" t="s">
        <v>1837</v>
      </c>
      <c r="F142" s="652">
        <v>1</v>
      </c>
      <c r="G142" s="652">
        <v>0</v>
      </c>
      <c r="H142" s="665"/>
      <c r="I142" s="652"/>
      <c r="J142" s="652"/>
      <c r="K142" s="665"/>
      <c r="L142" s="652">
        <v>1</v>
      </c>
      <c r="M142" s="653">
        <v>0</v>
      </c>
    </row>
    <row r="143" spans="1:13" ht="14.4" customHeight="1" x14ac:dyDescent="0.3">
      <c r="A143" s="648" t="s">
        <v>1491</v>
      </c>
      <c r="B143" s="649" t="s">
        <v>1417</v>
      </c>
      <c r="C143" s="649" t="s">
        <v>1193</v>
      </c>
      <c r="D143" s="649" t="s">
        <v>1418</v>
      </c>
      <c r="E143" s="649" t="s">
        <v>1419</v>
      </c>
      <c r="F143" s="652"/>
      <c r="G143" s="652"/>
      <c r="H143" s="665">
        <v>0</v>
      </c>
      <c r="I143" s="652">
        <v>10</v>
      </c>
      <c r="J143" s="652">
        <v>2450.85</v>
      </c>
      <c r="K143" s="665">
        <v>1</v>
      </c>
      <c r="L143" s="652">
        <v>10</v>
      </c>
      <c r="M143" s="653">
        <v>2450.85</v>
      </c>
    </row>
    <row r="144" spans="1:13" ht="14.4" customHeight="1" x14ac:dyDescent="0.3">
      <c r="A144" s="648" t="s">
        <v>1491</v>
      </c>
      <c r="B144" s="649" t="s">
        <v>1424</v>
      </c>
      <c r="C144" s="649" t="s">
        <v>1242</v>
      </c>
      <c r="D144" s="649" t="s">
        <v>1243</v>
      </c>
      <c r="E144" s="649" t="s">
        <v>1244</v>
      </c>
      <c r="F144" s="652"/>
      <c r="G144" s="652"/>
      <c r="H144" s="665">
        <v>0</v>
      </c>
      <c r="I144" s="652">
        <v>3</v>
      </c>
      <c r="J144" s="652">
        <v>462.03</v>
      </c>
      <c r="K144" s="665">
        <v>1</v>
      </c>
      <c r="L144" s="652">
        <v>3</v>
      </c>
      <c r="M144" s="653">
        <v>462.03</v>
      </c>
    </row>
    <row r="145" spans="1:13" ht="14.4" customHeight="1" x14ac:dyDescent="0.3">
      <c r="A145" s="648" t="s">
        <v>1491</v>
      </c>
      <c r="B145" s="649" t="s">
        <v>1439</v>
      </c>
      <c r="C145" s="649" t="s">
        <v>1134</v>
      </c>
      <c r="D145" s="649" t="s">
        <v>1135</v>
      </c>
      <c r="E145" s="649" t="s">
        <v>1441</v>
      </c>
      <c r="F145" s="652"/>
      <c r="G145" s="652"/>
      <c r="H145" s="665">
        <v>0</v>
      </c>
      <c r="I145" s="652">
        <v>1</v>
      </c>
      <c r="J145" s="652">
        <v>216.16</v>
      </c>
      <c r="K145" s="665">
        <v>1</v>
      </c>
      <c r="L145" s="652">
        <v>1</v>
      </c>
      <c r="M145" s="653">
        <v>216.16</v>
      </c>
    </row>
    <row r="146" spans="1:13" ht="14.4" customHeight="1" x14ac:dyDescent="0.3">
      <c r="A146" s="648" t="s">
        <v>1492</v>
      </c>
      <c r="B146" s="649" t="s">
        <v>1417</v>
      </c>
      <c r="C146" s="649" t="s">
        <v>1193</v>
      </c>
      <c r="D146" s="649" t="s">
        <v>1418</v>
      </c>
      <c r="E146" s="649" t="s">
        <v>1419</v>
      </c>
      <c r="F146" s="652"/>
      <c r="G146" s="652"/>
      <c r="H146" s="665">
        <v>0</v>
      </c>
      <c r="I146" s="652">
        <v>9</v>
      </c>
      <c r="J146" s="652">
        <v>2117.54</v>
      </c>
      <c r="K146" s="665">
        <v>1</v>
      </c>
      <c r="L146" s="652">
        <v>9</v>
      </c>
      <c r="M146" s="653">
        <v>2117.54</v>
      </c>
    </row>
    <row r="147" spans="1:13" ht="14.4" customHeight="1" x14ac:dyDescent="0.3">
      <c r="A147" s="648" t="s">
        <v>1492</v>
      </c>
      <c r="B147" s="649" t="s">
        <v>1417</v>
      </c>
      <c r="C147" s="649" t="s">
        <v>1315</v>
      </c>
      <c r="D147" s="649" t="s">
        <v>1450</v>
      </c>
      <c r="E147" s="649" t="s">
        <v>1451</v>
      </c>
      <c r="F147" s="652"/>
      <c r="G147" s="652"/>
      <c r="H147" s="665">
        <v>0</v>
      </c>
      <c r="I147" s="652">
        <v>2</v>
      </c>
      <c r="J147" s="652">
        <v>303.22000000000003</v>
      </c>
      <c r="K147" s="665">
        <v>1</v>
      </c>
      <c r="L147" s="652">
        <v>2</v>
      </c>
      <c r="M147" s="653">
        <v>303.22000000000003</v>
      </c>
    </row>
    <row r="148" spans="1:13" ht="14.4" customHeight="1" x14ac:dyDescent="0.3">
      <c r="A148" s="648" t="s">
        <v>1492</v>
      </c>
      <c r="B148" s="649" t="s">
        <v>1424</v>
      </c>
      <c r="C148" s="649" t="s">
        <v>1743</v>
      </c>
      <c r="D148" s="649" t="s">
        <v>1425</v>
      </c>
      <c r="E148" s="649" t="s">
        <v>1744</v>
      </c>
      <c r="F148" s="652"/>
      <c r="G148" s="652"/>
      <c r="H148" s="665">
        <v>0</v>
      </c>
      <c r="I148" s="652">
        <v>1</v>
      </c>
      <c r="J148" s="652">
        <v>82.92</v>
      </c>
      <c r="K148" s="665">
        <v>1</v>
      </c>
      <c r="L148" s="652">
        <v>1</v>
      </c>
      <c r="M148" s="653">
        <v>82.92</v>
      </c>
    </row>
    <row r="149" spans="1:13" ht="14.4" customHeight="1" x14ac:dyDescent="0.3">
      <c r="A149" s="648" t="s">
        <v>1493</v>
      </c>
      <c r="B149" s="649" t="s">
        <v>1393</v>
      </c>
      <c r="C149" s="649" t="s">
        <v>1863</v>
      </c>
      <c r="D149" s="649" t="s">
        <v>1864</v>
      </c>
      <c r="E149" s="649" t="s">
        <v>1865</v>
      </c>
      <c r="F149" s="652"/>
      <c r="G149" s="652"/>
      <c r="H149" s="665"/>
      <c r="I149" s="652">
        <v>1</v>
      </c>
      <c r="J149" s="652">
        <v>0</v>
      </c>
      <c r="K149" s="665"/>
      <c r="L149" s="652">
        <v>1</v>
      </c>
      <c r="M149" s="653">
        <v>0</v>
      </c>
    </row>
    <row r="150" spans="1:13" ht="14.4" customHeight="1" x14ac:dyDescent="0.3">
      <c r="A150" s="648" t="s">
        <v>1493</v>
      </c>
      <c r="B150" s="649" t="s">
        <v>1398</v>
      </c>
      <c r="C150" s="649" t="s">
        <v>1072</v>
      </c>
      <c r="D150" s="649" t="s">
        <v>1073</v>
      </c>
      <c r="E150" s="649" t="s">
        <v>1074</v>
      </c>
      <c r="F150" s="652"/>
      <c r="G150" s="652"/>
      <c r="H150" s="665">
        <v>0</v>
      </c>
      <c r="I150" s="652">
        <v>2</v>
      </c>
      <c r="J150" s="652">
        <v>1875.86</v>
      </c>
      <c r="K150" s="665">
        <v>1</v>
      </c>
      <c r="L150" s="652">
        <v>2</v>
      </c>
      <c r="M150" s="653">
        <v>1875.86</v>
      </c>
    </row>
    <row r="151" spans="1:13" ht="14.4" customHeight="1" x14ac:dyDescent="0.3">
      <c r="A151" s="648" t="s">
        <v>1493</v>
      </c>
      <c r="B151" s="649" t="s">
        <v>1417</v>
      </c>
      <c r="C151" s="649" t="s">
        <v>1193</v>
      </c>
      <c r="D151" s="649" t="s">
        <v>1418</v>
      </c>
      <c r="E151" s="649" t="s">
        <v>1419</v>
      </c>
      <c r="F151" s="652"/>
      <c r="G151" s="652"/>
      <c r="H151" s="665">
        <v>0</v>
      </c>
      <c r="I151" s="652">
        <v>3</v>
      </c>
      <c r="J151" s="652">
        <v>823.48</v>
      </c>
      <c r="K151" s="665">
        <v>1</v>
      </c>
      <c r="L151" s="652">
        <v>3</v>
      </c>
      <c r="M151" s="653">
        <v>823.48</v>
      </c>
    </row>
    <row r="152" spans="1:13" ht="14.4" customHeight="1" x14ac:dyDescent="0.3">
      <c r="A152" s="648" t="s">
        <v>1493</v>
      </c>
      <c r="B152" s="649" t="s">
        <v>1422</v>
      </c>
      <c r="C152" s="649" t="s">
        <v>1238</v>
      </c>
      <c r="D152" s="649" t="s">
        <v>1239</v>
      </c>
      <c r="E152" s="649" t="s">
        <v>1423</v>
      </c>
      <c r="F152" s="652"/>
      <c r="G152" s="652"/>
      <c r="H152" s="665">
        <v>0</v>
      </c>
      <c r="I152" s="652">
        <v>5</v>
      </c>
      <c r="J152" s="652">
        <v>921.09999999999991</v>
      </c>
      <c r="K152" s="665">
        <v>1</v>
      </c>
      <c r="L152" s="652">
        <v>5</v>
      </c>
      <c r="M152" s="653">
        <v>921.09999999999991</v>
      </c>
    </row>
    <row r="153" spans="1:13" ht="14.4" customHeight="1" x14ac:dyDescent="0.3">
      <c r="A153" s="648" t="s">
        <v>1493</v>
      </c>
      <c r="B153" s="649" t="s">
        <v>1424</v>
      </c>
      <c r="C153" s="649" t="s">
        <v>1242</v>
      </c>
      <c r="D153" s="649" t="s">
        <v>1243</v>
      </c>
      <c r="E153" s="649" t="s">
        <v>1244</v>
      </c>
      <c r="F153" s="652"/>
      <c r="G153" s="652"/>
      <c r="H153" s="665">
        <v>0</v>
      </c>
      <c r="I153" s="652">
        <v>2</v>
      </c>
      <c r="J153" s="652">
        <v>308.02</v>
      </c>
      <c r="K153" s="665">
        <v>1</v>
      </c>
      <c r="L153" s="652">
        <v>2</v>
      </c>
      <c r="M153" s="653">
        <v>308.02</v>
      </c>
    </row>
    <row r="154" spans="1:13" ht="14.4" customHeight="1" x14ac:dyDescent="0.3">
      <c r="A154" s="648" t="s">
        <v>1493</v>
      </c>
      <c r="B154" s="649" t="s">
        <v>1424</v>
      </c>
      <c r="C154" s="649" t="s">
        <v>1526</v>
      </c>
      <c r="D154" s="649" t="s">
        <v>1527</v>
      </c>
      <c r="E154" s="649" t="s">
        <v>1528</v>
      </c>
      <c r="F154" s="652"/>
      <c r="G154" s="652"/>
      <c r="H154" s="665">
        <v>0</v>
      </c>
      <c r="I154" s="652">
        <v>1</v>
      </c>
      <c r="J154" s="652">
        <v>77.010000000000005</v>
      </c>
      <c r="K154" s="665">
        <v>1</v>
      </c>
      <c r="L154" s="652">
        <v>1</v>
      </c>
      <c r="M154" s="653">
        <v>77.010000000000005</v>
      </c>
    </row>
    <row r="155" spans="1:13" ht="14.4" customHeight="1" x14ac:dyDescent="0.3">
      <c r="A155" s="648" t="s">
        <v>1494</v>
      </c>
      <c r="B155" s="649" t="s">
        <v>1417</v>
      </c>
      <c r="C155" s="649" t="s">
        <v>1193</v>
      </c>
      <c r="D155" s="649" t="s">
        <v>1418</v>
      </c>
      <c r="E155" s="649" t="s">
        <v>1419</v>
      </c>
      <c r="F155" s="652"/>
      <c r="G155" s="652"/>
      <c r="H155" s="665">
        <v>0</v>
      </c>
      <c r="I155" s="652">
        <v>24</v>
      </c>
      <c r="J155" s="652">
        <v>5352.6900000000005</v>
      </c>
      <c r="K155" s="665">
        <v>1</v>
      </c>
      <c r="L155" s="652">
        <v>24</v>
      </c>
      <c r="M155" s="653">
        <v>5352.6900000000005</v>
      </c>
    </row>
    <row r="156" spans="1:13" ht="14.4" customHeight="1" x14ac:dyDescent="0.3">
      <c r="A156" s="648" t="s">
        <v>1494</v>
      </c>
      <c r="B156" s="649" t="s">
        <v>1417</v>
      </c>
      <c r="C156" s="649" t="s">
        <v>1315</v>
      </c>
      <c r="D156" s="649" t="s">
        <v>1450</v>
      </c>
      <c r="E156" s="649" t="s">
        <v>1451</v>
      </c>
      <c r="F156" s="652"/>
      <c r="G156" s="652"/>
      <c r="H156" s="665">
        <v>0</v>
      </c>
      <c r="I156" s="652">
        <v>1</v>
      </c>
      <c r="J156" s="652">
        <v>151.61000000000001</v>
      </c>
      <c r="K156" s="665">
        <v>1</v>
      </c>
      <c r="L156" s="652">
        <v>1</v>
      </c>
      <c r="M156" s="653">
        <v>151.61000000000001</v>
      </c>
    </row>
    <row r="157" spans="1:13" ht="14.4" customHeight="1" x14ac:dyDescent="0.3">
      <c r="A157" s="648" t="s">
        <v>1494</v>
      </c>
      <c r="B157" s="649" t="s">
        <v>1424</v>
      </c>
      <c r="C157" s="649" t="s">
        <v>1242</v>
      </c>
      <c r="D157" s="649" t="s">
        <v>1243</v>
      </c>
      <c r="E157" s="649" t="s">
        <v>1244</v>
      </c>
      <c r="F157" s="652"/>
      <c r="G157" s="652"/>
      <c r="H157" s="665">
        <v>0</v>
      </c>
      <c r="I157" s="652">
        <v>3</v>
      </c>
      <c r="J157" s="652">
        <v>462.03</v>
      </c>
      <c r="K157" s="665">
        <v>1</v>
      </c>
      <c r="L157" s="652">
        <v>3</v>
      </c>
      <c r="M157" s="653">
        <v>462.03</v>
      </c>
    </row>
    <row r="158" spans="1:13" ht="14.4" customHeight="1" thickBot="1" x14ac:dyDescent="0.35">
      <c r="A158" s="654" t="s">
        <v>1494</v>
      </c>
      <c r="B158" s="655" t="s">
        <v>1424</v>
      </c>
      <c r="C158" s="655" t="s">
        <v>1526</v>
      </c>
      <c r="D158" s="655" t="s">
        <v>1527</v>
      </c>
      <c r="E158" s="655" t="s">
        <v>1528</v>
      </c>
      <c r="F158" s="658"/>
      <c r="G158" s="658"/>
      <c r="H158" s="666">
        <v>0</v>
      </c>
      <c r="I158" s="658">
        <v>1</v>
      </c>
      <c r="J158" s="658">
        <v>77.010000000000005</v>
      </c>
      <c r="K158" s="666">
        <v>1</v>
      </c>
      <c r="L158" s="658">
        <v>1</v>
      </c>
      <c r="M158" s="659">
        <v>77.010000000000005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0" t="s">
        <v>179</v>
      </c>
      <c r="B1" s="501"/>
      <c r="C1" s="501"/>
      <c r="D1" s="501"/>
      <c r="E1" s="501"/>
      <c r="F1" s="501"/>
      <c r="G1" s="472"/>
      <c r="H1" s="502"/>
      <c r="I1" s="502"/>
    </row>
    <row r="2" spans="1:10" ht="14.4" customHeight="1" thickBot="1" x14ac:dyDescent="0.35">
      <c r="A2" s="383" t="s">
        <v>332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495">
        <v>2014</v>
      </c>
      <c r="G3" s="496"/>
      <c r="H3" s="496"/>
      <c r="I3" s="497"/>
    </row>
    <row r="4" spans="1:10" ht="14.4" customHeight="1" thickBot="1" x14ac:dyDescent="0.35">
      <c r="A4" s="446" t="s">
        <v>0</v>
      </c>
      <c r="B4" s="447" t="s">
        <v>312</v>
      </c>
      <c r="C4" s="498" t="s">
        <v>94</v>
      </c>
      <c r="D4" s="499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32" t="s">
        <v>553</v>
      </c>
      <c r="B5" s="633" t="s">
        <v>554</v>
      </c>
      <c r="C5" s="634" t="s">
        <v>555</v>
      </c>
      <c r="D5" s="634" t="s">
        <v>555</v>
      </c>
      <c r="E5" s="634"/>
      <c r="F5" s="634" t="s">
        <v>555</v>
      </c>
      <c r="G5" s="634" t="s">
        <v>555</v>
      </c>
      <c r="H5" s="634" t="s">
        <v>555</v>
      </c>
      <c r="I5" s="635" t="s">
        <v>555</v>
      </c>
      <c r="J5" s="636" t="s">
        <v>74</v>
      </c>
    </row>
    <row r="6" spans="1:10" ht="14.4" customHeight="1" x14ac:dyDescent="0.3">
      <c r="A6" s="632" t="s">
        <v>553</v>
      </c>
      <c r="B6" s="633" t="s">
        <v>353</v>
      </c>
      <c r="C6" s="634">
        <v>7.7104799999999996</v>
      </c>
      <c r="D6" s="634">
        <v>2.7197900000000002</v>
      </c>
      <c r="E6" s="634"/>
      <c r="F6" s="634">
        <v>3.37296</v>
      </c>
      <c r="G6" s="634">
        <v>6.9999962309220001</v>
      </c>
      <c r="H6" s="634">
        <v>-3.6270362309220001</v>
      </c>
      <c r="I6" s="635">
        <v>0.48185168801951378</v>
      </c>
      <c r="J6" s="636" t="s">
        <v>1</v>
      </c>
    </row>
    <row r="7" spans="1:10" ht="14.4" customHeight="1" x14ac:dyDescent="0.3">
      <c r="A7" s="632" t="s">
        <v>553</v>
      </c>
      <c r="B7" s="633" t="s">
        <v>354</v>
      </c>
      <c r="C7" s="634">
        <v>231.45749999999998</v>
      </c>
      <c r="D7" s="634">
        <v>0</v>
      </c>
      <c r="E7" s="634"/>
      <c r="F7" s="634">
        <v>87.200500000000005</v>
      </c>
      <c r="G7" s="634">
        <v>0</v>
      </c>
      <c r="H7" s="634">
        <v>87.200500000000005</v>
      </c>
      <c r="I7" s="635" t="s">
        <v>555</v>
      </c>
      <c r="J7" s="636" t="s">
        <v>1</v>
      </c>
    </row>
    <row r="8" spans="1:10" ht="14.4" customHeight="1" x14ac:dyDescent="0.3">
      <c r="A8" s="632" t="s">
        <v>553</v>
      </c>
      <c r="B8" s="633" t="s">
        <v>355</v>
      </c>
      <c r="C8" s="634">
        <v>12.920000000000002</v>
      </c>
      <c r="D8" s="634">
        <v>21.466249999999</v>
      </c>
      <c r="E8" s="634"/>
      <c r="F8" s="634">
        <v>6.9570500000000006</v>
      </c>
      <c r="G8" s="634">
        <v>10.7337173274415</v>
      </c>
      <c r="H8" s="634">
        <v>-3.7766673274414995</v>
      </c>
      <c r="I8" s="635">
        <v>0.64814917216180223</v>
      </c>
      <c r="J8" s="636" t="s">
        <v>1</v>
      </c>
    </row>
    <row r="9" spans="1:10" ht="14.4" customHeight="1" x14ac:dyDescent="0.3">
      <c r="A9" s="632" t="s">
        <v>553</v>
      </c>
      <c r="B9" s="633" t="s">
        <v>356</v>
      </c>
      <c r="C9" s="634">
        <v>0.15731999999999999</v>
      </c>
      <c r="D9" s="634">
        <v>2.0979999999999999E-2</v>
      </c>
      <c r="E9" s="634"/>
      <c r="F9" s="634">
        <v>0.16650000000000001</v>
      </c>
      <c r="G9" s="634">
        <v>0.7400947457025</v>
      </c>
      <c r="H9" s="634">
        <v>-0.57359474570250002</v>
      </c>
      <c r="I9" s="635">
        <v>0.2249711958729794</v>
      </c>
      <c r="J9" s="636" t="s">
        <v>1</v>
      </c>
    </row>
    <row r="10" spans="1:10" ht="14.4" customHeight="1" x14ac:dyDescent="0.3">
      <c r="A10" s="632" t="s">
        <v>553</v>
      </c>
      <c r="B10" s="633" t="s">
        <v>357</v>
      </c>
      <c r="C10" s="634">
        <v>87.836830000000006</v>
      </c>
      <c r="D10" s="634">
        <v>110.82586999999899</v>
      </c>
      <c r="E10" s="634"/>
      <c r="F10" s="634">
        <v>116.18704000000001</v>
      </c>
      <c r="G10" s="634">
        <v>128.98779071167999</v>
      </c>
      <c r="H10" s="634">
        <v>-12.800750711679981</v>
      </c>
      <c r="I10" s="635">
        <v>0.9007599816924311</v>
      </c>
      <c r="J10" s="636" t="s">
        <v>1</v>
      </c>
    </row>
    <row r="11" spans="1:10" ht="14.4" customHeight="1" x14ac:dyDescent="0.3">
      <c r="A11" s="632" t="s">
        <v>553</v>
      </c>
      <c r="B11" s="633" t="s">
        <v>358</v>
      </c>
      <c r="C11" s="634">
        <v>735.05992000000003</v>
      </c>
      <c r="D11" s="634">
        <v>116.07705999999699</v>
      </c>
      <c r="E11" s="634"/>
      <c r="F11" s="634">
        <v>152.57611</v>
      </c>
      <c r="G11" s="634">
        <v>241.49834522642749</v>
      </c>
      <c r="H11" s="634">
        <v>-88.922235226427489</v>
      </c>
      <c r="I11" s="635">
        <v>0.63178946363771349</v>
      </c>
      <c r="J11" s="636" t="s">
        <v>1</v>
      </c>
    </row>
    <row r="12" spans="1:10" ht="14.4" customHeight="1" x14ac:dyDescent="0.3">
      <c r="A12" s="632" t="s">
        <v>553</v>
      </c>
      <c r="B12" s="633" t="s">
        <v>359</v>
      </c>
      <c r="C12" s="634">
        <v>5.2450000000000001</v>
      </c>
      <c r="D12" s="634">
        <v>12.198</v>
      </c>
      <c r="E12" s="634"/>
      <c r="F12" s="634">
        <v>25.439</v>
      </c>
      <c r="G12" s="634">
        <v>11.679081784381999</v>
      </c>
      <c r="H12" s="634">
        <v>13.759918215618001</v>
      </c>
      <c r="I12" s="635">
        <v>2.1781678105909514</v>
      </c>
      <c r="J12" s="636" t="s">
        <v>1</v>
      </c>
    </row>
    <row r="13" spans="1:10" ht="14.4" customHeight="1" x14ac:dyDescent="0.3">
      <c r="A13" s="632" t="s">
        <v>553</v>
      </c>
      <c r="B13" s="633" t="s">
        <v>360</v>
      </c>
      <c r="C13" s="634">
        <v>117.09146000000001</v>
      </c>
      <c r="D13" s="634">
        <v>140.819559999999</v>
      </c>
      <c r="E13" s="634"/>
      <c r="F13" s="634">
        <v>147.72753999999998</v>
      </c>
      <c r="G13" s="634">
        <v>165.2568921348645</v>
      </c>
      <c r="H13" s="634">
        <v>-17.529352134864524</v>
      </c>
      <c r="I13" s="635">
        <v>0.89392665014806771</v>
      </c>
      <c r="J13" s="636" t="s">
        <v>1</v>
      </c>
    </row>
    <row r="14" spans="1:10" ht="14.4" customHeight="1" x14ac:dyDescent="0.3">
      <c r="A14" s="632" t="s">
        <v>553</v>
      </c>
      <c r="B14" s="633" t="s">
        <v>361</v>
      </c>
      <c r="C14" s="634">
        <v>2.8920000000000003</v>
      </c>
      <c r="D14" s="634">
        <v>3.817999999999</v>
      </c>
      <c r="E14" s="634"/>
      <c r="F14" s="634">
        <v>5.4720299999999993</v>
      </c>
      <c r="G14" s="634">
        <v>3.8275494292324996</v>
      </c>
      <c r="H14" s="634">
        <v>1.6444805707674996</v>
      </c>
      <c r="I14" s="635">
        <v>1.4296431962989047</v>
      </c>
      <c r="J14" s="636" t="s">
        <v>1</v>
      </c>
    </row>
    <row r="15" spans="1:10" ht="14.4" customHeight="1" x14ac:dyDescent="0.3">
      <c r="A15" s="632" t="s">
        <v>553</v>
      </c>
      <c r="B15" s="633" t="s">
        <v>362</v>
      </c>
      <c r="C15" s="634">
        <v>48.986180000000004</v>
      </c>
      <c r="D15" s="634">
        <v>57.486049999998997</v>
      </c>
      <c r="E15" s="634"/>
      <c r="F15" s="634">
        <v>65.872610000000009</v>
      </c>
      <c r="G15" s="634">
        <v>63.979691136446498</v>
      </c>
      <c r="H15" s="634">
        <v>1.8929188635535112</v>
      </c>
      <c r="I15" s="635">
        <v>1.0295862457278291</v>
      </c>
      <c r="J15" s="636" t="s">
        <v>1</v>
      </c>
    </row>
    <row r="16" spans="1:10" ht="14.4" customHeight="1" x14ac:dyDescent="0.3">
      <c r="A16" s="632" t="s">
        <v>553</v>
      </c>
      <c r="B16" s="633" t="s">
        <v>363</v>
      </c>
      <c r="C16" s="634">
        <v>0</v>
      </c>
      <c r="D16" s="634">
        <v>0</v>
      </c>
      <c r="E16" s="634"/>
      <c r="F16" s="634">
        <v>0</v>
      </c>
      <c r="G16" s="634">
        <v>0.56876232740999999</v>
      </c>
      <c r="H16" s="634">
        <v>-0.56876232740999999</v>
      </c>
      <c r="I16" s="635">
        <v>0</v>
      </c>
      <c r="J16" s="636" t="s">
        <v>1</v>
      </c>
    </row>
    <row r="17" spans="1:10" ht="14.4" customHeight="1" x14ac:dyDescent="0.3">
      <c r="A17" s="632" t="s">
        <v>553</v>
      </c>
      <c r="B17" s="633" t="s">
        <v>364</v>
      </c>
      <c r="C17" s="634">
        <v>261.34583999999995</v>
      </c>
      <c r="D17" s="634">
        <v>386.62144999999799</v>
      </c>
      <c r="E17" s="634"/>
      <c r="F17" s="634">
        <v>382.14510999999999</v>
      </c>
      <c r="G17" s="634">
        <v>494.90305306008554</v>
      </c>
      <c r="H17" s="634">
        <v>-112.75794306008555</v>
      </c>
      <c r="I17" s="635">
        <v>0.77216155292863842</v>
      </c>
      <c r="J17" s="636" t="s">
        <v>1</v>
      </c>
    </row>
    <row r="18" spans="1:10" ht="14.4" customHeight="1" x14ac:dyDescent="0.3">
      <c r="A18" s="632" t="s">
        <v>553</v>
      </c>
      <c r="B18" s="633" t="s">
        <v>557</v>
      </c>
      <c r="C18" s="634">
        <v>1510.70253</v>
      </c>
      <c r="D18" s="634">
        <v>852.05300999998997</v>
      </c>
      <c r="E18" s="634"/>
      <c r="F18" s="634">
        <v>993.11644999999999</v>
      </c>
      <c r="G18" s="634">
        <v>1129.1749741145945</v>
      </c>
      <c r="H18" s="634">
        <v>-136.05852411459455</v>
      </c>
      <c r="I18" s="635">
        <v>0.8795062525882843</v>
      </c>
      <c r="J18" s="636" t="s">
        <v>558</v>
      </c>
    </row>
    <row r="20" spans="1:10" ht="14.4" customHeight="1" x14ac:dyDescent="0.3">
      <c r="A20" s="632" t="s">
        <v>553</v>
      </c>
      <c r="B20" s="633" t="s">
        <v>554</v>
      </c>
      <c r="C20" s="634" t="s">
        <v>555</v>
      </c>
      <c r="D20" s="634" t="s">
        <v>555</v>
      </c>
      <c r="E20" s="634"/>
      <c r="F20" s="634" t="s">
        <v>555</v>
      </c>
      <c r="G20" s="634" t="s">
        <v>555</v>
      </c>
      <c r="H20" s="634" t="s">
        <v>555</v>
      </c>
      <c r="I20" s="635" t="s">
        <v>555</v>
      </c>
      <c r="J20" s="636" t="s">
        <v>74</v>
      </c>
    </row>
    <row r="21" spans="1:10" ht="14.4" customHeight="1" x14ac:dyDescent="0.3">
      <c r="A21" s="632" t="s">
        <v>564</v>
      </c>
      <c r="B21" s="633" t="s">
        <v>565</v>
      </c>
      <c r="C21" s="634" t="s">
        <v>555</v>
      </c>
      <c r="D21" s="634" t="s">
        <v>555</v>
      </c>
      <c r="E21" s="634"/>
      <c r="F21" s="634" t="s">
        <v>555</v>
      </c>
      <c r="G21" s="634" t="s">
        <v>555</v>
      </c>
      <c r="H21" s="634" t="s">
        <v>555</v>
      </c>
      <c r="I21" s="635" t="s">
        <v>555</v>
      </c>
      <c r="J21" s="636" t="s">
        <v>0</v>
      </c>
    </row>
    <row r="22" spans="1:10" ht="14.4" customHeight="1" x14ac:dyDescent="0.3">
      <c r="A22" s="632" t="s">
        <v>564</v>
      </c>
      <c r="B22" s="633" t="s">
        <v>356</v>
      </c>
      <c r="C22" s="634">
        <v>0.14363999999999999</v>
      </c>
      <c r="D22" s="634">
        <v>0</v>
      </c>
      <c r="E22" s="634"/>
      <c r="F22" s="634">
        <v>0.15246000000000001</v>
      </c>
      <c r="G22" s="634">
        <v>0.7156697715725</v>
      </c>
      <c r="H22" s="634">
        <v>-0.56320977157249996</v>
      </c>
      <c r="I22" s="635">
        <v>0.21303121363503788</v>
      </c>
      <c r="J22" s="636" t="s">
        <v>1</v>
      </c>
    </row>
    <row r="23" spans="1:10" ht="14.4" customHeight="1" x14ac:dyDescent="0.3">
      <c r="A23" s="632" t="s">
        <v>564</v>
      </c>
      <c r="B23" s="633" t="s">
        <v>357</v>
      </c>
      <c r="C23" s="634">
        <v>6.6158900000000003</v>
      </c>
      <c r="D23" s="634">
        <v>9.1708800000000004</v>
      </c>
      <c r="E23" s="634"/>
      <c r="F23" s="634">
        <v>15.943849999999999</v>
      </c>
      <c r="G23" s="634">
        <v>16.099754963293499</v>
      </c>
      <c r="H23" s="634">
        <v>-0.15590496329349968</v>
      </c>
      <c r="I23" s="635">
        <v>0.99031631452472701</v>
      </c>
      <c r="J23" s="636" t="s">
        <v>1</v>
      </c>
    </row>
    <row r="24" spans="1:10" ht="14.4" customHeight="1" x14ac:dyDescent="0.3">
      <c r="A24" s="632" t="s">
        <v>564</v>
      </c>
      <c r="B24" s="633" t="s">
        <v>358</v>
      </c>
      <c r="C24" s="634">
        <v>28.76417</v>
      </c>
      <c r="D24" s="634">
        <v>23.989019999999002</v>
      </c>
      <c r="E24" s="634"/>
      <c r="F24" s="634">
        <v>39.160969999999999</v>
      </c>
      <c r="G24" s="634">
        <v>56.192652370883508</v>
      </c>
      <c r="H24" s="634">
        <v>-17.031682370883509</v>
      </c>
      <c r="I24" s="635">
        <v>0.69690552674981832</v>
      </c>
      <c r="J24" s="636" t="s">
        <v>1</v>
      </c>
    </row>
    <row r="25" spans="1:10" ht="14.4" customHeight="1" x14ac:dyDescent="0.3">
      <c r="A25" s="632" t="s">
        <v>564</v>
      </c>
      <c r="B25" s="633" t="s">
        <v>359</v>
      </c>
      <c r="C25" s="634">
        <v>5.2450000000000001</v>
      </c>
      <c r="D25" s="634">
        <v>12.198</v>
      </c>
      <c r="E25" s="634"/>
      <c r="F25" s="634">
        <v>25.439</v>
      </c>
      <c r="G25" s="634">
        <v>11.679081784381999</v>
      </c>
      <c r="H25" s="634">
        <v>13.759918215618001</v>
      </c>
      <c r="I25" s="635">
        <v>2.1781678105909514</v>
      </c>
      <c r="J25" s="636" t="s">
        <v>1</v>
      </c>
    </row>
    <row r="26" spans="1:10" ht="14.4" customHeight="1" x14ac:dyDescent="0.3">
      <c r="A26" s="632" t="s">
        <v>564</v>
      </c>
      <c r="B26" s="633" t="s">
        <v>360</v>
      </c>
      <c r="C26" s="634">
        <v>9.6597299999999997</v>
      </c>
      <c r="D26" s="634">
        <v>14.094139999999999</v>
      </c>
      <c r="E26" s="634"/>
      <c r="F26" s="634">
        <v>17.174320000000002</v>
      </c>
      <c r="G26" s="634">
        <v>15.014712177608502</v>
      </c>
      <c r="H26" s="634">
        <v>2.1596078223915001</v>
      </c>
      <c r="I26" s="635">
        <v>1.143832781930521</v>
      </c>
      <c r="J26" s="636" t="s">
        <v>1</v>
      </c>
    </row>
    <row r="27" spans="1:10" ht="14.4" customHeight="1" x14ac:dyDescent="0.3">
      <c r="A27" s="632" t="s">
        <v>564</v>
      </c>
      <c r="B27" s="633" t="s">
        <v>361</v>
      </c>
      <c r="C27" s="634">
        <v>0.40600000000000003</v>
      </c>
      <c r="D27" s="634">
        <v>0.89699999999999991</v>
      </c>
      <c r="E27" s="634"/>
      <c r="F27" s="634">
        <v>1.3912599999999999</v>
      </c>
      <c r="G27" s="634">
        <v>0.83268030216449995</v>
      </c>
      <c r="H27" s="634">
        <v>0.55857969783549999</v>
      </c>
      <c r="I27" s="635">
        <v>1.6708213180779072</v>
      </c>
      <c r="J27" s="636" t="s">
        <v>1</v>
      </c>
    </row>
    <row r="28" spans="1:10" ht="14.4" customHeight="1" x14ac:dyDescent="0.3">
      <c r="A28" s="632" t="s">
        <v>564</v>
      </c>
      <c r="B28" s="633" t="s">
        <v>362</v>
      </c>
      <c r="C28" s="634">
        <v>5.9719199999999999</v>
      </c>
      <c r="D28" s="634">
        <v>5.9284100000000004</v>
      </c>
      <c r="E28" s="634"/>
      <c r="F28" s="634">
        <v>9.8963000000000001</v>
      </c>
      <c r="G28" s="634">
        <v>9.7925407040069992</v>
      </c>
      <c r="H28" s="634">
        <v>0.10375929599300093</v>
      </c>
      <c r="I28" s="635">
        <v>1.0105957482464734</v>
      </c>
      <c r="J28" s="636" t="s">
        <v>1</v>
      </c>
    </row>
    <row r="29" spans="1:10" ht="14.4" customHeight="1" x14ac:dyDescent="0.3">
      <c r="A29" s="632" t="s">
        <v>564</v>
      </c>
      <c r="B29" s="633" t="s">
        <v>363</v>
      </c>
      <c r="C29" s="634">
        <v>0</v>
      </c>
      <c r="D29" s="634">
        <v>0</v>
      </c>
      <c r="E29" s="634"/>
      <c r="F29" s="634">
        <v>0</v>
      </c>
      <c r="G29" s="634">
        <v>0.56876232740999999</v>
      </c>
      <c r="H29" s="634">
        <v>-0.56876232740999999</v>
      </c>
      <c r="I29" s="635">
        <v>0</v>
      </c>
      <c r="J29" s="636" t="s">
        <v>1</v>
      </c>
    </row>
    <row r="30" spans="1:10" ht="14.4" customHeight="1" x14ac:dyDescent="0.3">
      <c r="A30" s="632" t="s">
        <v>564</v>
      </c>
      <c r="B30" s="633" t="s">
        <v>364</v>
      </c>
      <c r="C30" s="634" t="s">
        <v>555</v>
      </c>
      <c r="D30" s="634">
        <v>0</v>
      </c>
      <c r="E30" s="634"/>
      <c r="F30" s="634">
        <v>0</v>
      </c>
      <c r="G30" s="634">
        <v>0.99308136662099988</v>
      </c>
      <c r="H30" s="634">
        <v>-0.99308136662099988</v>
      </c>
      <c r="I30" s="635">
        <v>0</v>
      </c>
      <c r="J30" s="636" t="s">
        <v>1</v>
      </c>
    </row>
    <row r="31" spans="1:10" ht="14.4" customHeight="1" x14ac:dyDescent="0.3">
      <c r="A31" s="632" t="s">
        <v>564</v>
      </c>
      <c r="B31" s="633" t="s">
        <v>566</v>
      </c>
      <c r="C31" s="634">
        <v>56.806349999999988</v>
      </c>
      <c r="D31" s="634">
        <v>66.277449999999007</v>
      </c>
      <c r="E31" s="634"/>
      <c r="F31" s="634">
        <v>109.15816</v>
      </c>
      <c r="G31" s="634">
        <v>111.88893576794251</v>
      </c>
      <c r="H31" s="634">
        <v>-2.730775767942518</v>
      </c>
      <c r="I31" s="635">
        <v>0.97559387128673614</v>
      </c>
      <c r="J31" s="636" t="s">
        <v>562</v>
      </c>
    </row>
    <row r="32" spans="1:10" ht="14.4" customHeight="1" x14ac:dyDescent="0.3">
      <c r="A32" s="632" t="s">
        <v>555</v>
      </c>
      <c r="B32" s="633" t="s">
        <v>555</v>
      </c>
      <c r="C32" s="634" t="s">
        <v>555</v>
      </c>
      <c r="D32" s="634" t="s">
        <v>555</v>
      </c>
      <c r="E32" s="634"/>
      <c r="F32" s="634" t="s">
        <v>555</v>
      </c>
      <c r="G32" s="634" t="s">
        <v>555</v>
      </c>
      <c r="H32" s="634" t="s">
        <v>555</v>
      </c>
      <c r="I32" s="635" t="s">
        <v>555</v>
      </c>
      <c r="J32" s="636" t="s">
        <v>563</v>
      </c>
    </row>
    <row r="33" spans="1:10" ht="14.4" customHeight="1" x14ac:dyDescent="0.3">
      <c r="A33" s="632" t="s">
        <v>567</v>
      </c>
      <c r="B33" s="633" t="s">
        <v>568</v>
      </c>
      <c r="C33" s="634" t="s">
        <v>555</v>
      </c>
      <c r="D33" s="634" t="s">
        <v>555</v>
      </c>
      <c r="E33" s="634"/>
      <c r="F33" s="634" t="s">
        <v>555</v>
      </c>
      <c r="G33" s="634" t="s">
        <v>555</v>
      </c>
      <c r="H33" s="634" t="s">
        <v>555</v>
      </c>
      <c r="I33" s="635" t="s">
        <v>555</v>
      </c>
      <c r="J33" s="636" t="s">
        <v>0</v>
      </c>
    </row>
    <row r="34" spans="1:10" ht="14.4" customHeight="1" x14ac:dyDescent="0.3">
      <c r="A34" s="632" t="s">
        <v>567</v>
      </c>
      <c r="B34" s="633" t="s">
        <v>353</v>
      </c>
      <c r="C34" s="634">
        <v>0</v>
      </c>
      <c r="D34" s="634">
        <v>0</v>
      </c>
      <c r="E34" s="634"/>
      <c r="F34" s="634" t="s">
        <v>555</v>
      </c>
      <c r="G34" s="634" t="s">
        <v>555</v>
      </c>
      <c r="H34" s="634" t="s">
        <v>555</v>
      </c>
      <c r="I34" s="635" t="s">
        <v>555</v>
      </c>
      <c r="J34" s="636" t="s">
        <v>1</v>
      </c>
    </row>
    <row r="35" spans="1:10" ht="14.4" customHeight="1" x14ac:dyDescent="0.3">
      <c r="A35" s="632" t="s">
        <v>567</v>
      </c>
      <c r="B35" s="633" t="s">
        <v>354</v>
      </c>
      <c r="C35" s="634">
        <v>95.178729999999987</v>
      </c>
      <c r="D35" s="634">
        <v>0</v>
      </c>
      <c r="E35" s="634"/>
      <c r="F35" s="634">
        <v>87.200500000000005</v>
      </c>
      <c r="G35" s="634">
        <v>0</v>
      </c>
      <c r="H35" s="634">
        <v>87.200500000000005</v>
      </c>
      <c r="I35" s="635" t="s">
        <v>555</v>
      </c>
      <c r="J35" s="636" t="s">
        <v>1</v>
      </c>
    </row>
    <row r="36" spans="1:10" ht="14.4" customHeight="1" x14ac:dyDescent="0.3">
      <c r="A36" s="632" t="s">
        <v>567</v>
      </c>
      <c r="B36" s="633" t="s">
        <v>355</v>
      </c>
      <c r="C36" s="634">
        <v>12.920000000000002</v>
      </c>
      <c r="D36" s="634">
        <v>21.466249999999</v>
      </c>
      <c r="E36" s="634"/>
      <c r="F36" s="634">
        <v>6.9570500000000006</v>
      </c>
      <c r="G36" s="634">
        <v>10.7337173274415</v>
      </c>
      <c r="H36" s="634">
        <v>-3.7766673274414995</v>
      </c>
      <c r="I36" s="635">
        <v>0.64814917216180223</v>
      </c>
      <c r="J36" s="636" t="s">
        <v>1</v>
      </c>
    </row>
    <row r="37" spans="1:10" ht="14.4" customHeight="1" x14ac:dyDescent="0.3">
      <c r="A37" s="632" t="s">
        <v>567</v>
      </c>
      <c r="B37" s="633" t="s">
        <v>356</v>
      </c>
      <c r="C37" s="634">
        <v>0</v>
      </c>
      <c r="D37" s="634">
        <v>0</v>
      </c>
      <c r="E37" s="634"/>
      <c r="F37" s="634" t="s">
        <v>555</v>
      </c>
      <c r="G37" s="634" t="s">
        <v>555</v>
      </c>
      <c r="H37" s="634" t="s">
        <v>555</v>
      </c>
      <c r="I37" s="635" t="s">
        <v>555</v>
      </c>
      <c r="J37" s="636" t="s">
        <v>1</v>
      </c>
    </row>
    <row r="38" spans="1:10" ht="14.4" customHeight="1" x14ac:dyDescent="0.3">
      <c r="A38" s="632" t="s">
        <v>567</v>
      </c>
      <c r="B38" s="633" t="s">
        <v>357</v>
      </c>
      <c r="C38" s="634">
        <v>15.999230000000001</v>
      </c>
      <c r="D38" s="634">
        <v>22.065829999998996</v>
      </c>
      <c r="E38" s="634"/>
      <c r="F38" s="634">
        <v>25.535240000000002</v>
      </c>
      <c r="G38" s="634">
        <v>22.74328204811</v>
      </c>
      <c r="H38" s="634">
        <v>2.7919579518900015</v>
      </c>
      <c r="I38" s="635">
        <v>1.122759676724935</v>
      </c>
      <c r="J38" s="636" t="s">
        <v>1</v>
      </c>
    </row>
    <row r="39" spans="1:10" ht="14.4" customHeight="1" x14ac:dyDescent="0.3">
      <c r="A39" s="632" t="s">
        <v>567</v>
      </c>
      <c r="B39" s="633" t="s">
        <v>358</v>
      </c>
      <c r="C39" s="634">
        <v>11.425599999999999</v>
      </c>
      <c r="D39" s="634">
        <v>23.014699999999998</v>
      </c>
      <c r="E39" s="634"/>
      <c r="F39" s="634">
        <v>20.692420000000002</v>
      </c>
      <c r="G39" s="634">
        <v>54.370070403814509</v>
      </c>
      <c r="H39" s="634">
        <v>-33.677650403814511</v>
      </c>
      <c r="I39" s="635">
        <v>0.38058475639840733</v>
      </c>
      <c r="J39" s="636" t="s">
        <v>1</v>
      </c>
    </row>
    <row r="40" spans="1:10" ht="14.4" customHeight="1" x14ac:dyDescent="0.3">
      <c r="A40" s="632" t="s">
        <v>567</v>
      </c>
      <c r="B40" s="633" t="s">
        <v>360</v>
      </c>
      <c r="C40" s="634">
        <v>26.179369999999999</v>
      </c>
      <c r="D40" s="634">
        <v>24.952659999999</v>
      </c>
      <c r="E40" s="634"/>
      <c r="F40" s="634">
        <v>31.569719999999997</v>
      </c>
      <c r="G40" s="634">
        <v>32.384000487153003</v>
      </c>
      <c r="H40" s="634">
        <v>-0.81428048715300605</v>
      </c>
      <c r="I40" s="635">
        <v>0.97485546952495761</v>
      </c>
      <c r="J40" s="636" t="s">
        <v>1</v>
      </c>
    </row>
    <row r="41" spans="1:10" ht="14.4" customHeight="1" x14ac:dyDescent="0.3">
      <c r="A41" s="632" t="s">
        <v>567</v>
      </c>
      <c r="B41" s="633" t="s">
        <v>361</v>
      </c>
      <c r="C41" s="634">
        <v>0.49</v>
      </c>
      <c r="D41" s="634">
        <v>0.67899999999899996</v>
      </c>
      <c r="E41" s="634"/>
      <c r="F41" s="634">
        <v>1.0589999999999997</v>
      </c>
      <c r="G41" s="634">
        <v>0.79552012606300004</v>
      </c>
      <c r="H41" s="634">
        <v>0.26347987393699968</v>
      </c>
      <c r="I41" s="635">
        <v>1.3312045356299806</v>
      </c>
      <c r="J41" s="636" t="s">
        <v>1</v>
      </c>
    </row>
    <row r="42" spans="1:10" ht="14.4" customHeight="1" x14ac:dyDescent="0.3">
      <c r="A42" s="632" t="s">
        <v>567</v>
      </c>
      <c r="B42" s="633" t="s">
        <v>362</v>
      </c>
      <c r="C42" s="634">
        <v>8.99756</v>
      </c>
      <c r="D42" s="634">
        <v>10.159610000000001</v>
      </c>
      <c r="E42" s="634"/>
      <c r="F42" s="634">
        <v>14.051909999999999</v>
      </c>
      <c r="G42" s="634">
        <v>12.417136796082499</v>
      </c>
      <c r="H42" s="634">
        <v>1.6347732039175007</v>
      </c>
      <c r="I42" s="635">
        <v>1.1316546020845368</v>
      </c>
      <c r="J42" s="636" t="s">
        <v>1</v>
      </c>
    </row>
    <row r="43" spans="1:10" ht="14.4" customHeight="1" x14ac:dyDescent="0.3">
      <c r="A43" s="632" t="s">
        <v>567</v>
      </c>
      <c r="B43" s="633" t="s">
        <v>364</v>
      </c>
      <c r="C43" s="634">
        <v>43.555059999999997</v>
      </c>
      <c r="D43" s="634">
        <v>273.45290999999901</v>
      </c>
      <c r="E43" s="634"/>
      <c r="F43" s="634">
        <v>239.21877000000001</v>
      </c>
      <c r="G43" s="634">
        <v>279.49795851302048</v>
      </c>
      <c r="H43" s="634">
        <v>-40.279188513020472</v>
      </c>
      <c r="I43" s="635">
        <v>0.85588736058283565</v>
      </c>
      <c r="J43" s="636" t="s">
        <v>1</v>
      </c>
    </row>
    <row r="44" spans="1:10" ht="14.4" customHeight="1" x14ac:dyDescent="0.3">
      <c r="A44" s="632" t="s">
        <v>567</v>
      </c>
      <c r="B44" s="633" t="s">
        <v>569</v>
      </c>
      <c r="C44" s="634">
        <v>214.74554999999998</v>
      </c>
      <c r="D44" s="634">
        <v>375.79095999999498</v>
      </c>
      <c r="E44" s="634"/>
      <c r="F44" s="634">
        <v>426.28460999999999</v>
      </c>
      <c r="G44" s="634">
        <v>412.94168570168495</v>
      </c>
      <c r="H44" s="634">
        <v>13.34292429831504</v>
      </c>
      <c r="I44" s="635">
        <v>1.0323118850925459</v>
      </c>
      <c r="J44" s="636" t="s">
        <v>562</v>
      </c>
    </row>
    <row r="45" spans="1:10" ht="14.4" customHeight="1" x14ac:dyDescent="0.3">
      <c r="A45" s="632" t="s">
        <v>555</v>
      </c>
      <c r="B45" s="633" t="s">
        <v>555</v>
      </c>
      <c r="C45" s="634" t="s">
        <v>555</v>
      </c>
      <c r="D45" s="634" t="s">
        <v>555</v>
      </c>
      <c r="E45" s="634"/>
      <c r="F45" s="634" t="s">
        <v>555</v>
      </c>
      <c r="G45" s="634" t="s">
        <v>555</v>
      </c>
      <c r="H45" s="634" t="s">
        <v>555</v>
      </c>
      <c r="I45" s="635" t="s">
        <v>555</v>
      </c>
      <c r="J45" s="636" t="s">
        <v>563</v>
      </c>
    </row>
    <row r="46" spans="1:10" ht="14.4" customHeight="1" x14ac:dyDescent="0.3">
      <c r="A46" s="632" t="s">
        <v>570</v>
      </c>
      <c r="B46" s="633" t="s">
        <v>571</v>
      </c>
      <c r="C46" s="634" t="s">
        <v>555</v>
      </c>
      <c r="D46" s="634" t="s">
        <v>555</v>
      </c>
      <c r="E46" s="634"/>
      <c r="F46" s="634" t="s">
        <v>555</v>
      </c>
      <c r="G46" s="634" t="s">
        <v>555</v>
      </c>
      <c r="H46" s="634" t="s">
        <v>555</v>
      </c>
      <c r="I46" s="635" t="s">
        <v>555</v>
      </c>
      <c r="J46" s="636" t="s">
        <v>0</v>
      </c>
    </row>
    <row r="47" spans="1:10" ht="14.4" customHeight="1" x14ac:dyDescent="0.3">
      <c r="A47" s="632" t="s">
        <v>570</v>
      </c>
      <c r="B47" s="633" t="s">
        <v>353</v>
      </c>
      <c r="C47" s="634">
        <v>1.3889399999999998</v>
      </c>
      <c r="D47" s="634" t="s">
        <v>555</v>
      </c>
      <c r="E47" s="634"/>
      <c r="F47" s="634" t="s">
        <v>555</v>
      </c>
      <c r="G47" s="634" t="s">
        <v>555</v>
      </c>
      <c r="H47" s="634" t="s">
        <v>555</v>
      </c>
      <c r="I47" s="635" t="s">
        <v>555</v>
      </c>
      <c r="J47" s="636" t="s">
        <v>1</v>
      </c>
    </row>
    <row r="48" spans="1:10" ht="14.4" customHeight="1" x14ac:dyDescent="0.3">
      <c r="A48" s="632" t="s">
        <v>570</v>
      </c>
      <c r="B48" s="633" t="s">
        <v>354</v>
      </c>
      <c r="C48" s="634">
        <v>49.159350000000003</v>
      </c>
      <c r="D48" s="634">
        <v>0</v>
      </c>
      <c r="E48" s="634"/>
      <c r="F48" s="634" t="s">
        <v>555</v>
      </c>
      <c r="G48" s="634" t="s">
        <v>555</v>
      </c>
      <c r="H48" s="634" t="s">
        <v>555</v>
      </c>
      <c r="I48" s="635" t="s">
        <v>555</v>
      </c>
      <c r="J48" s="636" t="s">
        <v>1</v>
      </c>
    </row>
    <row r="49" spans="1:10" ht="14.4" customHeight="1" x14ac:dyDescent="0.3">
      <c r="A49" s="632" t="s">
        <v>570</v>
      </c>
      <c r="B49" s="633" t="s">
        <v>355</v>
      </c>
      <c r="C49" s="634">
        <v>0</v>
      </c>
      <c r="D49" s="634">
        <v>0</v>
      </c>
      <c r="E49" s="634"/>
      <c r="F49" s="634" t="s">
        <v>555</v>
      </c>
      <c r="G49" s="634" t="s">
        <v>555</v>
      </c>
      <c r="H49" s="634" t="s">
        <v>555</v>
      </c>
      <c r="I49" s="635" t="s">
        <v>555</v>
      </c>
      <c r="J49" s="636" t="s">
        <v>1</v>
      </c>
    </row>
    <row r="50" spans="1:10" ht="14.4" customHeight="1" x14ac:dyDescent="0.3">
      <c r="A50" s="632" t="s">
        <v>570</v>
      </c>
      <c r="B50" s="633" t="s">
        <v>357</v>
      </c>
      <c r="C50" s="634">
        <v>48.577600000000004</v>
      </c>
      <c r="D50" s="634">
        <v>54.927419999999998</v>
      </c>
      <c r="E50" s="634"/>
      <c r="F50" s="634">
        <v>47.379100000000008</v>
      </c>
      <c r="G50" s="634">
        <v>65.012862155459501</v>
      </c>
      <c r="H50" s="634">
        <v>-17.633762155459493</v>
      </c>
      <c r="I50" s="635">
        <v>0.72876502324580883</v>
      </c>
      <c r="J50" s="636" t="s">
        <v>1</v>
      </c>
    </row>
    <row r="51" spans="1:10" ht="14.4" customHeight="1" x14ac:dyDescent="0.3">
      <c r="A51" s="632" t="s">
        <v>570</v>
      </c>
      <c r="B51" s="633" t="s">
        <v>358</v>
      </c>
      <c r="C51" s="634">
        <v>29.570950000000003</v>
      </c>
      <c r="D51" s="634">
        <v>14.880999999999002</v>
      </c>
      <c r="E51" s="634"/>
      <c r="F51" s="634">
        <v>3.4522000000000004</v>
      </c>
      <c r="G51" s="634">
        <v>51.76888219576999</v>
      </c>
      <c r="H51" s="634">
        <v>-48.316682195769992</v>
      </c>
      <c r="I51" s="635">
        <v>6.6684847220480986E-2</v>
      </c>
      <c r="J51" s="636" t="s">
        <v>1</v>
      </c>
    </row>
    <row r="52" spans="1:10" ht="14.4" customHeight="1" x14ac:dyDescent="0.3">
      <c r="A52" s="632" t="s">
        <v>570</v>
      </c>
      <c r="B52" s="633" t="s">
        <v>360</v>
      </c>
      <c r="C52" s="634">
        <v>58.737850000000002</v>
      </c>
      <c r="D52" s="634">
        <v>75.951030000000003</v>
      </c>
      <c r="E52" s="634"/>
      <c r="F52" s="634">
        <v>65.920369999999991</v>
      </c>
      <c r="G52" s="634">
        <v>77.247458311383994</v>
      </c>
      <c r="H52" s="634">
        <v>-11.327088311384003</v>
      </c>
      <c r="I52" s="635">
        <v>0.8533662005327789</v>
      </c>
      <c r="J52" s="636" t="s">
        <v>1</v>
      </c>
    </row>
    <row r="53" spans="1:10" ht="14.4" customHeight="1" x14ac:dyDescent="0.3">
      <c r="A53" s="632" t="s">
        <v>570</v>
      </c>
      <c r="B53" s="633" t="s">
        <v>361</v>
      </c>
      <c r="C53" s="634">
        <v>1.498</v>
      </c>
      <c r="D53" s="634">
        <v>0.94299999999999995</v>
      </c>
      <c r="E53" s="634"/>
      <c r="F53" s="634">
        <v>1.1549999999999998</v>
      </c>
      <c r="G53" s="634">
        <v>1.0453062649364999</v>
      </c>
      <c r="H53" s="634">
        <v>0.10969373506349989</v>
      </c>
      <c r="I53" s="635">
        <v>1.1049393261506604</v>
      </c>
      <c r="J53" s="636" t="s">
        <v>1</v>
      </c>
    </row>
    <row r="54" spans="1:10" ht="14.4" customHeight="1" x14ac:dyDescent="0.3">
      <c r="A54" s="632" t="s">
        <v>570</v>
      </c>
      <c r="B54" s="633" t="s">
        <v>362</v>
      </c>
      <c r="C54" s="634">
        <v>25.566700000000001</v>
      </c>
      <c r="D54" s="634">
        <v>25.067879999999001</v>
      </c>
      <c r="E54" s="634"/>
      <c r="F54" s="634">
        <v>19.740650000000002</v>
      </c>
      <c r="G54" s="634">
        <v>25.521117147190999</v>
      </c>
      <c r="H54" s="634">
        <v>-5.780467147190997</v>
      </c>
      <c r="I54" s="635">
        <v>0.77350258165218178</v>
      </c>
      <c r="J54" s="636" t="s">
        <v>1</v>
      </c>
    </row>
    <row r="55" spans="1:10" ht="14.4" customHeight="1" x14ac:dyDescent="0.3">
      <c r="A55" s="632" t="s">
        <v>570</v>
      </c>
      <c r="B55" s="633" t="s">
        <v>364</v>
      </c>
      <c r="C55" s="634">
        <v>128.68854999999999</v>
      </c>
      <c r="D55" s="634">
        <v>71.26849</v>
      </c>
      <c r="E55" s="634"/>
      <c r="F55" s="634">
        <v>79.358909999999995</v>
      </c>
      <c r="G55" s="634">
        <v>100.574684539941</v>
      </c>
      <c r="H55" s="634">
        <v>-21.215774539941009</v>
      </c>
      <c r="I55" s="635">
        <v>0.7890545256295024</v>
      </c>
      <c r="J55" s="636" t="s">
        <v>1</v>
      </c>
    </row>
    <row r="56" spans="1:10" ht="14.4" customHeight="1" x14ac:dyDescent="0.3">
      <c r="A56" s="632" t="s">
        <v>570</v>
      </c>
      <c r="B56" s="633" t="s">
        <v>572</v>
      </c>
      <c r="C56" s="634">
        <v>343.18794000000003</v>
      </c>
      <c r="D56" s="634">
        <v>243.038819999998</v>
      </c>
      <c r="E56" s="634"/>
      <c r="F56" s="634">
        <v>217.00622999999996</v>
      </c>
      <c r="G56" s="634">
        <v>321.17031061468202</v>
      </c>
      <c r="H56" s="634">
        <v>-104.16408061468206</v>
      </c>
      <c r="I56" s="635">
        <v>0.67567338209025507</v>
      </c>
      <c r="J56" s="636" t="s">
        <v>562</v>
      </c>
    </row>
    <row r="57" spans="1:10" ht="14.4" customHeight="1" x14ac:dyDescent="0.3">
      <c r="A57" s="632" t="s">
        <v>555</v>
      </c>
      <c r="B57" s="633" t="s">
        <v>555</v>
      </c>
      <c r="C57" s="634" t="s">
        <v>555</v>
      </c>
      <c r="D57" s="634" t="s">
        <v>555</v>
      </c>
      <c r="E57" s="634"/>
      <c r="F57" s="634" t="s">
        <v>555</v>
      </c>
      <c r="G57" s="634" t="s">
        <v>555</v>
      </c>
      <c r="H57" s="634" t="s">
        <v>555</v>
      </c>
      <c r="I57" s="635" t="s">
        <v>555</v>
      </c>
      <c r="J57" s="636" t="s">
        <v>563</v>
      </c>
    </row>
    <row r="58" spans="1:10" ht="14.4" customHeight="1" x14ac:dyDescent="0.3">
      <c r="A58" s="632" t="s">
        <v>573</v>
      </c>
      <c r="B58" s="633" t="s">
        <v>574</v>
      </c>
      <c r="C58" s="634" t="s">
        <v>555</v>
      </c>
      <c r="D58" s="634" t="s">
        <v>555</v>
      </c>
      <c r="E58" s="634"/>
      <c r="F58" s="634" t="s">
        <v>555</v>
      </c>
      <c r="G58" s="634" t="s">
        <v>555</v>
      </c>
      <c r="H58" s="634" t="s">
        <v>555</v>
      </c>
      <c r="I58" s="635" t="s">
        <v>555</v>
      </c>
      <c r="J58" s="636" t="s">
        <v>0</v>
      </c>
    </row>
    <row r="59" spans="1:10" ht="14.4" customHeight="1" x14ac:dyDescent="0.3">
      <c r="A59" s="632" t="s">
        <v>573</v>
      </c>
      <c r="B59" s="633" t="s">
        <v>353</v>
      </c>
      <c r="C59" s="634">
        <v>6.3215399999999997</v>
      </c>
      <c r="D59" s="634">
        <v>2.7197900000000002</v>
      </c>
      <c r="E59" s="634"/>
      <c r="F59" s="634">
        <v>3.37296</v>
      </c>
      <c r="G59" s="634">
        <v>6.9999962309220001</v>
      </c>
      <c r="H59" s="634">
        <v>-3.6270362309220001</v>
      </c>
      <c r="I59" s="635">
        <v>0.48185168801951378</v>
      </c>
      <c r="J59" s="636" t="s">
        <v>1</v>
      </c>
    </row>
    <row r="60" spans="1:10" ht="14.4" customHeight="1" x14ac:dyDescent="0.3">
      <c r="A60" s="632" t="s">
        <v>573</v>
      </c>
      <c r="B60" s="633" t="s">
        <v>354</v>
      </c>
      <c r="C60" s="634">
        <v>87.119419999999991</v>
      </c>
      <c r="D60" s="634">
        <v>0</v>
      </c>
      <c r="E60" s="634"/>
      <c r="F60" s="634" t="s">
        <v>555</v>
      </c>
      <c r="G60" s="634" t="s">
        <v>555</v>
      </c>
      <c r="H60" s="634" t="s">
        <v>555</v>
      </c>
      <c r="I60" s="635" t="s">
        <v>555</v>
      </c>
      <c r="J60" s="636" t="s">
        <v>1</v>
      </c>
    </row>
    <row r="61" spans="1:10" ht="14.4" customHeight="1" x14ac:dyDescent="0.3">
      <c r="A61" s="632" t="s">
        <v>573</v>
      </c>
      <c r="B61" s="633" t="s">
        <v>356</v>
      </c>
      <c r="C61" s="634">
        <v>1.3679999999999999E-2</v>
      </c>
      <c r="D61" s="634">
        <v>2.0979999999999999E-2</v>
      </c>
      <c r="E61" s="634"/>
      <c r="F61" s="634">
        <v>1.404E-2</v>
      </c>
      <c r="G61" s="634">
        <v>2.4424974129999999E-2</v>
      </c>
      <c r="H61" s="634">
        <v>-1.0384974129999999E-2</v>
      </c>
      <c r="I61" s="635">
        <v>0.57482148907397845</v>
      </c>
      <c r="J61" s="636" t="s">
        <v>1</v>
      </c>
    </row>
    <row r="62" spans="1:10" ht="14.4" customHeight="1" x14ac:dyDescent="0.3">
      <c r="A62" s="632" t="s">
        <v>573</v>
      </c>
      <c r="B62" s="633" t="s">
        <v>357</v>
      </c>
      <c r="C62" s="634">
        <v>16.644109999999998</v>
      </c>
      <c r="D62" s="634">
        <v>24.661739999999995</v>
      </c>
      <c r="E62" s="634"/>
      <c r="F62" s="634">
        <v>27.328849999999999</v>
      </c>
      <c r="G62" s="634">
        <v>25.131891544817002</v>
      </c>
      <c r="H62" s="634">
        <v>2.1969584551829975</v>
      </c>
      <c r="I62" s="635">
        <v>1.0874171548633824</v>
      </c>
      <c r="J62" s="636" t="s">
        <v>1</v>
      </c>
    </row>
    <row r="63" spans="1:10" ht="14.4" customHeight="1" x14ac:dyDescent="0.3">
      <c r="A63" s="632" t="s">
        <v>573</v>
      </c>
      <c r="B63" s="633" t="s">
        <v>358</v>
      </c>
      <c r="C63" s="634">
        <v>665.29920000000004</v>
      </c>
      <c r="D63" s="634">
        <v>54.192339999998993</v>
      </c>
      <c r="E63" s="634"/>
      <c r="F63" s="634">
        <v>89.270520000000005</v>
      </c>
      <c r="G63" s="634">
        <v>79.166740255959496</v>
      </c>
      <c r="H63" s="634">
        <v>10.103779744040509</v>
      </c>
      <c r="I63" s="635">
        <v>1.1276265728685213</v>
      </c>
      <c r="J63" s="636" t="s">
        <v>1</v>
      </c>
    </row>
    <row r="64" spans="1:10" ht="14.4" customHeight="1" x14ac:dyDescent="0.3">
      <c r="A64" s="632" t="s">
        <v>573</v>
      </c>
      <c r="B64" s="633" t="s">
        <v>359</v>
      </c>
      <c r="C64" s="634">
        <v>0</v>
      </c>
      <c r="D64" s="634">
        <v>0</v>
      </c>
      <c r="E64" s="634"/>
      <c r="F64" s="634" t="s">
        <v>555</v>
      </c>
      <c r="G64" s="634" t="s">
        <v>555</v>
      </c>
      <c r="H64" s="634" t="s">
        <v>555</v>
      </c>
      <c r="I64" s="635" t="s">
        <v>555</v>
      </c>
      <c r="J64" s="636" t="s">
        <v>1</v>
      </c>
    </row>
    <row r="65" spans="1:10" ht="14.4" customHeight="1" x14ac:dyDescent="0.3">
      <c r="A65" s="632" t="s">
        <v>573</v>
      </c>
      <c r="B65" s="633" t="s">
        <v>360</v>
      </c>
      <c r="C65" s="634">
        <v>22.514510000000001</v>
      </c>
      <c r="D65" s="634">
        <v>25.821730000000002</v>
      </c>
      <c r="E65" s="634"/>
      <c r="F65" s="634">
        <v>33.063130000000001</v>
      </c>
      <c r="G65" s="634">
        <v>40.610721158719002</v>
      </c>
      <c r="H65" s="634">
        <v>-7.5475911587190012</v>
      </c>
      <c r="I65" s="635">
        <v>0.814147817537622</v>
      </c>
      <c r="J65" s="636" t="s">
        <v>1</v>
      </c>
    </row>
    <row r="66" spans="1:10" ht="14.4" customHeight="1" x14ac:dyDescent="0.3">
      <c r="A66" s="632" t="s">
        <v>573</v>
      </c>
      <c r="B66" s="633" t="s">
        <v>361</v>
      </c>
      <c r="C66" s="634">
        <v>0.498</v>
      </c>
      <c r="D66" s="634">
        <v>1.2989999999999999</v>
      </c>
      <c r="E66" s="634"/>
      <c r="F66" s="634">
        <v>1.8667699999999998</v>
      </c>
      <c r="G66" s="634">
        <v>1.1540427360684999</v>
      </c>
      <c r="H66" s="634">
        <v>0.71272726393149988</v>
      </c>
      <c r="I66" s="635">
        <v>1.617591742191075</v>
      </c>
      <c r="J66" s="636" t="s">
        <v>1</v>
      </c>
    </row>
    <row r="67" spans="1:10" ht="14.4" customHeight="1" x14ac:dyDescent="0.3">
      <c r="A67" s="632" t="s">
        <v>573</v>
      </c>
      <c r="B67" s="633" t="s">
        <v>362</v>
      </c>
      <c r="C67" s="634">
        <v>8.4500000000000011</v>
      </c>
      <c r="D67" s="634">
        <v>16.33015</v>
      </c>
      <c r="E67" s="634"/>
      <c r="F67" s="634">
        <v>22.18375</v>
      </c>
      <c r="G67" s="634">
        <v>16.248896489166</v>
      </c>
      <c r="H67" s="634">
        <v>5.9348535108339995</v>
      </c>
      <c r="I67" s="635">
        <v>1.3652465578072381</v>
      </c>
      <c r="J67" s="636" t="s">
        <v>1</v>
      </c>
    </row>
    <row r="68" spans="1:10" ht="14.4" customHeight="1" x14ac:dyDescent="0.3">
      <c r="A68" s="632" t="s">
        <v>573</v>
      </c>
      <c r="B68" s="633" t="s">
        <v>364</v>
      </c>
      <c r="C68" s="634">
        <v>89.102229999999992</v>
      </c>
      <c r="D68" s="634">
        <v>41.900049999999005</v>
      </c>
      <c r="E68" s="634"/>
      <c r="F68" s="634">
        <v>63.567430000000002</v>
      </c>
      <c r="G68" s="634">
        <v>113.83732864050299</v>
      </c>
      <c r="H68" s="634">
        <v>-50.269898640502987</v>
      </c>
      <c r="I68" s="635">
        <v>0.55840584770523938</v>
      </c>
      <c r="J68" s="636" t="s">
        <v>1</v>
      </c>
    </row>
    <row r="69" spans="1:10" ht="14.4" customHeight="1" x14ac:dyDescent="0.3">
      <c r="A69" s="632" t="s">
        <v>573</v>
      </c>
      <c r="B69" s="633" t="s">
        <v>575</v>
      </c>
      <c r="C69" s="634">
        <v>895.96269000000007</v>
      </c>
      <c r="D69" s="634">
        <v>166.945779999998</v>
      </c>
      <c r="E69" s="634"/>
      <c r="F69" s="634">
        <v>240.66745000000003</v>
      </c>
      <c r="G69" s="634">
        <v>283.17404203028502</v>
      </c>
      <c r="H69" s="634">
        <v>-42.506592030284992</v>
      </c>
      <c r="I69" s="635">
        <v>0.84989234279553427</v>
      </c>
      <c r="J69" s="636" t="s">
        <v>562</v>
      </c>
    </row>
    <row r="70" spans="1:10" ht="14.4" customHeight="1" x14ac:dyDescent="0.3">
      <c r="A70" s="632" t="s">
        <v>555</v>
      </c>
      <c r="B70" s="633" t="s">
        <v>555</v>
      </c>
      <c r="C70" s="634" t="s">
        <v>555</v>
      </c>
      <c r="D70" s="634" t="s">
        <v>555</v>
      </c>
      <c r="E70" s="634"/>
      <c r="F70" s="634" t="s">
        <v>555</v>
      </c>
      <c r="G70" s="634" t="s">
        <v>555</v>
      </c>
      <c r="H70" s="634" t="s">
        <v>555</v>
      </c>
      <c r="I70" s="635" t="s">
        <v>555</v>
      </c>
      <c r="J70" s="636" t="s">
        <v>563</v>
      </c>
    </row>
    <row r="71" spans="1:10" ht="14.4" customHeight="1" x14ac:dyDescent="0.3">
      <c r="A71" s="632" t="s">
        <v>553</v>
      </c>
      <c r="B71" s="633" t="s">
        <v>557</v>
      </c>
      <c r="C71" s="634">
        <v>1510.7025300000003</v>
      </c>
      <c r="D71" s="634">
        <v>852.05300999999019</v>
      </c>
      <c r="E71" s="634"/>
      <c r="F71" s="634">
        <v>993.11644999999999</v>
      </c>
      <c r="G71" s="634">
        <v>1129.1749741145945</v>
      </c>
      <c r="H71" s="634">
        <v>-136.05852411459455</v>
      </c>
      <c r="I71" s="635">
        <v>0.8795062525882843</v>
      </c>
      <c r="J71" s="636" t="s">
        <v>558</v>
      </c>
    </row>
  </sheetData>
  <mergeCells count="3">
    <mergeCell ref="A1:I1"/>
    <mergeCell ref="F3:I3"/>
    <mergeCell ref="C4:D4"/>
  </mergeCells>
  <conditionalFormatting sqref="F19 F72:F65537">
    <cfRule type="cellIs" dxfId="36" priority="18" stopIfTrue="1" operator="greaterThan">
      <formula>1</formula>
    </cfRule>
  </conditionalFormatting>
  <conditionalFormatting sqref="H5:H18">
    <cfRule type="expression" dxfId="35" priority="14">
      <formula>$H5&gt;0</formula>
    </cfRule>
  </conditionalFormatting>
  <conditionalFormatting sqref="I5:I18">
    <cfRule type="expression" dxfId="34" priority="15">
      <formula>$I5&gt;1</formula>
    </cfRule>
  </conditionalFormatting>
  <conditionalFormatting sqref="B5:B18">
    <cfRule type="expression" dxfId="33" priority="11">
      <formula>OR($J5="NS",$J5="SumaNS",$J5="Účet")</formula>
    </cfRule>
  </conditionalFormatting>
  <conditionalFormatting sqref="F5:I18 B5:D18">
    <cfRule type="expression" dxfId="32" priority="17">
      <formula>AND($J5&lt;&gt;"",$J5&lt;&gt;"mezeraKL")</formula>
    </cfRule>
  </conditionalFormatting>
  <conditionalFormatting sqref="B5:D18 F5:I18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0" priority="13">
      <formula>OR($J5="SumaNS",$J5="NS")</formula>
    </cfRule>
  </conditionalFormatting>
  <conditionalFormatting sqref="A5:A18">
    <cfRule type="expression" dxfId="29" priority="9">
      <formula>AND($J5&lt;&gt;"mezeraKL",$J5&lt;&gt;"")</formula>
    </cfRule>
  </conditionalFormatting>
  <conditionalFormatting sqref="A5:A18">
    <cfRule type="expression" dxfId="28" priority="10">
      <formula>AND($J5&lt;&gt;"",$J5&lt;&gt;"mezeraKL")</formula>
    </cfRule>
  </conditionalFormatting>
  <conditionalFormatting sqref="H20:H71">
    <cfRule type="expression" dxfId="27" priority="5">
      <formula>$H20&gt;0</formula>
    </cfRule>
  </conditionalFormatting>
  <conditionalFormatting sqref="A20:A71">
    <cfRule type="expression" dxfId="26" priority="2">
      <formula>AND($J20&lt;&gt;"mezeraKL",$J20&lt;&gt;"")</formula>
    </cfRule>
  </conditionalFormatting>
  <conditionalFormatting sqref="I20:I71">
    <cfRule type="expression" dxfId="25" priority="6">
      <formula>$I20&gt;1</formula>
    </cfRule>
  </conditionalFormatting>
  <conditionalFormatting sqref="B20:B71">
    <cfRule type="expression" dxfId="24" priority="1">
      <formula>OR($J20="NS",$J20="SumaNS",$J20="Účet")</formula>
    </cfRule>
  </conditionalFormatting>
  <conditionalFormatting sqref="A20:D71 F20:I71">
    <cfRule type="expression" dxfId="23" priority="8">
      <formula>AND($J20&lt;&gt;"",$J20&lt;&gt;"mezeraKL")</formula>
    </cfRule>
  </conditionalFormatting>
  <conditionalFormatting sqref="B20:D71 F20:I71">
    <cfRule type="expression" dxfId="22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71 F20:I71">
    <cfRule type="expression" dxfId="21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4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07" t="s">
        <v>2479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</row>
    <row r="2" spans="1:11" ht="14.4" customHeight="1" thickBot="1" x14ac:dyDescent="0.35">
      <c r="A2" s="383" t="s">
        <v>332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03"/>
      <c r="D3" s="504"/>
      <c r="E3" s="504"/>
      <c r="F3" s="504"/>
      <c r="G3" s="504"/>
      <c r="H3" s="267" t="s">
        <v>160</v>
      </c>
      <c r="I3" s="207">
        <f>IF(J3&lt;&gt;0,K3/J3,0)</f>
        <v>6.9455452461798028</v>
      </c>
      <c r="J3" s="207">
        <f>SUBTOTAL(9,J5:J1048576)</f>
        <v>142266.07699999999</v>
      </c>
      <c r="K3" s="208">
        <f>SUBTOTAL(9,K5:K1048576)</f>
        <v>988115.47479999973</v>
      </c>
    </row>
    <row r="4" spans="1:11" s="338" customFormat="1" ht="14.4" customHeight="1" thickBot="1" x14ac:dyDescent="0.35">
      <c r="A4" s="738" t="s">
        <v>4</v>
      </c>
      <c r="B4" s="739" t="s">
        <v>5</v>
      </c>
      <c r="C4" s="739" t="s">
        <v>0</v>
      </c>
      <c r="D4" s="739" t="s">
        <v>6</v>
      </c>
      <c r="E4" s="739" t="s">
        <v>7</v>
      </c>
      <c r="F4" s="739" t="s">
        <v>1</v>
      </c>
      <c r="G4" s="739" t="s">
        <v>90</v>
      </c>
      <c r="H4" s="639" t="s">
        <v>11</v>
      </c>
      <c r="I4" s="640" t="s">
        <v>185</v>
      </c>
      <c r="J4" s="640" t="s">
        <v>13</v>
      </c>
      <c r="K4" s="641" t="s">
        <v>202</v>
      </c>
    </row>
    <row r="5" spans="1:11" ht="14.4" customHeight="1" x14ac:dyDescent="0.3">
      <c r="A5" s="721" t="s">
        <v>553</v>
      </c>
      <c r="B5" s="722" t="s">
        <v>1350</v>
      </c>
      <c r="C5" s="725" t="s">
        <v>564</v>
      </c>
      <c r="D5" s="740" t="s">
        <v>1351</v>
      </c>
      <c r="E5" s="725" t="s">
        <v>2459</v>
      </c>
      <c r="F5" s="740" t="s">
        <v>2460</v>
      </c>
      <c r="G5" s="725" t="s">
        <v>1934</v>
      </c>
      <c r="H5" s="725" t="s">
        <v>1935</v>
      </c>
      <c r="I5" s="229">
        <v>156.11000000000001</v>
      </c>
      <c r="J5" s="229">
        <v>1</v>
      </c>
      <c r="K5" s="735">
        <v>156.11000000000001</v>
      </c>
    </row>
    <row r="6" spans="1:11" ht="14.4" customHeight="1" x14ac:dyDescent="0.3">
      <c r="A6" s="648" t="s">
        <v>553</v>
      </c>
      <c r="B6" s="649" t="s">
        <v>1350</v>
      </c>
      <c r="C6" s="650" t="s">
        <v>564</v>
      </c>
      <c r="D6" s="651" t="s">
        <v>1351</v>
      </c>
      <c r="E6" s="650" t="s">
        <v>2459</v>
      </c>
      <c r="F6" s="651" t="s">
        <v>2460</v>
      </c>
      <c r="G6" s="650" t="s">
        <v>1936</v>
      </c>
      <c r="H6" s="650" t="s">
        <v>1937</v>
      </c>
      <c r="I6" s="652">
        <v>166.85</v>
      </c>
      <c r="J6" s="652">
        <v>1</v>
      </c>
      <c r="K6" s="653">
        <v>166.85</v>
      </c>
    </row>
    <row r="7" spans="1:11" ht="14.4" customHeight="1" x14ac:dyDescent="0.3">
      <c r="A7" s="648" t="s">
        <v>553</v>
      </c>
      <c r="B7" s="649" t="s">
        <v>1350</v>
      </c>
      <c r="C7" s="650" t="s">
        <v>564</v>
      </c>
      <c r="D7" s="651" t="s">
        <v>1351</v>
      </c>
      <c r="E7" s="650" t="s">
        <v>2459</v>
      </c>
      <c r="F7" s="651" t="s">
        <v>2460</v>
      </c>
      <c r="G7" s="650" t="s">
        <v>1938</v>
      </c>
      <c r="H7" s="650" t="s">
        <v>1939</v>
      </c>
      <c r="I7" s="652">
        <v>260.3</v>
      </c>
      <c r="J7" s="652">
        <v>1</v>
      </c>
      <c r="K7" s="653">
        <v>260.3</v>
      </c>
    </row>
    <row r="8" spans="1:11" ht="14.4" customHeight="1" x14ac:dyDescent="0.3">
      <c r="A8" s="648" t="s">
        <v>553</v>
      </c>
      <c r="B8" s="649" t="s">
        <v>1350</v>
      </c>
      <c r="C8" s="650" t="s">
        <v>564</v>
      </c>
      <c r="D8" s="651" t="s">
        <v>1351</v>
      </c>
      <c r="E8" s="650" t="s">
        <v>2459</v>
      </c>
      <c r="F8" s="651" t="s">
        <v>2460</v>
      </c>
      <c r="G8" s="650" t="s">
        <v>1940</v>
      </c>
      <c r="H8" s="650" t="s">
        <v>1941</v>
      </c>
      <c r="I8" s="652">
        <v>27.21</v>
      </c>
      <c r="J8" s="652">
        <v>1</v>
      </c>
      <c r="K8" s="653">
        <v>27.21</v>
      </c>
    </row>
    <row r="9" spans="1:11" ht="14.4" customHeight="1" x14ac:dyDescent="0.3">
      <c r="A9" s="648" t="s">
        <v>553</v>
      </c>
      <c r="B9" s="649" t="s">
        <v>1350</v>
      </c>
      <c r="C9" s="650" t="s">
        <v>564</v>
      </c>
      <c r="D9" s="651" t="s">
        <v>1351</v>
      </c>
      <c r="E9" s="650" t="s">
        <v>2459</v>
      </c>
      <c r="F9" s="651" t="s">
        <v>2460</v>
      </c>
      <c r="G9" s="650" t="s">
        <v>1942</v>
      </c>
      <c r="H9" s="650" t="s">
        <v>1943</v>
      </c>
      <c r="I9" s="652">
        <v>22.15</v>
      </c>
      <c r="J9" s="652">
        <v>25</v>
      </c>
      <c r="K9" s="653">
        <v>553.75</v>
      </c>
    </row>
    <row r="10" spans="1:11" ht="14.4" customHeight="1" x14ac:dyDescent="0.3">
      <c r="A10" s="648" t="s">
        <v>553</v>
      </c>
      <c r="B10" s="649" t="s">
        <v>1350</v>
      </c>
      <c r="C10" s="650" t="s">
        <v>564</v>
      </c>
      <c r="D10" s="651" t="s">
        <v>1351</v>
      </c>
      <c r="E10" s="650" t="s">
        <v>2459</v>
      </c>
      <c r="F10" s="651" t="s">
        <v>2460</v>
      </c>
      <c r="G10" s="650" t="s">
        <v>1944</v>
      </c>
      <c r="H10" s="650" t="s">
        <v>1945</v>
      </c>
      <c r="I10" s="652">
        <v>30.17</v>
      </c>
      <c r="J10" s="652">
        <v>25</v>
      </c>
      <c r="K10" s="653">
        <v>754.25</v>
      </c>
    </row>
    <row r="11" spans="1:11" ht="14.4" customHeight="1" x14ac:dyDescent="0.3">
      <c r="A11" s="648" t="s">
        <v>553</v>
      </c>
      <c r="B11" s="649" t="s">
        <v>1350</v>
      </c>
      <c r="C11" s="650" t="s">
        <v>564</v>
      </c>
      <c r="D11" s="651" t="s">
        <v>1351</v>
      </c>
      <c r="E11" s="650" t="s">
        <v>2459</v>
      </c>
      <c r="F11" s="651" t="s">
        <v>2460</v>
      </c>
      <c r="G11" s="650" t="s">
        <v>1946</v>
      </c>
      <c r="H11" s="650" t="s">
        <v>1947</v>
      </c>
      <c r="I11" s="652">
        <v>0.59</v>
      </c>
      <c r="J11" s="652">
        <v>1000</v>
      </c>
      <c r="K11" s="653">
        <v>590</v>
      </c>
    </row>
    <row r="12" spans="1:11" ht="14.4" customHeight="1" x14ac:dyDescent="0.3">
      <c r="A12" s="648" t="s">
        <v>553</v>
      </c>
      <c r="B12" s="649" t="s">
        <v>1350</v>
      </c>
      <c r="C12" s="650" t="s">
        <v>564</v>
      </c>
      <c r="D12" s="651" t="s">
        <v>1351</v>
      </c>
      <c r="E12" s="650" t="s">
        <v>2459</v>
      </c>
      <c r="F12" s="651" t="s">
        <v>2460</v>
      </c>
      <c r="G12" s="650" t="s">
        <v>1948</v>
      </c>
      <c r="H12" s="650" t="s">
        <v>1949</v>
      </c>
      <c r="I12" s="652">
        <v>2.13</v>
      </c>
      <c r="J12" s="652">
        <v>1200</v>
      </c>
      <c r="K12" s="653">
        <v>2553</v>
      </c>
    </row>
    <row r="13" spans="1:11" ht="14.4" customHeight="1" x14ac:dyDescent="0.3">
      <c r="A13" s="648" t="s">
        <v>553</v>
      </c>
      <c r="B13" s="649" t="s">
        <v>1350</v>
      </c>
      <c r="C13" s="650" t="s">
        <v>564</v>
      </c>
      <c r="D13" s="651" t="s">
        <v>1351</v>
      </c>
      <c r="E13" s="650" t="s">
        <v>2459</v>
      </c>
      <c r="F13" s="651" t="s">
        <v>2460</v>
      </c>
      <c r="G13" s="650" t="s">
        <v>1950</v>
      </c>
      <c r="H13" s="650" t="s">
        <v>1951</v>
      </c>
      <c r="I13" s="652">
        <v>140.1</v>
      </c>
      <c r="J13" s="652">
        <v>10</v>
      </c>
      <c r="K13" s="653">
        <v>1401.05</v>
      </c>
    </row>
    <row r="14" spans="1:11" ht="14.4" customHeight="1" x14ac:dyDescent="0.3">
      <c r="A14" s="648" t="s">
        <v>553</v>
      </c>
      <c r="B14" s="649" t="s">
        <v>1350</v>
      </c>
      <c r="C14" s="650" t="s">
        <v>564</v>
      </c>
      <c r="D14" s="651" t="s">
        <v>1351</v>
      </c>
      <c r="E14" s="650" t="s">
        <v>2459</v>
      </c>
      <c r="F14" s="651" t="s">
        <v>2460</v>
      </c>
      <c r="G14" s="650" t="s">
        <v>1952</v>
      </c>
      <c r="H14" s="650" t="s">
        <v>1953</v>
      </c>
      <c r="I14" s="652">
        <v>29</v>
      </c>
      <c r="J14" s="652">
        <v>4</v>
      </c>
      <c r="K14" s="653">
        <v>116</v>
      </c>
    </row>
    <row r="15" spans="1:11" ht="14.4" customHeight="1" x14ac:dyDescent="0.3">
      <c r="A15" s="648" t="s">
        <v>553</v>
      </c>
      <c r="B15" s="649" t="s">
        <v>1350</v>
      </c>
      <c r="C15" s="650" t="s">
        <v>564</v>
      </c>
      <c r="D15" s="651" t="s">
        <v>1351</v>
      </c>
      <c r="E15" s="650" t="s">
        <v>2459</v>
      </c>
      <c r="F15" s="651" t="s">
        <v>2460</v>
      </c>
      <c r="G15" s="650" t="s">
        <v>1954</v>
      </c>
      <c r="H15" s="650" t="s">
        <v>1955</v>
      </c>
      <c r="I15" s="652">
        <v>0.56999999999999995</v>
      </c>
      <c r="J15" s="652">
        <v>2500</v>
      </c>
      <c r="K15" s="653">
        <v>1425</v>
      </c>
    </row>
    <row r="16" spans="1:11" ht="14.4" customHeight="1" x14ac:dyDescent="0.3">
      <c r="A16" s="648" t="s">
        <v>553</v>
      </c>
      <c r="B16" s="649" t="s">
        <v>1350</v>
      </c>
      <c r="C16" s="650" t="s">
        <v>564</v>
      </c>
      <c r="D16" s="651" t="s">
        <v>1351</v>
      </c>
      <c r="E16" s="650" t="s">
        <v>2459</v>
      </c>
      <c r="F16" s="651" t="s">
        <v>2460</v>
      </c>
      <c r="G16" s="650" t="s">
        <v>1956</v>
      </c>
      <c r="H16" s="650" t="s">
        <v>1957</v>
      </c>
      <c r="I16" s="652">
        <v>13.16</v>
      </c>
      <c r="J16" s="652">
        <v>24</v>
      </c>
      <c r="K16" s="653">
        <v>315.79000000000002</v>
      </c>
    </row>
    <row r="17" spans="1:11" ht="14.4" customHeight="1" x14ac:dyDescent="0.3">
      <c r="A17" s="648" t="s">
        <v>553</v>
      </c>
      <c r="B17" s="649" t="s">
        <v>1350</v>
      </c>
      <c r="C17" s="650" t="s">
        <v>564</v>
      </c>
      <c r="D17" s="651" t="s">
        <v>1351</v>
      </c>
      <c r="E17" s="650" t="s">
        <v>2459</v>
      </c>
      <c r="F17" s="651" t="s">
        <v>2460</v>
      </c>
      <c r="G17" s="650" t="s">
        <v>1958</v>
      </c>
      <c r="H17" s="650" t="s">
        <v>1959</v>
      </c>
      <c r="I17" s="652">
        <v>26.37</v>
      </c>
      <c r="J17" s="652">
        <v>48</v>
      </c>
      <c r="K17" s="653">
        <v>1265.74</v>
      </c>
    </row>
    <row r="18" spans="1:11" ht="14.4" customHeight="1" x14ac:dyDescent="0.3">
      <c r="A18" s="648" t="s">
        <v>553</v>
      </c>
      <c r="B18" s="649" t="s">
        <v>1350</v>
      </c>
      <c r="C18" s="650" t="s">
        <v>564</v>
      </c>
      <c r="D18" s="651" t="s">
        <v>1351</v>
      </c>
      <c r="E18" s="650" t="s">
        <v>2459</v>
      </c>
      <c r="F18" s="651" t="s">
        <v>2460</v>
      </c>
      <c r="G18" s="650" t="s">
        <v>1960</v>
      </c>
      <c r="H18" s="650" t="s">
        <v>1961</v>
      </c>
      <c r="I18" s="652">
        <v>0.85499999999999998</v>
      </c>
      <c r="J18" s="652">
        <v>450</v>
      </c>
      <c r="K18" s="653">
        <v>384</v>
      </c>
    </row>
    <row r="19" spans="1:11" ht="14.4" customHeight="1" x14ac:dyDescent="0.3">
      <c r="A19" s="648" t="s">
        <v>553</v>
      </c>
      <c r="B19" s="649" t="s">
        <v>1350</v>
      </c>
      <c r="C19" s="650" t="s">
        <v>564</v>
      </c>
      <c r="D19" s="651" t="s">
        <v>1351</v>
      </c>
      <c r="E19" s="650" t="s">
        <v>2459</v>
      </c>
      <c r="F19" s="651" t="s">
        <v>2460</v>
      </c>
      <c r="G19" s="650" t="s">
        <v>1962</v>
      </c>
      <c r="H19" s="650" t="s">
        <v>1963</v>
      </c>
      <c r="I19" s="652">
        <v>1.51</v>
      </c>
      <c r="J19" s="652">
        <v>100</v>
      </c>
      <c r="K19" s="653">
        <v>151</v>
      </c>
    </row>
    <row r="20" spans="1:11" ht="14.4" customHeight="1" x14ac:dyDescent="0.3">
      <c r="A20" s="648" t="s">
        <v>553</v>
      </c>
      <c r="B20" s="649" t="s">
        <v>1350</v>
      </c>
      <c r="C20" s="650" t="s">
        <v>564</v>
      </c>
      <c r="D20" s="651" t="s">
        <v>1351</v>
      </c>
      <c r="E20" s="650" t="s">
        <v>2459</v>
      </c>
      <c r="F20" s="651" t="s">
        <v>2460</v>
      </c>
      <c r="G20" s="650" t="s">
        <v>1964</v>
      </c>
      <c r="H20" s="650" t="s">
        <v>1965</v>
      </c>
      <c r="I20" s="652">
        <v>2.0699999999999998</v>
      </c>
      <c r="J20" s="652">
        <v>100</v>
      </c>
      <c r="K20" s="653">
        <v>207</v>
      </c>
    </row>
    <row r="21" spans="1:11" ht="14.4" customHeight="1" x14ac:dyDescent="0.3">
      <c r="A21" s="648" t="s">
        <v>553</v>
      </c>
      <c r="B21" s="649" t="s">
        <v>1350</v>
      </c>
      <c r="C21" s="650" t="s">
        <v>564</v>
      </c>
      <c r="D21" s="651" t="s">
        <v>1351</v>
      </c>
      <c r="E21" s="650" t="s">
        <v>2459</v>
      </c>
      <c r="F21" s="651" t="s">
        <v>2460</v>
      </c>
      <c r="G21" s="650" t="s">
        <v>1966</v>
      </c>
      <c r="H21" s="650" t="s">
        <v>1967</v>
      </c>
      <c r="I21" s="652">
        <v>191.13</v>
      </c>
      <c r="J21" s="652">
        <v>3</v>
      </c>
      <c r="K21" s="653">
        <v>573.39</v>
      </c>
    </row>
    <row r="22" spans="1:11" ht="14.4" customHeight="1" x14ac:dyDescent="0.3">
      <c r="A22" s="648" t="s">
        <v>553</v>
      </c>
      <c r="B22" s="649" t="s">
        <v>1350</v>
      </c>
      <c r="C22" s="650" t="s">
        <v>564</v>
      </c>
      <c r="D22" s="651" t="s">
        <v>1351</v>
      </c>
      <c r="E22" s="650" t="s">
        <v>2459</v>
      </c>
      <c r="F22" s="651" t="s">
        <v>2460</v>
      </c>
      <c r="G22" s="650" t="s">
        <v>1968</v>
      </c>
      <c r="H22" s="650" t="s">
        <v>1969</v>
      </c>
      <c r="I22" s="652">
        <v>9.77</v>
      </c>
      <c r="J22" s="652">
        <v>10</v>
      </c>
      <c r="K22" s="653">
        <v>97.7</v>
      </c>
    </row>
    <row r="23" spans="1:11" ht="14.4" customHeight="1" x14ac:dyDescent="0.3">
      <c r="A23" s="648" t="s">
        <v>553</v>
      </c>
      <c r="B23" s="649" t="s">
        <v>1350</v>
      </c>
      <c r="C23" s="650" t="s">
        <v>564</v>
      </c>
      <c r="D23" s="651" t="s">
        <v>1351</v>
      </c>
      <c r="E23" s="650" t="s">
        <v>2459</v>
      </c>
      <c r="F23" s="651" t="s">
        <v>2460</v>
      </c>
      <c r="G23" s="650" t="s">
        <v>1970</v>
      </c>
      <c r="H23" s="650" t="s">
        <v>1971</v>
      </c>
      <c r="I23" s="652">
        <v>2.89</v>
      </c>
      <c r="J23" s="652">
        <v>240</v>
      </c>
      <c r="K23" s="653">
        <v>691.2</v>
      </c>
    </row>
    <row r="24" spans="1:11" ht="14.4" customHeight="1" x14ac:dyDescent="0.3">
      <c r="A24" s="648" t="s">
        <v>553</v>
      </c>
      <c r="B24" s="649" t="s">
        <v>1350</v>
      </c>
      <c r="C24" s="650" t="s">
        <v>564</v>
      </c>
      <c r="D24" s="651" t="s">
        <v>1351</v>
      </c>
      <c r="E24" s="650" t="s">
        <v>2459</v>
      </c>
      <c r="F24" s="651" t="s">
        <v>2460</v>
      </c>
      <c r="G24" s="650" t="s">
        <v>1972</v>
      </c>
      <c r="H24" s="650" t="s">
        <v>1973</v>
      </c>
      <c r="I24" s="652">
        <v>5.27</v>
      </c>
      <c r="J24" s="652">
        <v>80</v>
      </c>
      <c r="K24" s="653">
        <v>421.6</v>
      </c>
    </row>
    <row r="25" spans="1:11" ht="14.4" customHeight="1" x14ac:dyDescent="0.3">
      <c r="A25" s="648" t="s">
        <v>553</v>
      </c>
      <c r="B25" s="649" t="s">
        <v>1350</v>
      </c>
      <c r="C25" s="650" t="s">
        <v>564</v>
      </c>
      <c r="D25" s="651" t="s">
        <v>1351</v>
      </c>
      <c r="E25" s="650" t="s">
        <v>2459</v>
      </c>
      <c r="F25" s="651" t="s">
        <v>2460</v>
      </c>
      <c r="G25" s="650" t="s">
        <v>1974</v>
      </c>
      <c r="H25" s="650" t="s">
        <v>1975</v>
      </c>
      <c r="I25" s="652">
        <v>111.59</v>
      </c>
      <c r="J25" s="652">
        <v>30</v>
      </c>
      <c r="K25" s="653">
        <v>3347.71</v>
      </c>
    </row>
    <row r="26" spans="1:11" ht="14.4" customHeight="1" x14ac:dyDescent="0.3">
      <c r="A26" s="648" t="s">
        <v>553</v>
      </c>
      <c r="B26" s="649" t="s">
        <v>1350</v>
      </c>
      <c r="C26" s="650" t="s">
        <v>564</v>
      </c>
      <c r="D26" s="651" t="s">
        <v>1351</v>
      </c>
      <c r="E26" s="650" t="s">
        <v>2459</v>
      </c>
      <c r="F26" s="651" t="s">
        <v>2460</v>
      </c>
      <c r="G26" s="650" t="s">
        <v>1976</v>
      </c>
      <c r="H26" s="650" t="s">
        <v>1977</v>
      </c>
      <c r="I26" s="652">
        <v>97.04</v>
      </c>
      <c r="J26" s="652">
        <v>5</v>
      </c>
      <c r="K26" s="653">
        <v>485.2</v>
      </c>
    </row>
    <row r="27" spans="1:11" ht="14.4" customHeight="1" x14ac:dyDescent="0.3">
      <c r="A27" s="648" t="s">
        <v>553</v>
      </c>
      <c r="B27" s="649" t="s">
        <v>1350</v>
      </c>
      <c r="C27" s="650" t="s">
        <v>564</v>
      </c>
      <c r="D27" s="651" t="s">
        <v>1351</v>
      </c>
      <c r="E27" s="650" t="s">
        <v>2461</v>
      </c>
      <c r="F27" s="651" t="s">
        <v>2462</v>
      </c>
      <c r="G27" s="650" t="s">
        <v>1978</v>
      </c>
      <c r="H27" s="650" t="s">
        <v>1979</v>
      </c>
      <c r="I27" s="652">
        <v>0.93</v>
      </c>
      <c r="J27" s="652">
        <v>1000</v>
      </c>
      <c r="K27" s="653">
        <v>930</v>
      </c>
    </row>
    <row r="28" spans="1:11" ht="14.4" customHeight="1" x14ac:dyDescent="0.3">
      <c r="A28" s="648" t="s">
        <v>553</v>
      </c>
      <c r="B28" s="649" t="s">
        <v>1350</v>
      </c>
      <c r="C28" s="650" t="s">
        <v>564</v>
      </c>
      <c r="D28" s="651" t="s">
        <v>1351</v>
      </c>
      <c r="E28" s="650" t="s">
        <v>2461</v>
      </c>
      <c r="F28" s="651" t="s">
        <v>2462</v>
      </c>
      <c r="G28" s="650" t="s">
        <v>1980</v>
      </c>
      <c r="H28" s="650" t="s">
        <v>1981</v>
      </c>
      <c r="I28" s="652">
        <v>1.67</v>
      </c>
      <c r="J28" s="652">
        <v>200</v>
      </c>
      <c r="K28" s="653">
        <v>334</v>
      </c>
    </row>
    <row r="29" spans="1:11" ht="14.4" customHeight="1" x14ac:dyDescent="0.3">
      <c r="A29" s="648" t="s">
        <v>553</v>
      </c>
      <c r="B29" s="649" t="s">
        <v>1350</v>
      </c>
      <c r="C29" s="650" t="s">
        <v>564</v>
      </c>
      <c r="D29" s="651" t="s">
        <v>1351</v>
      </c>
      <c r="E29" s="650" t="s">
        <v>2461</v>
      </c>
      <c r="F29" s="651" t="s">
        <v>2462</v>
      </c>
      <c r="G29" s="650" t="s">
        <v>1982</v>
      </c>
      <c r="H29" s="650" t="s">
        <v>1983</v>
      </c>
      <c r="I29" s="652">
        <v>0.41666666666666669</v>
      </c>
      <c r="J29" s="652">
        <v>400</v>
      </c>
      <c r="K29" s="653">
        <v>167</v>
      </c>
    </row>
    <row r="30" spans="1:11" ht="14.4" customHeight="1" x14ac:dyDescent="0.3">
      <c r="A30" s="648" t="s">
        <v>553</v>
      </c>
      <c r="B30" s="649" t="s">
        <v>1350</v>
      </c>
      <c r="C30" s="650" t="s">
        <v>564</v>
      </c>
      <c r="D30" s="651" t="s">
        <v>1351</v>
      </c>
      <c r="E30" s="650" t="s">
        <v>2461</v>
      </c>
      <c r="F30" s="651" t="s">
        <v>2462</v>
      </c>
      <c r="G30" s="650" t="s">
        <v>1984</v>
      </c>
      <c r="H30" s="650" t="s">
        <v>1985</v>
      </c>
      <c r="I30" s="652">
        <v>0.58750000000000002</v>
      </c>
      <c r="J30" s="652">
        <v>1100</v>
      </c>
      <c r="K30" s="653">
        <v>642</v>
      </c>
    </row>
    <row r="31" spans="1:11" ht="14.4" customHeight="1" x14ac:dyDescent="0.3">
      <c r="A31" s="648" t="s">
        <v>553</v>
      </c>
      <c r="B31" s="649" t="s">
        <v>1350</v>
      </c>
      <c r="C31" s="650" t="s">
        <v>564</v>
      </c>
      <c r="D31" s="651" t="s">
        <v>1351</v>
      </c>
      <c r="E31" s="650" t="s">
        <v>2461</v>
      </c>
      <c r="F31" s="651" t="s">
        <v>2462</v>
      </c>
      <c r="G31" s="650" t="s">
        <v>1986</v>
      </c>
      <c r="H31" s="650" t="s">
        <v>1987</v>
      </c>
      <c r="I31" s="652">
        <v>484.04</v>
      </c>
      <c r="J31" s="652">
        <v>10</v>
      </c>
      <c r="K31" s="653">
        <v>4840.3999999999996</v>
      </c>
    </row>
    <row r="32" spans="1:11" ht="14.4" customHeight="1" x14ac:dyDescent="0.3">
      <c r="A32" s="648" t="s">
        <v>553</v>
      </c>
      <c r="B32" s="649" t="s">
        <v>1350</v>
      </c>
      <c r="C32" s="650" t="s">
        <v>564</v>
      </c>
      <c r="D32" s="651" t="s">
        <v>1351</v>
      </c>
      <c r="E32" s="650" t="s">
        <v>2461</v>
      </c>
      <c r="F32" s="651" t="s">
        <v>2462</v>
      </c>
      <c r="G32" s="650" t="s">
        <v>1988</v>
      </c>
      <c r="H32" s="650" t="s">
        <v>1989</v>
      </c>
      <c r="I32" s="652">
        <v>15.58</v>
      </c>
      <c r="J32" s="652">
        <v>30</v>
      </c>
      <c r="K32" s="653">
        <v>467.40000000000003</v>
      </c>
    </row>
    <row r="33" spans="1:11" ht="14.4" customHeight="1" x14ac:dyDescent="0.3">
      <c r="A33" s="648" t="s">
        <v>553</v>
      </c>
      <c r="B33" s="649" t="s">
        <v>1350</v>
      </c>
      <c r="C33" s="650" t="s">
        <v>564</v>
      </c>
      <c r="D33" s="651" t="s">
        <v>1351</v>
      </c>
      <c r="E33" s="650" t="s">
        <v>2461</v>
      </c>
      <c r="F33" s="651" t="s">
        <v>2462</v>
      </c>
      <c r="G33" s="650" t="s">
        <v>1990</v>
      </c>
      <c r="H33" s="650" t="s">
        <v>1991</v>
      </c>
      <c r="I33" s="652">
        <v>1.81</v>
      </c>
      <c r="J33" s="652">
        <v>100</v>
      </c>
      <c r="K33" s="653">
        <v>181</v>
      </c>
    </row>
    <row r="34" spans="1:11" ht="14.4" customHeight="1" x14ac:dyDescent="0.3">
      <c r="A34" s="648" t="s">
        <v>553</v>
      </c>
      <c r="B34" s="649" t="s">
        <v>1350</v>
      </c>
      <c r="C34" s="650" t="s">
        <v>564</v>
      </c>
      <c r="D34" s="651" t="s">
        <v>1351</v>
      </c>
      <c r="E34" s="650" t="s">
        <v>2461</v>
      </c>
      <c r="F34" s="651" t="s">
        <v>2462</v>
      </c>
      <c r="G34" s="650" t="s">
        <v>1992</v>
      </c>
      <c r="H34" s="650" t="s">
        <v>1993</v>
      </c>
      <c r="I34" s="652">
        <v>2.375</v>
      </c>
      <c r="J34" s="652">
        <v>100</v>
      </c>
      <c r="K34" s="653">
        <v>237.5</v>
      </c>
    </row>
    <row r="35" spans="1:11" ht="14.4" customHeight="1" x14ac:dyDescent="0.3">
      <c r="A35" s="648" t="s">
        <v>553</v>
      </c>
      <c r="B35" s="649" t="s">
        <v>1350</v>
      </c>
      <c r="C35" s="650" t="s">
        <v>564</v>
      </c>
      <c r="D35" s="651" t="s">
        <v>1351</v>
      </c>
      <c r="E35" s="650" t="s">
        <v>2461</v>
      </c>
      <c r="F35" s="651" t="s">
        <v>2462</v>
      </c>
      <c r="G35" s="650" t="s">
        <v>1994</v>
      </c>
      <c r="H35" s="650" t="s">
        <v>1995</v>
      </c>
      <c r="I35" s="652">
        <v>1.7749999999999999</v>
      </c>
      <c r="J35" s="652">
        <v>100</v>
      </c>
      <c r="K35" s="653">
        <v>177.5</v>
      </c>
    </row>
    <row r="36" spans="1:11" ht="14.4" customHeight="1" x14ac:dyDescent="0.3">
      <c r="A36" s="648" t="s">
        <v>553</v>
      </c>
      <c r="B36" s="649" t="s">
        <v>1350</v>
      </c>
      <c r="C36" s="650" t="s">
        <v>564</v>
      </c>
      <c r="D36" s="651" t="s">
        <v>1351</v>
      </c>
      <c r="E36" s="650" t="s">
        <v>2461</v>
      </c>
      <c r="F36" s="651" t="s">
        <v>2462</v>
      </c>
      <c r="G36" s="650" t="s">
        <v>1996</v>
      </c>
      <c r="H36" s="650" t="s">
        <v>1997</v>
      </c>
      <c r="I36" s="652">
        <v>2.8866666666666667</v>
      </c>
      <c r="J36" s="652">
        <v>150</v>
      </c>
      <c r="K36" s="653">
        <v>433</v>
      </c>
    </row>
    <row r="37" spans="1:11" ht="14.4" customHeight="1" x14ac:dyDescent="0.3">
      <c r="A37" s="648" t="s">
        <v>553</v>
      </c>
      <c r="B37" s="649" t="s">
        <v>1350</v>
      </c>
      <c r="C37" s="650" t="s">
        <v>564</v>
      </c>
      <c r="D37" s="651" t="s">
        <v>1351</v>
      </c>
      <c r="E37" s="650" t="s">
        <v>2461</v>
      </c>
      <c r="F37" s="651" t="s">
        <v>2462</v>
      </c>
      <c r="G37" s="650" t="s">
        <v>1998</v>
      </c>
      <c r="H37" s="650" t="s">
        <v>1999</v>
      </c>
      <c r="I37" s="652">
        <v>1.77</v>
      </c>
      <c r="J37" s="652">
        <v>100</v>
      </c>
      <c r="K37" s="653">
        <v>177</v>
      </c>
    </row>
    <row r="38" spans="1:11" ht="14.4" customHeight="1" x14ac:dyDescent="0.3">
      <c r="A38" s="648" t="s">
        <v>553</v>
      </c>
      <c r="B38" s="649" t="s">
        <v>1350</v>
      </c>
      <c r="C38" s="650" t="s">
        <v>564</v>
      </c>
      <c r="D38" s="651" t="s">
        <v>1351</v>
      </c>
      <c r="E38" s="650" t="s">
        <v>2461</v>
      </c>
      <c r="F38" s="651" t="s">
        <v>2462</v>
      </c>
      <c r="G38" s="650" t="s">
        <v>2000</v>
      </c>
      <c r="H38" s="650" t="s">
        <v>2001</v>
      </c>
      <c r="I38" s="652">
        <v>1.77</v>
      </c>
      <c r="J38" s="652">
        <v>50</v>
      </c>
      <c r="K38" s="653">
        <v>88.5</v>
      </c>
    </row>
    <row r="39" spans="1:11" ht="14.4" customHeight="1" x14ac:dyDescent="0.3">
      <c r="A39" s="648" t="s">
        <v>553</v>
      </c>
      <c r="B39" s="649" t="s">
        <v>1350</v>
      </c>
      <c r="C39" s="650" t="s">
        <v>564</v>
      </c>
      <c r="D39" s="651" t="s">
        <v>1351</v>
      </c>
      <c r="E39" s="650" t="s">
        <v>2461</v>
      </c>
      <c r="F39" s="651" t="s">
        <v>2462</v>
      </c>
      <c r="G39" s="650" t="s">
        <v>2002</v>
      </c>
      <c r="H39" s="650" t="s">
        <v>2003</v>
      </c>
      <c r="I39" s="652">
        <v>1.7549999999999999</v>
      </c>
      <c r="J39" s="652">
        <v>200</v>
      </c>
      <c r="K39" s="653">
        <v>351</v>
      </c>
    </row>
    <row r="40" spans="1:11" ht="14.4" customHeight="1" x14ac:dyDescent="0.3">
      <c r="A40" s="648" t="s">
        <v>553</v>
      </c>
      <c r="B40" s="649" t="s">
        <v>1350</v>
      </c>
      <c r="C40" s="650" t="s">
        <v>564</v>
      </c>
      <c r="D40" s="651" t="s">
        <v>1351</v>
      </c>
      <c r="E40" s="650" t="s">
        <v>2461</v>
      </c>
      <c r="F40" s="651" t="s">
        <v>2462</v>
      </c>
      <c r="G40" s="650" t="s">
        <v>2004</v>
      </c>
      <c r="H40" s="650" t="s">
        <v>2005</v>
      </c>
      <c r="I40" s="652">
        <v>1.6666666666666666E-2</v>
      </c>
      <c r="J40" s="652">
        <v>150</v>
      </c>
      <c r="K40" s="653">
        <v>2.5</v>
      </c>
    </row>
    <row r="41" spans="1:11" ht="14.4" customHeight="1" x14ac:dyDescent="0.3">
      <c r="A41" s="648" t="s">
        <v>553</v>
      </c>
      <c r="B41" s="649" t="s">
        <v>1350</v>
      </c>
      <c r="C41" s="650" t="s">
        <v>564</v>
      </c>
      <c r="D41" s="651" t="s">
        <v>1351</v>
      </c>
      <c r="E41" s="650" t="s">
        <v>2461</v>
      </c>
      <c r="F41" s="651" t="s">
        <v>2462</v>
      </c>
      <c r="G41" s="650" t="s">
        <v>2006</v>
      </c>
      <c r="H41" s="650" t="s">
        <v>2007</v>
      </c>
      <c r="I41" s="652">
        <v>2.0499999999999998</v>
      </c>
      <c r="J41" s="652">
        <v>100</v>
      </c>
      <c r="K41" s="653">
        <v>205</v>
      </c>
    </row>
    <row r="42" spans="1:11" ht="14.4" customHeight="1" x14ac:dyDescent="0.3">
      <c r="A42" s="648" t="s">
        <v>553</v>
      </c>
      <c r="B42" s="649" t="s">
        <v>1350</v>
      </c>
      <c r="C42" s="650" t="s">
        <v>564</v>
      </c>
      <c r="D42" s="651" t="s">
        <v>1351</v>
      </c>
      <c r="E42" s="650" t="s">
        <v>2461</v>
      </c>
      <c r="F42" s="651" t="s">
        <v>2462</v>
      </c>
      <c r="G42" s="650" t="s">
        <v>2008</v>
      </c>
      <c r="H42" s="650" t="s">
        <v>2009</v>
      </c>
      <c r="I42" s="652">
        <v>2.0449999999999999</v>
      </c>
      <c r="J42" s="652">
        <v>150</v>
      </c>
      <c r="K42" s="653">
        <v>309</v>
      </c>
    </row>
    <row r="43" spans="1:11" ht="14.4" customHeight="1" x14ac:dyDescent="0.3">
      <c r="A43" s="648" t="s">
        <v>553</v>
      </c>
      <c r="B43" s="649" t="s">
        <v>1350</v>
      </c>
      <c r="C43" s="650" t="s">
        <v>564</v>
      </c>
      <c r="D43" s="651" t="s">
        <v>1351</v>
      </c>
      <c r="E43" s="650" t="s">
        <v>2461</v>
      </c>
      <c r="F43" s="651" t="s">
        <v>2462</v>
      </c>
      <c r="G43" s="650" t="s">
        <v>2010</v>
      </c>
      <c r="H43" s="650" t="s">
        <v>2011</v>
      </c>
      <c r="I43" s="652">
        <v>2.41</v>
      </c>
      <c r="J43" s="652">
        <v>50</v>
      </c>
      <c r="K43" s="653">
        <v>120.5</v>
      </c>
    </row>
    <row r="44" spans="1:11" ht="14.4" customHeight="1" x14ac:dyDescent="0.3">
      <c r="A44" s="648" t="s">
        <v>553</v>
      </c>
      <c r="B44" s="649" t="s">
        <v>1350</v>
      </c>
      <c r="C44" s="650" t="s">
        <v>564</v>
      </c>
      <c r="D44" s="651" t="s">
        <v>1351</v>
      </c>
      <c r="E44" s="650" t="s">
        <v>2461</v>
      </c>
      <c r="F44" s="651" t="s">
        <v>2462</v>
      </c>
      <c r="G44" s="650" t="s">
        <v>2012</v>
      </c>
      <c r="H44" s="650" t="s">
        <v>2013</v>
      </c>
      <c r="I44" s="652">
        <v>29.9</v>
      </c>
      <c r="J44" s="652">
        <v>30</v>
      </c>
      <c r="K44" s="653">
        <v>897</v>
      </c>
    </row>
    <row r="45" spans="1:11" ht="14.4" customHeight="1" x14ac:dyDescent="0.3">
      <c r="A45" s="648" t="s">
        <v>553</v>
      </c>
      <c r="B45" s="649" t="s">
        <v>1350</v>
      </c>
      <c r="C45" s="650" t="s">
        <v>564</v>
      </c>
      <c r="D45" s="651" t="s">
        <v>1351</v>
      </c>
      <c r="E45" s="650" t="s">
        <v>2461</v>
      </c>
      <c r="F45" s="651" t="s">
        <v>2462</v>
      </c>
      <c r="G45" s="650" t="s">
        <v>2014</v>
      </c>
      <c r="H45" s="650" t="s">
        <v>2015</v>
      </c>
      <c r="I45" s="652">
        <v>2.9033333333333338</v>
      </c>
      <c r="J45" s="652">
        <v>300</v>
      </c>
      <c r="K45" s="653">
        <v>871</v>
      </c>
    </row>
    <row r="46" spans="1:11" ht="14.4" customHeight="1" x14ac:dyDescent="0.3">
      <c r="A46" s="648" t="s">
        <v>553</v>
      </c>
      <c r="B46" s="649" t="s">
        <v>1350</v>
      </c>
      <c r="C46" s="650" t="s">
        <v>564</v>
      </c>
      <c r="D46" s="651" t="s">
        <v>1351</v>
      </c>
      <c r="E46" s="650" t="s">
        <v>2461</v>
      </c>
      <c r="F46" s="651" t="s">
        <v>2462</v>
      </c>
      <c r="G46" s="650" t="s">
        <v>2016</v>
      </c>
      <c r="H46" s="650" t="s">
        <v>2017</v>
      </c>
      <c r="I46" s="652">
        <v>7.95</v>
      </c>
      <c r="J46" s="652">
        <v>40</v>
      </c>
      <c r="K46" s="653">
        <v>318</v>
      </c>
    </row>
    <row r="47" spans="1:11" ht="14.4" customHeight="1" x14ac:dyDescent="0.3">
      <c r="A47" s="648" t="s">
        <v>553</v>
      </c>
      <c r="B47" s="649" t="s">
        <v>1350</v>
      </c>
      <c r="C47" s="650" t="s">
        <v>564</v>
      </c>
      <c r="D47" s="651" t="s">
        <v>1351</v>
      </c>
      <c r="E47" s="650" t="s">
        <v>2461</v>
      </c>
      <c r="F47" s="651" t="s">
        <v>2462</v>
      </c>
      <c r="G47" s="650" t="s">
        <v>2018</v>
      </c>
      <c r="H47" s="650" t="s">
        <v>2019</v>
      </c>
      <c r="I47" s="652">
        <v>78.17</v>
      </c>
      <c r="J47" s="652">
        <v>12</v>
      </c>
      <c r="K47" s="653">
        <v>937.99</v>
      </c>
    </row>
    <row r="48" spans="1:11" ht="14.4" customHeight="1" x14ac:dyDescent="0.3">
      <c r="A48" s="648" t="s">
        <v>553</v>
      </c>
      <c r="B48" s="649" t="s">
        <v>1350</v>
      </c>
      <c r="C48" s="650" t="s">
        <v>564</v>
      </c>
      <c r="D48" s="651" t="s">
        <v>1351</v>
      </c>
      <c r="E48" s="650" t="s">
        <v>2461</v>
      </c>
      <c r="F48" s="651" t="s">
        <v>2462</v>
      </c>
      <c r="G48" s="650" t="s">
        <v>2020</v>
      </c>
      <c r="H48" s="650" t="s">
        <v>2021</v>
      </c>
      <c r="I48" s="652">
        <v>17.98</v>
      </c>
      <c r="J48" s="652">
        <v>150</v>
      </c>
      <c r="K48" s="653">
        <v>2697</v>
      </c>
    </row>
    <row r="49" spans="1:11" ht="14.4" customHeight="1" x14ac:dyDescent="0.3">
      <c r="A49" s="648" t="s">
        <v>553</v>
      </c>
      <c r="B49" s="649" t="s">
        <v>1350</v>
      </c>
      <c r="C49" s="650" t="s">
        <v>564</v>
      </c>
      <c r="D49" s="651" t="s">
        <v>1351</v>
      </c>
      <c r="E49" s="650" t="s">
        <v>2461</v>
      </c>
      <c r="F49" s="651" t="s">
        <v>2462</v>
      </c>
      <c r="G49" s="650" t="s">
        <v>2022</v>
      </c>
      <c r="H49" s="650" t="s">
        <v>2023</v>
      </c>
      <c r="I49" s="652">
        <v>12.1</v>
      </c>
      <c r="J49" s="652">
        <v>8</v>
      </c>
      <c r="K49" s="653">
        <v>96.82</v>
      </c>
    </row>
    <row r="50" spans="1:11" ht="14.4" customHeight="1" x14ac:dyDescent="0.3">
      <c r="A50" s="648" t="s">
        <v>553</v>
      </c>
      <c r="B50" s="649" t="s">
        <v>1350</v>
      </c>
      <c r="C50" s="650" t="s">
        <v>564</v>
      </c>
      <c r="D50" s="651" t="s">
        <v>1351</v>
      </c>
      <c r="E50" s="650" t="s">
        <v>2461</v>
      </c>
      <c r="F50" s="651" t="s">
        <v>2462</v>
      </c>
      <c r="G50" s="650" t="s">
        <v>2024</v>
      </c>
      <c r="H50" s="650" t="s">
        <v>2025</v>
      </c>
      <c r="I50" s="652">
        <v>2.91</v>
      </c>
      <c r="J50" s="652">
        <v>50</v>
      </c>
      <c r="K50" s="653">
        <v>145.5</v>
      </c>
    </row>
    <row r="51" spans="1:11" ht="14.4" customHeight="1" x14ac:dyDescent="0.3">
      <c r="A51" s="648" t="s">
        <v>553</v>
      </c>
      <c r="B51" s="649" t="s">
        <v>1350</v>
      </c>
      <c r="C51" s="650" t="s">
        <v>564</v>
      </c>
      <c r="D51" s="651" t="s">
        <v>1351</v>
      </c>
      <c r="E51" s="650" t="s">
        <v>2461</v>
      </c>
      <c r="F51" s="651" t="s">
        <v>2462</v>
      </c>
      <c r="G51" s="650" t="s">
        <v>2024</v>
      </c>
      <c r="H51" s="650" t="s">
        <v>2026</v>
      </c>
      <c r="I51" s="652">
        <v>2.94</v>
      </c>
      <c r="J51" s="652">
        <v>50</v>
      </c>
      <c r="K51" s="653">
        <v>147</v>
      </c>
    </row>
    <row r="52" spans="1:11" ht="14.4" customHeight="1" x14ac:dyDescent="0.3">
      <c r="A52" s="648" t="s">
        <v>553</v>
      </c>
      <c r="B52" s="649" t="s">
        <v>1350</v>
      </c>
      <c r="C52" s="650" t="s">
        <v>564</v>
      </c>
      <c r="D52" s="651" t="s">
        <v>1351</v>
      </c>
      <c r="E52" s="650" t="s">
        <v>2461</v>
      </c>
      <c r="F52" s="651" t="s">
        <v>2462</v>
      </c>
      <c r="G52" s="650" t="s">
        <v>2027</v>
      </c>
      <c r="H52" s="650" t="s">
        <v>2028</v>
      </c>
      <c r="I52" s="652">
        <v>6.65</v>
      </c>
      <c r="J52" s="652">
        <v>30</v>
      </c>
      <c r="K52" s="653">
        <v>199.5</v>
      </c>
    </row>
    <row r="53" spans="1:11" ht="14.4" customHeight="1" x14ac:dyDescent="0.3">
      <c r="A53" s="648" t="s">
        <v>553</v>
      </c>
      <c r="B53" s="649" t="s">
        <v>1350</v>
      </c>
      <c r="C53" s="650" t="s">
        <v>564</v>
      </c>
      <c r="D53" s="651" t="s">
        <v>1351</v>
      </c>
      <c r="E53" s="650" t="s">
        <v>2461</v>
      </c>
      <c r="F53" s="651" t="s">
        <v>2462</v>
      </c>
      <c r="G53" s="650" t="s">
        <v>2029</v>
      </c>
      <c r="H53" s="650" t="s">
        <v>2030</v>
      </c>
      <c r="I53" s="652">
        <v>2.88</v>
      </c>
      <c r="J53" s="652">
        <v>50</v>
      </c>
      <c r="K53" s="653">
        <v>144</v>
      </c>
    </row>
    <row r="54" spans="1:11" ht="14.4" customHeight="1" x14ac:dyDescent="0.3">
      <c r="A54" s="648" t="s">
        <v>553</v>
      </c>
      <c r="B54" s="649" t="s">
        <v>1350</v>
      </c>
      <c r="C54" s="650" t="s">
        <v>564</v>
      </c>
      <c r="D54" s="651" t="s">
        <v>1351</v>
      </c>
      <c r="E54" s="650" t="s">
        <v>2461</v>
      </c>
      <c r="F54" s="651" t="s">
        <v>2462</v>
      </c>
      <c r="G54" s="650" t="s">
        <v>2031</v>
      </c>
      <c r="H54" s="650" t="s">
        <v>2032</v>
      </c>
      <c r="I54" s="652">
        <v>484.03</v>
      </c>
      <c r="J54" s="652">
        <v>5</v>
      </c>
      <c r="K54" s="653">
        <v>2420.15</v>
      </c>
    </row>
    <row r="55" spans="1:11" ht="14.4" customHeight="1" x14ac:dyDescent="0.3">
      <c r="A55" s="648" t="s">
        <v>553</v>
      </c>
      <c r="B55" s="649" t="s">
        <v>1350</v>
      </c>
      <c r="C55" s="650" t="s">
        <v>564</v>
      </c>
      <c r="D55" s="651" t="s">
        <v>1351</v>
      </c>
      <c r="E55" s="650" t="s">
        <v>2461</v>
      </c>
      <c r="F55" s="651" t="s">
        <v>2462</v>
      </c>
      <c r="G55" s="650" t="s">
        <v>2033</v>
      </c>
      <c r="H55" s="650" t="s">
        <v>2034</v>
      </c>
      <c r="I55" s="652">
        <v>484.04</v>
      </c>
      <c r="J55" s="652">
        <v>12</v>
      </c>
      <c r="K55" s="653">
        <v>5808.48</v>
      </c>
    </row>
    <row r="56" spans="1:11" ht="14.4" customHeight="1" x14ac:dyDescent="0.3">
      <c r="A56" s="648" t="s">
        <v>553</v>
      </c>
      <c r="B56" s="649" t="s">
        <v>1350</v>
      </c>
      <c r="C56" s="650" t="s">
        <v>564</v>
      </c>
      <c r="D56" s="651" t="s">
        <v>1351</v>
      </c>
      <c r="E56" s="650" t="s">
        <v>2461</v>
      </c>
      <c r="F56" s="651" t="s">
        <v>2462</v>
      </c>
      <c r="G56" s="650" t="s">
        <v>2035</v>
      </c>
      <c r="H56" s="650" t="s">
        <v>2036</v>
      </c>
      <c r="I56" s="652">
        <v>13.79</v>
      </c>
      <c r="J56" s="652">
        <v>25</v>
      </c>
      <c r="K56" s="653">
        <v>344.85</v>
      </c>
    </row>
    <row r="57" spans="1:11" ht="14.4" customHeight="1" x14ac:dyDescent="0.3">
      <c r="A57" s="648" t="s">
        <v>553</v>
      </c>
      <c r="B57" s="649" t="s">
        <v>1350</v>
      </c>
      <c r="C57" s="650" t="s">
        <v>564</v>
      </c>
      <c r="D57" s="651" t="s">
        <v>1351</v>
      </c>
      <c r="E57" s="650" t="s">
        <v>2461</v>
      </c>
      <c r="F57" s="651" t="s">
        <v>2462</v>
      </c>
      <c r="G57" s="650" t="s">
        <v>2037</v>
      </c>
      <c r="H57" s="650" t="s">
        <v>2038</v>
      </c>
      <c r="I57" s="652">
        <v>1672.2</v>
      </c>
      <c r="J57" s="652">
        <v>1</v>
      </c>
      <c r="K57" s="653">
        <v>1672.2</v>
      </c>
    </row>
    <row r="58" spans="1:11" ht="14.4" customHeight="1" x14ac:dyDescent="0.3">
      <c r="A58" s="648" t="s">
        <v>553</v>
      </c>
      <c r="B58" s="649" t="s">
        <v>1350</v>
      </c>
      <c r="C58" s="650" t="s">
        <v>564</v>
      </c>
      <c r="D58" s="651" t="s">
        <v>1351</v>
      </c>
      <c r="E58" s="650" t="s">
        <v>2461</v>
      </c>
      <c r="F58" s="651" t="s">
        <v>2462</v>
      </c>
      <c r="G58" s="650" t="s">
        <v>2039</v>
      </c>
      <c r="H58" s="650" t="s">
        <v>2040</v>
      </c>
      <c r="I58" s="652">
        <v>60.5</v>
      </c>
      <c r="J58" s="652">
        <v>20</v>
      </c>
      <c r="K58" s="653">
        <v>1210</v>
      </c>
    </row>
    <row r="59" spans="1:11" ht="14.4" customHeight="1" x14ac:dyDescent="0.3">
      <c r="A59" s="648" t="s">
        <v>553</v>
      </c>
      <c r="B59" s="649" t="s">
        <v>1350</v>
      </c>
      <c r="C59" s="650" t="s">
        <v>564</v>
      </c>
      <c r="D59" s="651" t="s">
        <v>1351</v>
      </c>
      <c r="E59" s="650" t="s">
        <v>2461</v>
      </c>
      <c r="F59" s="651" t="s">
        <v>2462</v>
      </c>
      <c r="G59" s="650" t="s">
        <v>2041</v>
      </c>
      <c r="H59" s="650" t="s">
        <v>2042</v>
      </c>
      <c r="I59" s="652">
        <v>91.72</v>
      </c>
      <c r="J59" s="652">
        <v>6</v>
      </c>
      <c r="K59" s="653">
        <v>550.30999999999995</v>
      </c>
    </row>
    <row r="60" spans="1:11" ht="14.4" customHeight="1" x14ac:dyDescent="0.3">
      <c r="A60" s="648" t="s">
        <v>553</v>
      </c>
      <c r="B60" s="649" t="s">
        <v>1350</v>
      </c>
      <c r="C60" s="650" t="s">
        <v>564</v>
      </c>
      <c r="D60" s="651" t="s">
        <v>1351</v>
      </c>
      <c r="E60" s="650" t="s">
        <v>2461</v>
      </c>
      <c r="F60" s="651" t="s">
        <v>2462</v>
      </c>
      <c r="G60" s="650" t="s">
        <v>2043</v>
      </c>
      <c r="H60" s="650" t="s">
        <v>2044</v>
      </c>
      <c r="I60" s="652">
        <v>9.6</v>
      </c>
      <c r="J60" s="652">
        <v>200</v>
      </c>
      <c r="K60" s="653">
        <v>1920</v>
      </c>
    </row>
    <row r="61" spans="1:11" ht="14.4" customHeight="1" x14ac:dyDescent="0.3">
      <c r="A61" s="648" t="s">
        <v>553</v>
      </c>
      <c r="B61" s="649" t="s">
        <v>1350</v>
      </c>
      <c r="C61" s="650" t="s">
        <v>564</v>
      </c>
      <c r="D61" s="651" t="s">
        <v>1351</v>
      </c>
      <c r="E61" s="650" t="s">
        <v>2461</v>
      </c>
      <c r="F61" s="651" t="s">
        <v>2462</v>
      </c>
      <c r="G61" s="650" t="s">
        <v>2045</v>
      </c>
      <c r="H61" s="650" t="s">
        <v>2046</v>
      </c>
      <c r="I61" s="652">
        <v>2986.78</v>
      </c>
      <c r="J61" s="652">
        <v>1</v>
      </c>
      <c r="K61" s="653">
        <v>2986.78</v>
      </c>
    </row>
    <row r="62" spans="1:11" ht="14.4" customHeight="1" x14ac:dyDescent="0.3">
      <c r="A62" s="648" t="s">
        <v>553</v>
      </c>
      <c r="B62" s="649" t="s">
        <v>1350</v>
      </c>
      <c r="C62" s="650" t="s">
        <v>564</v>
      </c>
      <c r="D62" s="651" t="s">
        <v>1351</v>
      </c>
      <c r="E62" s="650" t="s">
        <v>2461</v>
      </c>
      <c r="F62" s="651" t="s">
        <v>2462</v>
      </c>
      <c r="G62" s="650" t="s">
        <v>2047</v>
      </c>
      <c r="H62" s="650" t="s">
        <v>2048</v>
      </c>
      <c r="I62" s="652">
        <v>56.52</v>
      </c>
      <c r="J62" s="652">
        <v>20</v>
      </c>
      <c r="K62" s="653">
        <v>1130.4000000000001</v>
      </c>
    </row>
    <row r="63" spans="1:11" ht="14.4" customHeight="1" x14ac:dyDescent="0.3">
      <c r="A63" s="648" t="s">
        <v>553</v>
      </c>
      <c r="B63" s="649" t="s">
        <v>1350</v>
      </c>
      <c r="C63" s="650" t="s">
        <v>564</v>
      </c>
      <c r="D63" s="651" t="s">
        <v>1351</v>
      </c>
      <c r="E63" s="650" t="s">
        <v>2463</v>
      </c>
      <c r="F63" s="651" t="s">
        <v>2464</v>
      </c>
      <c r="G63" s="650" t="s">
        <v>2049</v>
      </c>
      <c r="H63" s="650" t="s">
        <v>2050</v>
      </c>
      <c r="I63" s="652">
        <v>2299</v>
      </c>
      <c r="J63" s="652">
        <v>10</v>
      </c>
      <c r="K63" s="653">
        <v>22990</v>
      </c>
    </row>
    <row r="64" spans="1:11" ht="14.4" customHeight="1" x14ac:dyDescent="0.3">
      <c r="A64" s="648" t="s">
        <v>553</v>
      </c>
      <c r="B64" s="649" t="s">
        <v>1350</v>
      </c>
      <c r="C64" s="650" t="s">
        <v>564</v>
      </c>
      <c r="D64" s="651" t="s">
        <v>1351</v>
      </c>
      <c r="E64" s="650" t="s">
        <v>2463</v>
      </c>
      <c r="F64" s="651" t="s">
        <v>2464</v>
      </c>
      <c r="G64" s="650" t="s">
        <v>2051</v>
      </c>
      <c r="H64" s="650" t="s">
        <v>2052</v>
      </c>
      <c r="I64" s="652">
        <v>8.1649999999999991</v>
      </c>
      <c r="J64" s="652">
        <v>300</v>
      </c>
      <c r="K64" s="653">
        <v>2449</v>
      </c>
    </row>
    <row r="65" spans="1:11" ht="14.4" customHeight="1" x14ac:dyDescent="0.3">
      <c r="A65" s="648" t="s">
        <v>553</v>
      </c>
      <c r="B65" s="649" t="s">
        <v>1350</v>
      </c>
      <c r="C65" s="650" t="s">
        <v>564</v>
      </c>
      <c r="D65" s="651" t="s">
        <v>1351</v>
      </c>
      <c r="E65" s="650" t="s">
        <v>2465</v>
      </c>
      <c r="F65" s="651" t="s">
        <v>2466</v>
      </c>
      <c r="G65" s="650" t="s">
        <v>2053</v>
      </c>
      <c r="H65" s="650" t="s">
        <v>2054</v>
      </c>
      <c r="I65" s="652">
        <v>46.032499999999999</v>
      </c>
      <c r="J65" s="652">
        <v>252</v>
      </c>
      <c r="K65" s="653">
        <v>11599.84</v>
      </c>
    </row>
    <row r="66" spans="1:11" ht="14.4" customHeight="1" x14ac:dyDescent="0.3">
      <c r="A66" s="648" t="s">
        <v>553</v>
      </c>
      <c r="B66" s="649" t="s">
        <v>1350</v>
      </c>
      <c r="C66" s="650" t="s">
        <v>564</v>
      </c>
      <c r="D66" s="651" t="s">
        <v>1351</v>
      </c>
      <c r="E66" s="650" t="s">
        <v>2465</v>
      </c>
      <c r="F66" s="651" t="s">
        <v>2466</v>
      </c>
      <c r="G66" s="650" t="s">
        <v>2055</v>
      </c>
      <c r="H66" s="650" t="s">
        <v>2056</v>
      </c>
      <c r="I66" s="652">
        <v>43.92</v>
      </c>
      <c r="J66" s="652">
        <v>72</v>
      </c>
      <c r="K66" s="653">
        <v>3162.5</v>
      </c>
    </row>
    <row r="67" spans="1:11" ht="14.4" customHeight="1" x14ac:dyDescent="0.3">
      <c r="A67" s="648" t="s">
        <v>553</v>
      </c>
      <c r="B67" s="649" t="s">
        <v>1350</v>
      </c>
      <c r="C67" s="650" t="s">
        <v>564</v>
      </c>
      <c r="D67" s="651" t="s">
        <v>1351</v>
      </c>
      <c r="E67" s="650" t="s">
        <v>2465</v>
      </c>
      <c r="F67" s="651" t="s">
        <v>2466</v>
      </c>
      <c r="G67" s="650" t="s">
        <v>2057</v>
      </c>
      <c r="H67" s="650" t="s">
        <v>2058</v>
      </c>
      <c r="I67" s="652">
        <v>33.5</v>
      </c>
      <c r="J67" s="652">
        <v>72</v>
      </c>
      <c r="K67" s="653">
        <v>2411.98</v>
      </c>
    </row>
    <row r="68" spans="1:11" ht="14.4" customHeight="1" x14ac:dyDescent="0.3">
      <c r="A68" s="648" t="s">
        <v>553</v>
      </c>
      <c r="B68" s="649" t="s">
        <v>1350</v>
      </c>
      <c r="C68" s="650" t="s">
        <v>564</v>
      </c>
      <c r="D68" s="651" t="s">
        <v>1351</v>
      </c>
      <c r="E68" s="650" t="s">
        <v>2467</v>
      </c>
      <c r="F68" s="651" t="s">
        <v>2468</v>
      </c>
      <c r="G68" s="650" t="s">
        <v>2059</v>
      </c>
      <c r="H68" s="650" t="s">
        <v>2060</v>
      </c>
      <c r="I68" s="652">
        <v>0.3</v>
      </c>
      <c r="J68" s="652">
        <v>1600</v>
      </c>
      <c r="K68" s="653">
        <v>480</v>
      </c>
    </row>
    <row r="69" spans="1:11" ht="14.4" customHeight="1" x14ac:dyDescent="0.3">
      <c r="A69" s="648" t="s">
        <v>553</v>
      </c>
      <c r="B69" s="649" t="s">
        <v>1350</v>
      </c>
      <c r="C69" s="650" t="s">
        <v>564</v>
      </c>
      <c r="D69" s="651" t="s">
        <v>1351</v>
      </c>
      <c r="E69" s="650" t="s">
        <v>2467</v>
      </c>
      <c r="F69" s="651" t="s">
        <v>2468</v>
      </c>
      <c r="G69" s="650" t="s">
        <v>2061</v>
      </c>
      <c r="H69" s="650" t="s">
        <v>2062</v>
      </c>
      <c r="I69" s="652">
        <v>0.30333333333333329</v>
      </c>
      <c r="J69" s="652">
        <v>800</v>
      </c>
      <c r="K69" s="653">
        <v>243</v>
      </c>
    </row>
    <row r="70" spans="1:11" ht="14.4" customHeight="1" x14ac:dyDescent="0.3">
      <c r="A70" s="648" t="s">
        <v>553</v>
      </c>
      <c r="B70" s="649" t="s">
        <v>1350</v>
      </c>
      <c r="C70" s="650" t="s">
        <v>564</v>
      </c>
      <c r="D70" s="651" t="s">
        <v>1351</v>
      </c>
      <c r="E70" s="650" t="s">
        <v>2467</v>
      </c>
      <c r="F70" s="651" t="s">
        <v>2468</v>
      </c>
      <c r="G70" s="650" t="s">
        <v>2063</v>
      </c>
      <c r="H70" s="650" t="s">
        <v>2064</v>
      </c>
      <c r="I70" s="652">
        <v>0.3</v>
      </c>
      <c r="J70" s="652">
        <v>400</v>
      </c>
      <c r="K70" s="653">
        <v>120</v>
      </c>
    </row>
    <row r="71" spans="1:11" ht="14.4" customHeight="1" x14ac:dyDescent="0.3">
      <c r="A71" s="648" t="s">
        <v>553</v>
      </c>
      <c r="B71" s="649" t="s">
        <v>1350</v>
      </c>
      <c r="C71" s="650" t="s">
        <v>564</v>
      </c>
      <c r="D71" s="651" t="s">
        <v>1351</v>
      </c>
      <c r="E71" s="650" t="s">
        <v>2467</v>
      </c>
      <c r="F71" s="651" t="s">
        <v>2468</v>
      </c>
      <c r="G71" s="650" t="s">
        <v>2065</v>
      </c>
      <c r="H71" s="650" t="s">
        <v>2066</v>
      </c>
      <c r="I71" s="652">
        <v>1.76</v>
      </c>
      <c r="J71" s="652">
        <v>100</v>
      </c>
      <c r="K71" s="653">
        <v>176</v>
      </c>
    </row>
    <row r="72" spans="1:11" ht="14.4" customHeight="1" x14ac:dyDescent="0.3">
      <c r="A72" s="648" t="s">
        <v>553</v>
      </c>
      <c r="B72" s="649" t="s">
        <v>1350</v>
      </c>
      <c r="C72" s="650" t="s">
        <v>564</v>
      </c>
      <c r="D72" s="651" t="s">
        <v>1351</v>
      </c>
      <c r="E72" s="650" t="s">
        <v>2467</v>
      </c>
      <c r="F72" s="651" t="s">
        <v>2468</v>
      </c>
      <c r="G72" s="650" t="s">
        <v>2067</v>
      </c>
      <c r="H72" s="650" t="s">
        <v>2068</v>
      </c>
      <c r="I72" s="652">
        <v>372.26</v>
      </c>
      <c r="J72" s="652">
        <v>1</v>
      </c>
      <c r="K72" s="653">
        <v>372.26</v>
      </c>
    </row>
    <row r="73" spans="1:11" ht="14.4" customHeight="1" x14ac:dyDescent="0.3">
      <c r="A73" s="648" t="s">
        <v>553</v>
      </c>
      <c r="B73" s="649" t="s">
        <v>1350</v>
      </c>
      <c r="C73" s="650" t="s">
        <v>564</v>
      </c>
      <c r="D73" s="651" t="s">
        <v>1351</v>
      </c>
      <c r="E73" s="650" t="s">
        <v>2469</v>
      </c>
      <c r="F73" s="651" t="s">
        <v>2470</v>
      </c>
      <c r="G73" s="650" t="s">
        <v>2069</v>
      </c>
      <c r="H73" s="650" t="s">
        <v>2070</v>
      </c>
      <c r="I73" s="652">
        <v>1.22</v>
      </c>
      <c r="J73" s="652">
        <v>1700</v>
      </c>
      <c r="K73" s="653">
        <v>2074</v>
      </c>
    </row>
    <row r="74" spans="1:11" ht="14.4" customHeight="1" x14ac:dyDescent="0.3">
      <c r="A74" s="648" t="s">
        <v>553</v>
      </c>
      <c r="B74" s="649" t="s">
        <v>1350</v>
      </c>
      <c r="C74" s="650" t="s">
        <v>564</v>
      </c>
      <c r="D74" s="651" t="s">
        <v>1351</v>
      </c>
      <c r="E74" s="650" t="s">
        <v>2469</v>
      </c>
      <c r="F74" s="651" t="s">
        <v>2470</v>
      </c>
      <c r="G74" s="650" t="s">
        <v>2071</v>
      </c>
      <c r="H74" s="650" t="s">
        <v>2072</v>
      </c>
      <c r="I74" s="652">
        <v>0.81</v>
      </c>
      <c r="J74" s="652">
        <v>2000</v>
      </c>
      <c r="K74" s="653">
        <v>1614.2</v>
      </c>
    </row>
    <row r="75" spans="1:11" ht="14.4" customHeight="1" x14ac:dyDescent="0.3">
      <c r="A75" s="648" t="s">
        <v>553</v>
      </c>
      <c r="B75" s="649" t="s">
        <v>1350</v>
      </c>
      <c r="C75" s="650" t="s">
        <v>564</v>
      </c>
      <c r="D75" s="651" t="s">
        <v>1351</v>
      </c>
      <c r="E75" s="650" t="s">
        <v>2469</v>
      </c>
      <c r="F75" s="651" t="s">
        <v>2470</v>
      </c>
      <c r="G75" s="650" t="s">
        <v>2073</v>
      </c>
      <c r="H75" s="650" t="s">
        <v>2074</v>
      </c>
      <c r="I75" s="652">
        <v>0.78</v>
      </c>
      <c r="J75" s="652">
        <v>1000</v>
      </c>
      <c r="K75" s="653">
        <v>780</v>
      </c>
    </row>
    <row r="76" spans="1:11" ht="14.4" customHeight="1" x14ac:dyDescent="0.3">
      <c r="A76" s="648" t="s">
        <v>553</v>
      </c>
      <c r="B76" s="649" t="s">
        <v>1350</v>
      </c>
      <c r="C76" s="650" t="s">
        <v>564</v>
      </c>
      <c r="D76" s="651" t="s">
        <v>1351</v>
      </c>
      <c r="E76" s="650" t="s">
        <v>2469</v>
      </c>
      <c r="F76" s="651" t="s">
        <v>2470</v>
      </c>
      <c r="G76" s="650" t="s">
        <v>2075</v>
      </c>
      <c r="H76" s="650" t="s">
        <v>2076</v>
      </c>
      <c r="I76" s="652">
        <v>0.78</v>
      </c>
      <c r="J76" s="652">
        <v>1000</v>
      </c>
      <c r="K76" s="653">
        <v>780</v>
      </c>
    </row>
    <row r="77" spans="1:11" ht="14.4" customHeight="1" x14ac:dyDescent="0.3">
      <c r="A77" s="648" t="s">
        <v>553</v>
      </c>
      <c r="B77" s="649" t="s">
        <v>1350</v>
      </c>
      <c r="C77" s="650" t="s">
        <v>564</v>
      </c>
      <c r="D77" s="651" t="s">
        <v>1351</v>
      </c>
      <c r="E77" s="650" t="s">
        <v>2469</v>
      </c>
      <c r="F77" s="651" t="s">
        <v>2470</v>
      </c>
      <c r="G77" s="650" t="s">
        <v>2077</v>
      </c>
      <c r="H77" s="650" t="s">
        <v>2078</v>
      </c>
      <c r="I77" s="652">
        <v>0.81</v>
      </c>
      <c r="J77" s="652">
        <v>4000</v>
      </c>
      <c r="K77" s="653">
        <v>3228.1</v>
      </c>
    </row>
    <row r="78" spans="1:11" ht="14.4" customHeight="1" x14ac:dyDescent="0.3">
      <c r="A78" s="648" t="s">
        <v>553</v>
      </c>
      <c r="B78" s="649" t="s">
        <v>1350</v>
      </c>
      <c r="C78" s="650" t="s">
        <v>564</v>
      </c>
      <c r="D78" s="651" t="s">
        <v>1351</v>
      </c>
      <c r="E78" s="650" t="s">
        <v>2469</v>
      </c>
      <c r="F78" s="651" t="s">
        <v>2470</v>
      </c>
      <c r="G78" s="650" t="s">
        <v>2079</v>
      </c>
      <c r="H78" s="650" t="s">
        <v>2080</v>
      </c>
      <c r="I78" s="652">
        <v>0.71</v>
      </c>
      <c r="J78" s="652">
        <v>2000</v>
      </c>
      <c r="K78" s="653">
        <v>1420</v>
      </c>
    </row>
    <row r="79" spans="1:11" ht="14.4" customHeight="1" x14ac:dyDescent="0.3">
      <c r="A79" s="648" t="s">
        <v>553</v>
      </c>
      <c r="B79" s="649" t="s">
        <v>1350</v>
      </c>
      <c r="C79" s="650" t="s">
        <v>564</v>
      </c>
      <c r="D79" s="651" t="s">
        <v>1351</v>
      </c>
      <c r="E79" s="650" t="s">
        <v>2471</v>
      </c>
      <c r="F79" s="651" t="s">
        <v>2472</v>
      </c>
      <c r="G79" s="650" t="s">
        <v>2081</v>
      </c>
      <c r="H79" s="650" t="s">
        <v>2082</v>
      </c>
      <c r="I79" s="652">
        <v>152.46</v>
      </c>
      <c r="J79" s="652">
        <v>1</v>
      </c>
      <c r="K79" s="653">
        <v>152.46</v>
      </c>
    </row>
    <row r="80" spans="1:11" ht="14.4" customHeight="1" x14ac:dyDescent="0.3">
      <c r="A80" s="648" t="s">
        <v>553</v>
      </c>
      <c r="B80" s="649" t="s">
        <v>1350</v>
      </c>
      <c r="C80" s="650" t="s">
        <v>567</v>
      </c>
      <c r="D80" s="651" t="s">
        <v>1352</v>
      </c>
      <c r="E80" s="650" t="s">
        <v>2459</v>
      </c>
      <c r="F80" s="651" t="s">
        <v>2460</v>
      </c>
      <c r="G80" s="650" t="s">
        <v>2083</v>
      </c>
      <c r="H80" s="650" t="s">
        <v>2084</v>
      </c>
      <c r="I80" s="652">
        <v>0.4</v>
      </c>
      <c r="J80" s="652">
        <v>200</v>
      </c>
      <c r="K80" s="653">
        <v>80</v>
      </c>
    </row>
    <row r="81" spans="1:11" ht="14.4" customHeight="1" x14ac:dyDescent="0.3">
      <c r="A81" s="648" t="s">
        <v>553</v>
      </c>
      <c r="B81" s="649" t="s">
        <v>1350</v>
      </c>
      <c r="C81" s="650" t="s">
        <v>567</v>
      </c>
      <c r="D81" s="651" t="s">
        <v>1352</v>
      </c>
      <c r="E81" s="650" t="s">
        <v>2459</v>
      </c>
      <c r="F81" s="651" t="s">
        <v>2460</v>
      </c>
      <c r="G81" s="650" t="s">
        <v>2085</v>
      </c>
      <c r="H81" s="650" t="s">
        <v>2086</v>
      </c>
      <c r="I81" s="652">
        <v>16.100000000000001</v>
      </c>
      <c r="J81" s="652">
        <v>600</v>
      </c>
      <c r="K81" s="653">
        <v>9660</v>
      </c>
    </row>
    <row r="82" spans="1:11" ht="14.4" customHeight="1" x14ac:dyDescent="0.3">
      <c r="A82" s="648" t="s">
        <v>553</v>
      </c>
      <c r="B82" s="649" t="s">
        <v>1350</v>
      </c>
      <c r="C82" s="650" t="s">
        <v>567</v>
      </c>
      <c r="D82" s="651" t="s">
        <v>1352</v>
      </c>
      <c r="E82" s="650" t="s">
        <v>2459</v>
      </c>
      <c r="F82" s="651" t="s">
        <v>2460</v>
      </c>
      <c r="G82" s="650" t="s">
        <v>1946</v>
      </c>
      <c r="H82" s="650" t="s">
        <v>1947</v>
      </c>
      <c r="I82" s="652">
        <v>0.59</v>
      </c>
      <c r="J82" s="652">
        <v>1000</v>
      </c>
      <c r="K82" s="653">
        <v>590</v>
      </c>
    </row>
    <row r="83" spans="1:11" ht="14.4" customHeight="1" x14ac:dyDescent="0.3">
      <c r="A83" s="648" t="s">
        <v>553</v>
      </c>
      <c r="B83" s="649" t="s">
        <v>1350</v>
      </c>
      <c r="C83" s="650" t="s">
        <v>567</v>
      </c>
      <c r="D83" s="651" t="s">
        <v>1352</v>
      </c>
      <c r="E83" s="650" t="s">
        <v>2459</v>
      </c>
      <c r="F83" s="651" t="s">
        <v>2460</v>
      </c>
      <c r="G83" s="650" t="s">
        <v>1948</v>
      </c>
      <c r="H83" s="650" t="s">
        <v>1949</v>
      </c>
      <c r="I83" s="652">
        <v>2.12</v>
      </c>
      <c r="J83" s="652">
        <v>1200</v>
      </c>
      <c r="K83" s="653">
        <v>2547</v>
      </c>
    </row>
    <row r="84" spans="1:11" ht="14.4" customHeight="1" x14ac:dyDescent="0.3">
      <c r="A84" s="648" t="s">
        <v>553</v>
      </c>
      <c r="B84" s="649" t="s">
        <v>1350</v>
      </c>
      <c r="C84" s="650" t="s">
        <v>567</v>
      </c>
      <c r="D84" s="651" t="s">
        <v>1352</v>
      </c>
      <c r="E84" s="650" t="s">
        <v>2459</v>
      </c>
      <c r="F84" s="651" t="s">
        <v>2460</v>
      </c>
      <c r="G84" s="650" t="s">
        <v>1950</v>
      </c>
      <c r="H84" s="650" t="s">
        <v>1951</v>
      </c>
      <c r="I84" s="652">
        <v>140.11000000000001</v>
      </c>
      <c r="J84" s="652">
        <v>20</v>
      </c>
      <c r="K84" s="653">
        <v>2802.2</v>
      </c>
    </row>
    <row r="85" spans="1:11" ht="14.4" customHeight="1" x14ac:dyDescent="0.3">
      <c r="A85" s="648" t="s">
        <v>553</v>
      </c>
      <c r="B85" s="649" t="s">
        <v>1350</v>
      </c>
      <c r="C85" s="650" t="s">
        <v>567</v>
      </c>
      <c r="D85" s="651" t="s">
        <v>1352</v>
      </c>
      <c r="E85" s="650" t="s">
        <v>2459</v>
      </c>
      <c r="F85" s="651" t="s">
        <v>2460</v>
      </c>
      <c r="G85" s="650" t="s">
        <v>2087</v>
      </c>
      <c r="H85" s="650" t="s">
        <v>2088</v>
      </c>
      <c r="I85" s="652">
        <v>8.58</v>
      </c>
      <c r="J85" s="652">
        <v>12</v>
      </c>
      <c r="K85" s="653">
        <v>102.96</v>
      </c>
    </row>
    <row r="86" spans="1:11" ht="14.4" customHeight="1" x14ac:dyDescent="0.3">
      <c r="A86" s="648" t="s">
        <v>553</v>
      </c>
      <c r="B86" s="649" t="s">
        <v>1350</v>
      </c>
      <c r="C86" s="650" t="s">
        <v>567</v>
      </c>
      <c r="D86" s="651" t="s">
        <v>1352</v>
      </c>
      <c r="E86" s="650" t="s">
        <v>2459</v>
      </c>
      <c r="F86" s="651" t="s">
        <v>2460</v>
      </c>
      <c r="G86" s="650" t="s">
        <v>1954</v>
      </c>
      <c r="H86" s="650" t="s">
        <v>1955</v>
      </c>
      <c r="I86" s="652">
        <v>0.56000000000000005</v>
      </c>
      <c r="J86" s="652">
        <v>5000</v>
      </c>
      <c r="K86" s="653">
        <v>2800</v>
      </c>
    </row>
    <row r="87" spans="1:11" ht="14.4" customHeight="1" x14ac:dyDescent="0.3">
      <c r="A87" s="648" t="s">
        <v>553</v>
      </c>
      <c r="B87" s="649" t="s">
        <v>1350</v>
      </c>
      <c r="C87" s="650" t="s">
        <v>567</v>
      </c>
      <c r="D87" s="651" t="s">
        <v>1352</v>
      </c>
      <c r="E87" s="650" t="s">
        <v>2459</v>
      </c>
      <c r="F87" s="651" t="s">
        <v>2460</v>
      </c>
      <c r="G87" s="650" t="s">
        <v>1958</v>
      </c>
      <c r="H87" s="650" t="s">
        <v>1959</v>
      </c>
      <c r="I87" s="652">
        <v>26.37</v>
      </c>
      <c r="J87" s="652">
        <v>24</v>
      </c>
      <c r="K87" s="653">
        <v>632.84</v>
      </c>
    </row>
    <row r="88" spans="1:11" ht="14.4" customHeight="1" x14ac:dyDescent="0.3">
      <c r="A88" s="648" t="s">
        <v>553</v>
      </c>
      <c r="B88" s="649" t="s">
        <v>1350</v>
      </c>
      <c r="C88" s="650" t="s">
        <v>567</v>
      </c>
      <c r="D88" s="651" t="s">
        <v>1352</v>
      </c>
      <c r="E88" s="650" t="s">
        <v>2459</v>
      </c>
      <c r="F88" s="651" t="s">
        <v>2460</v>
      </c>
      <c r="G88" s="650" t="s">
        <v>2089</v>
      </c>
      <c r="H88" s="650" t="s">
        <v>2090</v>
      </c>
      <c r="I88" s="652">
        <v>5.09</v>
      </c>
      <c r="J88" s="652">
        <v>200</v>
      </c>
      <c r="K88" s="653">
        <v>1018.9</v>
      </c>
    </row>
    <row r="89" spans="1:11" ht="14.4" customHeight="1" x14ac:dyDescent="0.3">
      <c r="A89" s="648" t="s">
        <v>553</v>
      </c>
      <c r="B89" s="649" t="s">
        <v>1350</v>
      </c>
      <c r="C89" s="650" t="s">
        <v>567</v>
      </c>
      <c r="D89" s="651" t="s">
        <v>1352</v>
      </c>
      <c r="E89" s="650" t="s">
        <v>2459</v>
      </c>
      <c r="F89" s="651" t="s">
        <v>2460</v>
      </c>
      <c r="G89" s="650" t="s">
        <v>2091</v>
      </c>
      <c r="H89" s="650" t="s">
        <v>2092</v>
      </c>
      <c r="I89" s="652">
        <v>5.09</v>
      </c>
      <c r="J89" s="652">
        <v>193</v>
      </c>
      <c r="K89" s="653">
        <v>983.24</v>
      </c>
    </row>
    <row r="90" spans="1:11" ht="14.4" customHeight="1" x14ac:dyDescent="0.3">
      <c r="A90" s="648" t="s">
        <v>553</v>
      </c>
      <c r="B90" s="649" t="s">
        <v>1350</v>
      </c>
      <c r="C90" s="650" t="s">
        <v>567</v>
      </c>
      <c r="D90" s="651" t="s">
        <v>1352</v>
      </c>
      <c r="E90" s="650" t="s">
        <v>2459</v>
      </c>
      <c r="F90" s="651" t="s">
        <v>2460</v>
      </c>
      <c r="G90" s="650" t="s">
        <v>1974</v>
      </c>
      <c r="H90" s="650" t="s">
        <v>1975</v>
      </c>
      <c r="I90" s="652">
        <v>111.59</v>
      </c>
      <c r="J90" s="652">
        <v>30</v>
      </c>
      <c r="K90" s="653">
        <v>3347.7000000000003</v>
      </c>
    </row>
    <row r="91" spans="1:11" ht="14.4" customHeight="1" x14ac:dyDescent="0.3">
      <c r="A91" s="648" t="s">
        <v>553</v>
      </c>
      <c r="B91" s="649" t="s">
        <v>1350</v>
      </c>
      <c r="C91" s="650" t="s">
        <v>567</v>
      </c>
      <c r="D91" s="651" t="s">
        <v>1352</v>
      </c>
      <c r="E91" s="650" t="s">
        <v>2459</v>
      </c>
      <c r="F91" s="651" t="s">
        <v>2460</v>
      </c>
      <c r="G91" s="650" t="s">
        <v>1976</v>
      </c>
      <c r="H91" s="650" t="s">
        <v>1977</v>
      </c>
      <c r="I91" s="652">
        <v>97.04</v>
      </c>
      <c r="J91" s="652">
        <v>10</v>
      </c>
      <c r="K91" s="653">
        <v>970.4</v>
      </c>
    </row>
    <row r="92" spans="1:11" ht="14.4" customHeight="1" x14ac:dyDescent="0.3">
      <c r="A92" s="648" t="s">
        <v>553</v>
      </c>
      <c r="B92" s="649" t="s">
        <v>1350</v>
      </c>
      <c r="C92" s="650" t="s">
        <v>567</v>
      </c>
      <c r="D92" s="651" t="s">
        <v>1352</v>
      </c>
      <c r="E92" s="650" t="s">
        <v>2461</v>
      </c>
      <c r="F92" s="651" t="s">
        <v>2462</v>
      </c>
      <c r="G92" s="650" t="s">
        <v>2093</v>
      </c>
      <c r="H92" s="650" t="s">
        <v>2094</v>
      </c>
      <c r="I92" s="652">
        <v>2.9</v>
      </c>
      <c r="J92" s="652">
        <v>100</v>
      </c>
      <c r="K92" s="653">
        <v>290</v>
      </c>
    </row>
    <row r="93" spans="1:11" ht="14.4" customHeight="1" x14ac:dyDescent="0.3">
      <c r="A93" s="648" t="s">
        <v>553</v>
      </c>
      <c r="B93" s="649" t="s">
        <v>1350</v>
      </c>
      <c r="C93" s="650" t="s">
        <v>567</v>
      </c>
      <c r="D93" s="651" t="s">
        <v>1352</v>
      </c>
      <c r="E93" s="650" t="s">
        <v>2461</v>
      </c>
      <c r="F93" s="651" t="s">
        <v>2462</v>
      </c>
      <c r="G93" s="650" t="s">
        <v>2095</v>
      </c>
      <c r="H93" s="650" t="s">
        <v>2096</v>
      </c>
      <c r="I93" s="652">
        <v>3.1949999999999998</v>
      </c>
      <c r="J93" s="652">
        <v>200</v>
      </c>
      <c r="K93" s="653">
        <v>670.5</v>
      </c>
    </row>
    <row r="94" spans="1:11" ht="14.4" customHeight="1" x14ac:dyDescent="0.3">
      <c r="A94" s="648" t="s">
        <v>553</v>
      </c>
      <c r="B94" s="649" t="s">
        <v>1350</v>
      </c>
      <c r="C94" s="650" t="s">
        <v>567</v>
      </c>
      <c r="D94" s="651" t="s">
        <v>1352</v>
      </c>
      <c r="E94" s="650" t="s">
        <v>2461</v>
      </c>
      <c r="F94" s="651" t="s">
        <v>2462</v>
      </c>
      <c r="G94" s="650" t="s">
        <v>2097</v>
      </c>
      <c r="H94" s="650" t="s">
        <v>2098</v>
      </c>
      <c r="I94" s="652">
        <v>0.22</v>
      </c>
      <c r="J94" s="652">
        <v>900</v>
      </c>
      <c r="K94" s="653">
        <v>198</v>
      </c>
    </row>
    <row r="95" spans="1:11" ht="14.4" customHeight="1" x14ac:dyDescent="0.3">
      <c r="A95" s="648" t="s">
        <v>553</v>
      </c>
      <c r="B95" s="649" t="s">
        <v>1350</v>
      </c>
      <c r="C95" s="650" t="s">
        <v>567</v>
      </c>
      <c r="D95" s="651" t="s">
        <v>1352</v>
      </c>
      <c r="E95" s="650" t="s">
        <v>2461</v>
      </c>
      <c r="F95" s="651" t="s">
        <v>2462</v>
      </c>
      <c r="G95" s="650" t="s">
        <v>2099</v>
      </c>
      <c r="H95" s="650" t="s">
        <v>2100</v>
      </c>
      <c r="I95" s="652">
        <v>7.4249999999999998</v>
      </c>
      <c r="J95" s="652">
        <v>100</v>
      </c>
      <c r="K95" s="653">
        <v>742.5</v>
      </c>
    </row>
    <row r="96" spans="1:11" ht="14.4" customHeight="1" x14ac:dyDescent="0.3">
      <c r="A96" s="648" t="s">
        <v>553</v>
      </c>
      <c r="B96" s="649" t="s">
        <v>1350</v>
      </c>
      <c r="C96" s="650" t="s">
        <v>567</v>
      </c>
      <c r="D96" s="651" t="s">
        <v>1352</v>
      </c>
      <c r="E96" s="650" t="s">
        <v>2461</v>
      </c>
      <c r="F96" s="651" t="s">
        <v>2462</v>
      </c>
      <c r="G96" s="650" t="s">
        <v>1978</v>
      </c>
      <c r="H96" s="650" t="s">
        <v>1979</v>
      </c>
      <c r="I96" s="652">
        <v>1.07</v>
      </c>
      <c r="J96" s="652">
        <v>500</v>
      </c>
      <c r="K96" s="653">
        <v>535</v>
      </c>
    </row>
    <row r="97" spans="1:11" ht="14.4" customHeight="1" x14ac:dyDescent="0.3">
      <c r="A97" s="648" t="s">
        <v>553</v>
      </c>
      <c r="B97" s="649" t="s">
        <v>1350</v>
      </c>
      <c r="C97" s="650" t="s">
        <v>567</v>
      </c>
      <c r="D97" s="651" t="s">
        <v>1352</v>
      </c>
      <c r="E97" s="650" t="s">
        <v>2461</v>
      </c>
      <c r="F97" s="651" t="s">
        <v>2462</v>
      </c>
      <c r="G97" s="650" t="s">
        <v>1982</v>
      </c>
      <c r="H97" s="650" t="s">
        <v>1983</v>
      </c>
      <c r="I97" s="652">
        <v>0.42666666666666658</v>
      </c>
      <c r="J97" s="652">
        <v>1200</v>
      </c>
      <c r="K97" s="653">
        <v>512</v>
      </c>
    </row>
    <row r="98" spans="1:11" ht="14.4" customHeight="1" x14ac:dyDescent="0.3">
      <c r="A98" s="648" t="s">
        <v>553</v>
      </c>
      <c r="B98" s="649" t="s">
        <v>1350</v>
      </c>
      <c r="C98" s="650" t="s">
        <v>567</v>
      </c>
      <c r="D98" s="651" t="s">
        <v>1352</v>
      </c>
      <c r="E98" s="650" t="s">
        <v>2461</v>
      </c>
      <c r="F98" s="651" t="s">
        <v>2462</v>
      </c>
      <c r="G98" s="650" t="s">
        <v>1984</v>
      </c>
      <c r="H98" s="650" t="s">
        <v>1985</v>
      </c>
      <c r="I98" s="652">
        <v>0.60166666666666668</v>
      </c>
      <c r="J98" s="652">
        <v>2300</v>
      </c>
      <c r="K98" s="653">
        <v>1378</v>
      </c>
    </row>
    <row r="99" spans="1:11" ht="14.4" customHeight="1" x14ac:dyDescent="0.3">
      <c r="A99" s="648" t="s">
        <v>553</v>
      </c>
      <c r="B99" s="649" t="s">
        <v>1350</v>
      </c>
      <c r="C99" s="650" t="s">
        <v>567</v>
      </c>
      <c r="D99" s="651" t="s">
        <v>1352</v>
      </c>
      <c r="E99" s="650" t="s">
        <v>2461</v>
      </c>
      <c r="F99" s="651" t="s">
        <v>2462</v>
      </c>
      <c r="G99" s="650" t="s">
        <v>2101</v>
      </c>
      <c r="H99" s="650" t="s">
        <v>2102</v>
      </c>
      <c r="I99" s="652">
        <v>1.84</v>
      </c>
      <c r="J99" s="652">
        <v>20</v>
      </c>
      <c r="K99" s="653">
        <v>36.799999999999997</v>
      </c>
    </row>
    <row r="100" spans="1:11" ht="14.4" customHeight="1" x14ac:dyDescent="0.3">
      <c r="A100" s="648" t="s">
        <v>553</v>
      </c>
      <c r="B100" s="649" t="s">
        <v>1350</v>
      </c>
      <c r="C100" s="650" t="s">
        <v>567</v>
      </c>
      <c r="D100" s="651" t="s">
        <v>1352</v>
      </c>
      <c r="E100" s="650" t="s">
        <v>2461</v>
      </c>
      <c r="F100" s="651" t="s">
        <v>2462</v>
      </c>
      <c r="G100" s="650" t="s">
        <v>2014</v>
      </c>
      <c r="H100" s="650" t="s">
        <v>2015</v>
      </c>
      <c r="I100" s="652">
        <v>2.91</v>
      </c>
      <c r="J100" s="652">
        <v>400</v>
      </c>
      <c r="K100" s="653">
        <v>1164</v>
      </c>
    </row>
    <row r="101" spans="1:11" ht="14.4" customHeight="1" x14ac:dyDescent="0.3">
      <c r="A101" s="648" t="s">
        <v>553</v>
      </c>
      <c r="B101" s="649" t="s">
        <v>1350</v>
      </c>
      <c r="C101" s="650" t="s">
        <v>567</v>
      </c>
      <c r="D101" s="651" t="s">
        <v>1352</v>
      </c>
      <c r="E101" s="650" t="s">
        <v>2461</v>
      </c>
      <c r="F101" s="651" t="s">
        <v>2462</v>
      </c>
      <c r="G101" s="650" t="s">
        <v>2022</v>
      </c>
      <c r="H101" s="650" t="s">
        <v>2023</v>
      </c>
      <c r="I101" s="652">
        <v>12.103333333333333</v>
      </c>
      <c r="J101" s="652">
        <v>30</v>
      </c>
      <c r="K101" s="653">
        <v>363.1</v>
      </c>
    </row>
    <row r="102" spans="1:11" ht="14.4" customHeight="1" x14ac:dyDescent="0.3">
      <c r="A102" s="648" t="s">
        <v>553</v>
      </c>
      <c r="B102" s="649" t="s">
        <v>1350</v>
      </c>
      <c r="C102" s="650" t="s">
        <v>567</v>
      </c>
      <c r="D102" s="651" t="s">
        <v>1352</v>
      </c>
      <c r="E102" s="650" t="s">
        <v>2461</v>
      </c>
      <c r="F102" s="651" t="s">
        <v>2462</v>
      </c>
      <c r="G102" s="650" t="s">
        <v>2103</v>
      </c>
      <c r="H102" s="650" t="s">
        <v>2104</v>
      </c>
      <c r="I102" s="652">
        <v>10.19</v>
      </c>
      <c r="J102" s="652">
        <v>20</v>
      </c>
      <c r="K102" s="653">
        <v>203.8</v>
      </c>
    </row>
    <row r="103" spans="1:11" ht="14.4" customHeight="1" x14ac:dyDescent="0.3">
      <c r="A103" s="648" t="s">
        <v>553</v>
      </c>
      <c r="B103" s="649" t="s">
        <v>1350</v>
      </c>
      <c r="C103" s="650" t="s">
        <v>567</v>
      </c>
      <c r="D103" s="651" t="s">
        <v>1352</v>
      </c>
      <c r="E103" s="650" t="s">
        <v>2461</v>
      </c>
      <c r="F103" s="651" t="s">
        <v>2462</v>
      </c>
      <c r="G103" s="650" t="s">
        <v>2105</v>
      </c>
      <c r="H103" s="650" t="s">
        <v>2106</v>
      </c>
      <c r="I103" s="652">
        <v>4.03</v>
      </c>
      <c r="J103" s="652">
        <v>30</v>
      </c>
      <c r="K103" s="653">
        <v>120.9</v>
      </c>
    </row>
    <row r="104" spans="1:11" ht="14.4" customHeight="1" x14ac:dyDescent="0.3">
      <c r="A104" s="648" t="s">
        <v>553</v>
      </c>
      <c r="B104" s="649" t="s">
        <v>1350</v>
      </c>
      <c r="C104" s="650" t="s">
        <v>567</v>
      </c>
      <c r="D104" s="651" t="s">
        <v>1352</v>
      </c>
      <c r="E104" s="650" t="s">
        <v>2461</v>
      </c>
      <c r="F104" s="651" t="s">
        <v>2462</v>
      </c>
      <c r="G104" s="650" t="s">
        <v>2107</v>
      </c>
      <c r="H104" s="650" t="s">
        <v>2108</v>
      </c>
      <c r="I104" s="652">
        <v>4.24</v>
      </c>
      <c r="J104" s="652">
        <v>400</v>
      </c>
      <c r="K104" s="653">
        <v>1694</v>
      </c>
    </row>
    <row r="105" spans="1:11" ht="14.4" customHeight="1" x14ac:dyDescent="0.3">
      <c r="A105" s="648" t="s">
        <v>553</v>
      </c>
      <c r="B105" s="649" t="s">
        <v>1350</v>
      </c>
      <c r="C105" s="650" t="s">
        <v>567</v>
      </c>
      <c r="D105" s="651" t="s">
        <v>1352</v>
      </c>
      <c r="E105" s="650" t="s">
        <v>2461</v>
      </c>
      <c r="F105" s="651" t="s">
        <v>2462</v>
      </c>
      <c r="G105" s="650" t="s">
        <v>2109</v>
      </c>
      <c r="H105" s="650" t="s">
        <v>2110</v>
      </c>
      <c r="I105" s="652">
        <v>12.84</v>
      </c>
      <c r="J105" s="652">
        <v>100</v>
      </c>
      <c r="K105" s="653">
        <v>1283.82</v>
      </c>
    </row>
    <row r="106" spans="1:11" ht="14.4" customHeight="1" x14ac:dyDescent="0.3">
      <c r="A106" s="648" t="s">
        <v>553</v>
      </c>
      <c r="B106" s="649" t="s">
        <v>1350</v>
      </c>
      <c r="C106" s="650" t="s">
        <v>567</v>
      </c>
      <c r="D106" s="651" t="s">
        <v>1352</v>
      </c>
      <c r="E106" s="650" t="s">
        <v>2461</v>
      </c>
      <c r="F106" s="651" t="s">
        <v>2462</v>
      </c>
      <c r="G106" s="650" t="s">
        <v>2039</v>
      </c>
      <c r="H106" s="650" t="s">
        <v>2040</v>
      </c>
      <c r="I106" s="652">
        <v>60.5</v>
      </c>
      <c r="J106" s="652">
        <v>15</v>
      </c>
      <c r="K106" s="653">
        <v>907.5</v>
      </c>
    </row>
    <row r="107" spans="1:11" ht="14.4" customHeight="1" x14ac:dyDescent="0.3">
      <c r="A107" s="648" t="s">
        <v>553</v>
      </c>
      <c r="B107" s="649" t="s">
        <v>1350</v>
      </c>
      <c r="C107" s="650" t="s">
        <v>567</v>
      </c>
      <c r="D107" s="651" t="s">
        <v>1352</v>
      </c>
      <c r="E107" s="650" t="s">
        <v>2461</v>
      </c>
      <c r="F107" s="651" t="s">
        <v>2462</v>
      </c>
      <c r="G107" s="650" t="s">
        <v>2111</v>
      </c>
      <c r="H107" s="650" t="s">
        <v>2112</v>
      </c>
      <c r="I107" s="652">
        <v>2118.5</v>
      </c>
      <c r="J107" s="652">
        <v>5</v>
      </c>
      <c r="K107" s="653">
        <v>10592.5</v>
      </c>
    </row>
    <row r="108" spans="1:11" ht="14.4" customHeight="1" x14ac:dyDescent="0.3">
      <c r="A108" s="648" t="s">
        <v>553</v>
      </c>
      <c r="B108" s="649" t="s">
        <v>1350</v>
      </c>
      <c r="C108" s="650" t="s">
        <v>567</v>
      </c>
      <c r="D108" s="651" t="s">
        <v>1352</v>
      </c>
      <c r="E108" s="650" t="s">
        <v>2473</v>
      </c>
      <c r="F108" s="651" t="s">
        <v>2474</v>
      </c>
      <c r="G108" s="650" t="s">
        <v>2113</v>
      </c>
      <c r="H108" s="650" t="s">
        <v>2114</v>
      </c>
      <c r="I108" s="652">
        <v>6.2050000000000001</v>
      </c>
      <c r="J108" s="652">
        <v>300</v>
      </c>
      <c r="K108" s="653">
        <v>1861.05</v>
      </c>
    </row>
    <row r="109" spans="1:11" ht="14.4" customHeight="1" x14ac:dyDescent="0.3">
      <c r="A109" s="648" t="s">
        <v>553</v>
      </c>
      <c r="B109" s="649" t="s">
        <v>1350</v>
      </c>
      <c r="C109" s="650" t="s">
        <v>567</v>
      </c>
      <c r="D109" s="651" t="s">
        <v>1352</v>
      </c>
      <c r="E109" s="650" t="s">
        <v>2473</v>
      </c>
      <c r="F109" s="651" t="s">
        <v>2474</v>
      </c>
      <c r="G109" s="650" t="s">
        <v>2115</v>
      </c>
      <c r="H109" s="650" t="s">
        <v>2116</v>
      </c>
      <c r="I109" s="652">
        <v>2940</v>
      </c>
      <c r="J109" s="652">
        <v>1</v>
      </c>
      <c r="K109" s="653">
        <v>2940</v>
      </c>
    </row>
    <row r="110" spans="1:11" ht="14.4" customHeight="1" x14ac:dyDescent="0.3">
      <c r="A110" s="648" t="s">
        <v>553</v>
      </c>
      <c r="B110" s="649" t="s">
        <v>1350</v>
      </c>
      <c r="C110" s="650" t="s">
        <v>567</v>
      </c>
      <c r="D110" s="651" t="s">
        <v>1352</v>
      </c>
      <c r="E110" s="650" t="s">
        <v>2473</v>
      </c>
      <c r="F110" s="651" t="s">
        <v>2474</v>
      </c>
      <c r="G110" s="650" t="s">
        <v>2117</v>
      </c>
      <c r="H110" s="650" t="s">
        <v>2118</v>
      </c>
      <c r="I110" s="652">
        <v>2156</v>
      </c>
      <c r="J110" s="652">
        <v>1</v>
      </c>
      <c r="K110" s="653">
        <v>2156</v>
      </c>
    </row>
    <row r="111" spans="1:11" ht="14.4" customHeight="1" x14ac:dyDescent="0.3">
      <c r="A111" s="648" t="s">
        <v>553</v>
      </c>
      <c r="B111" s="649" t="s">
        <v>1350</v>
      </c>
      <c r="C111" s="650" t="s">
        <v>567</v>
      </c>
      <c r="D111" s="651" t="s">
        <v>1352</v>
      </c>
      <c r="E111" s="650" t="s">
        <v>2475</v>
      </c>
      <c r="F111" s="651" t="s">
        <v>2476</v>
      </c>
      <c r="G111" s="650" t="s">
        <v>2119</v>
      </c>
      <c r="H111" s="650" t="s">
        <v>2120</v>
      </c>
      <c r="I111" s="652">
        <v>3971.33</v>
      </c>
      <c r="J111" s="652">
        <v>1</v>
      </c>
      <c r="K111" s="653">
        <v>3971.33</v>
      </c>
    </row>
    <row r="112" spans="1:11" ht="14.4" customHeight="1" x14ac:dyDescent="0.3">
      <c r="A112" s="648" t="s">
        <v>553</v>
      </c>
      <c r="B112" s="649" t="s">
        <v>1350</v>
      </c>
      <c r="C112" s="650" t="s">
        <v>567</v>
      </c>
      <c r="D112" s="651" t="s">
        <v>1352</v>
      </c>
      <c r="E112" s="650" t="s">
        <v>2475</v>
      </c>
      <c r="F112" s="651" t="s">
        <v>2476</v>
      </c>
      <c r="G112" s="650" t="s">
        <v>2121</v>
      </c>
      <c r="H112" s="650" t="s">
        <v>2122</v>
      </c>
      <c r="I112" s="652">
        <v>3964.7249999999999</v>
      </c>
      <c r="J112" s="652">
        <v>2</v>
      </c>
      <c r="K112" s="653">
        <v>7929.45</v>
      </c>
    </row>
    <row r="113" spans="1:11" ht="14.4" customHeight="1" x14ac:dyDescent="0.3">
      <c r="A113" s="648" t="s">
        <v>553</v>
      </c>
      <c r="B113" s="649" t="s">
        <v>1350</v>
      </c>
      <c r="C113" s="650" t="s">
        <v>567</v>
      </c>
      <c r="D113" s="651" t="s">
        <v>1352</v>
      </c>
      <c r="E113" s="650" t="s">
        <v>2475</v>
      </c>
      <c r="F113" s="651" t="s">
        <v>2476</v>
      </c>
      <c r="G113" s="650" t="s">
        <v>2123</v>
      </c>
      <c r="H113" s="650" t="s">
        <v>2124</v>
      </c>
      <c r="I113" s="652">
        <v>3972.3720000000003</v>
      </c>
      <c r="J113" s="652">
        <v>7</v>
      </c>
      <c r="K113" s="653">
        <v>27777.040000000001</v>
      </c>
    </row>
    <row r="114" spans="1:11" ht="14.4" customHeight="1" x14ac:dyDescent="0.3">
      <c r="A114" s="648" t="s">
        <v>553</v>
      </c>
      <c r="B114" s="649" t="s">
        <v>1350</v>
      </c>
      <c r="C114" s="650" t="s">
        <v>567</v>
      </c>
      <c r="D114" s="651" t="s">
        <v>1352</v>
      </c>
      <c r="E114" s="650" t="s">
        <v>2475</v>
      </c>
      <c r="F114" s="651" t="s">
        <v>2476</v>
      </c>
      <c r="G114" s="650" t="s">
        <v>2125</v>
      </c>
      <c r="H114" s="650" t="s">
        <v>2126</v>
      </c>
      <c r="I114" s="652">
        <v>271.702</v>
      </c>
      <c r="J114" s="652">
        <v>9</v>
      </c>
      <c r="K114" s="653">
        <v>2445.31</v>
      </c>
    </row>
    <row r="115" spans="1:11" ht="14.4" customHeight="1" x14ac:dyDescent="0.3">
      <c r="A115" s="648" t="s">
        <v>553</v>
      </c>
      <c r="B115" s="649" t="s">
        <v>1350</v>
      </c>
      <c r="C115" s="650" t="s">
        <v>567</v>
      </c>
      <c r="D115" s="651" t="s">
        <v>1352</v>
      </c>
      <c r="E115" s="650" t="s">
        <v>2475</v>
      </c>
      <c r="F115" s="651" t="s">
        <v>2476</v>
      </c>
      <c r="G115" s="650" t="s">
        <v>2127</v>
      </c>
      <c r="H115" s="650" t="s">
        <v>2128</v>
      </c>
      <c r="I115" s="652">
        <v>275.86</v>
      </c>
      <c r="J115" s="652">
        <v>1</v>
      </c>
      <c r="K115" s="653">
        <v>275.86</v>
      </c>
    </row>
    <row r="116" spans="1:11" ht="14.4" customHeight="1" x14ac:dyDescent="0.3">
      <c r="A116" s="648" t="s">
        <v>553</v>
      </c>
      <c r="B116" s="649" t="s">
        <v>1350</v>
      </c>
      <c r="C116" s="650" t="s">
        <v>567</v>
      </c>
      <c r="D116" s="651" t="s">
        <v>1352</v>
      </c>
      <c r="E116" s="650" t="s">
        <v>2475</v>
      </c>
      <c r="F116" s="651" t="s">
        <v>2476</v>
      </c>
      <c r="G116" s="650" t="s">
        <v>2129</v>
      </c>
      <c r="H116" s="650" t="s">
        <v>2130</v>
      </c>
      <c r="I116" s="652">
        <v>517.23</v>
      </c>
      <c r="J116" s="652">
        <v>1</v>
      </c>
      <c r="K116" s="653">
        <v>517.23</v>
      </c>
    </row>
    <row r="117" spans="1:11" ht="14.4" customHeight="1" x14ac:dyDescent="0.3">
      <c r="A117" s="648" t="s">
        <v>553</v>
      </c>
      <c r="B117" s="649" t="s">
        <v>1350</v>
      </c>
      <c r="C117" s="650" t="s">
        <v>567</v>
      </c>
      <c r="D117" s="651" t="s">
        <v>1352</v>
      </c>
      <c r="E117" s="650" t="s">
        <v>2475</v>
      </c>
      <c r="F117" s="651" t="s">
        <v>2476</v>
      </c>
      <c r="G117" s="650" t="s">
        <v>2131</v>
      </c>
      <c r="H117" s="650" t="s">
        <v>2132</v>
      </c>
      <c r="I117" s="652">
        <v>186.21</v>
      </c>
      <c r="J117" s="652">
        <v>1</v>
      </c>
      <c r="K117" s="653">
        <v>186.21</v>
      </c>
    </row>
    <row r="118" spans="1:11" ht="14.4" customHeight="1" x14ac:dyDescent="0.3">
      <c r="A118" s="648" t="s">
        <v>553</v>
      </c>
      <c r="B118" s="649" t="s">
        <v>1350</v>
      </c>
      <c r="C118" s="650" t="s">
        <v>567</v>
      </c>
      <c r="D118" s="651" t="s">
        <v>1352</v>
      </c>
      <c r="E118" s="650" t="s">
        <v>2475</v>
      </c>
      <c r="F118" s="651" t="s">
        <v>2476</v>
      </c>
      <c r="G118" s="650" t="s">
        <v>2133</v>
      </c>
      <c r="H118" s="650" t="s">
        <v>2134</v>
      </c>
      <c r="I118" s="652">
        <v>31.66</v>
      </c>
      <c r="J118" s="652">
        <v>25</v>
      </c>
      <c r="K118" s="653">
        <v>791.44</v>
      </c>
    </row>
    <row r="119" spans="1:11" ht="14.4" customHeight="1" x14ac:dyDescent="0.3">
      <c r="A119" s="648" t="s">
        <v>553</v>
      </c>
      <c r="B119" s="649" t="s">
        <v>1350</v>
      </c>
      <c r="C119" s="650" t="s">
        <v>567</v>
      </c>
      <c r="D119" s="651" t="s">
        <v>1352</v>
      </c>
      <c r="E119" s="650" t="s">
        <v>2475</v>
      </c>
      <c r="F119" s="651" t="s">
        <v>2476</v>
      </c>
      <c r="G119" s="650" t="s">
        <v>2135</v>
      </c>
      <c r="H119" s="650" t="s">
        <v>2136</v>
      </c>
      <c r="I119" s="652">
        <v>71.39</v>
      </c>
      <c r="J119" s="652">
        <v>90</v>
      </c>
      <c r="K119" s="653">
        <v>6425.1</v>
      </c>
    </row>
    <row r="120" spans="1:11" ht="14.4" customHeight="1" x14ac:dyDescent="0.3">
      <c r="A120" s="648" t="s">
        <v>553</v>
      </c>
      <c r="B120" s="649" t="s">
        <v>1350</v>
      </c>
      <c r="C120" s="650" t="s">
        <v>567</v>
      </c>
      <c r="D120" s="651" t="s">
        <v>1352</v>
      </c>
      <c r="E120" s="650" t="s">
        <v>2475</v>
      </c>
      <c r="F120" s="651" t="s">
        <v>2476</v>
      </c>
      <c r="G120" s="650" t="s">
        <v>2137</v>
      </c>
      <c r="H120" s="650" t="s">
        <v>2138</v>
      </c>
      <c r="I120" s="652">
        <v>4011.38</v>
      </c>
      <c r="J120" s="652">
        <v>1</v>
      </c>
      <c r="K120" s="653">
        <v>4011.38</v>
      </c>
    </row>
    <row r="121" spans="1:11" ht="14.4" customHeight="1" x14ac:dyDescent="0.3">
      <c r="A121" s="648" t="s">
        <v>553</v>
      </c>
      <c r="B121" s="649" t="s">
        <v>1350</v>
      </c>
      <c r="C121" s="650" t="s">
        <v>567</v>
      </c>
      <c r="D121" s="651" t="s">
        <v>1352</v>
      </c>
      <c r="E121" s="650" t="s">
        <v>2475</v>
      </c>
      <c r="F121" s="651" t="s">
        <v>2476</v>
      </c>
      <c r="G121" s="650" t="s">
        <v>2139</v>
      </c>
      <c r="H121" s="650" t="s">
        <v>2140</v>
      </c>
      <c r="I121" s="652">
        <v>161.5</v>
      </c>
      <c r="J121" s="652">
        <v>6</v>
      </c>
      <c r="K121" s="653">
        <v>969</v>
      </c>
    </row>
    <row r="122" spans="1:11" ht="14.4" customHeight="1" x14ac:dyDescent="0.3">
      <c r="A122" s="648" t="s">
        <v>553</v>
      </c>
      <c r="B122" s="649" t="s">
        <v>1350</v>
      </c>
      <c r="C122" s="650" t="s">
        <v>567</v>
      </c>
      <c r="D122" s="651" t="s">
        <v>1352</v>
      </c>
      <c r="E122" s="650" t="s">
        <v>2475</v>
      </c>
      <c r="F122" s="651" t="s">
        <v>2476</v>
      </c>
      <c r="G122" s="650" t="s">
        <v>2141</v>
      </c>
      <c r="H122" s="650" t="s">
        <v>2142</v>
      </c>
      <c r="I122" s="652">
        <v>3962.75</v>
      </c>
      <c r="J122" s="652">
        <v>2</v>
      </c>
      <c r="K122" s="653">
        <v>7925.5</v>
      </c>
    </row>
    <row r="123" spans="1:11" ht="14.4" customHeight="1" x14ac:dyDescent="0.3">
      <c r="A123" s="648" t="s">
        <v>553</v>
      </c>
      <c r="B123" s="649" t="s">
        <v>1350</v>
      </c>
      <c r="C123" s="650" t="s">
        <v>567</v>
      </c>
      <c r="D123" s="651" t="s">
        <v>1352</v>
      </c>
      <c r="E123" s="650" t="s">
        <v>2475</v>
      </c>
      <c r="F123" s="651" t="s">
        <v>2476</v>
      </c>
      <c r="G123" s="650" t="s">
        <v>2143</v>
      </c>
      <c r="H123" s="650" t="s">
        <v>2144</v>
      </c>
      <c r="I123" s="652">
        <v>4248.0540000000001</v>
      </c>
      <c r="J123" s="652">
        <v>6</v>
      </c>
      <c r="K123" s="653">
        <v>25475.3</v>
      </c>
    </row>
    <row r="124" spans="1:11" ht="14.4" customHeight="1" x14ac:dyDescent="0.3">
      <c r="A124" s="648" t="s">
        <v>553</v>
      </c>
      <c r="B124" s="649" t="s">
        <v>1350</v>
      </c>
      <c r="C124" s="650" t="s">
        <v>567</v>
      </c>
      <c r="D124" s="651" t="s">
        <v>1352</v>
      </c>
      <c r="E124" s="650" t="s">
        <v>2475</v>
      </c>
      <c r="F124" s="651" t="s">
        <v>2476</v>
      </c>
      <c r="G124" s="650" t="s">
        <v>2145</v>
      </c>
      <c r="H124" s="650" t="s">
        <v>2146</v>
      </c>
      <c r="I124" s="652">
        <v>3156.75</v>
      </c>
      <c r="J124" s="652">
        <v>1</v>
      </c>
      <c r="K124" s="653">
        <v>3156.75</v>
      </c>
    </row>
    <row r="125" spans="1:11" ht="14.4" customHeight="1" x14ac:dyDescent="0.3">
      <c r="A125" s="648" t="s">
        <v>553</v>
      </c>
      <c r="B125" s="649" t="s">
        <v>1350</v>
      </c>
      <c r="C125" s="650" t="s">
        <v>567</v>
      </c>
      <c r="D125" s="651" t="s">
        <v>1352</v>
      </c>
      <c r="E125" s="650" t="s">
        <v>2475</v>
      </c>
      <c r="F125" s="651" t="s">
        <v>2476</v>
      </c>
      <c r="G125" s="650" t="s">
        <v>2147</v>
      </c>
      <c r="H125" s="650" t="s">
        <v>2148</v>
      </c>
      <c r="I125" s="652">
        <v>3985.7833333333333</v>
      </c>
      <c r="J125" s="652">
        <v>3</v>
      </c>
      <c r="K125" s="653">
        <v>11957.35</v>
      </c>
    </row>
    <row r="126" spans="1:11" ht="14.4" customHeight="1" x14ac:dyDescent="0.3">
      <c r="A126" s="648" t="s">
        <v>553</v>
      </c>
      <c r="B126" s="649" t="s">
        <v>1350</v>
      </c>
      <c r="C126" s="650" t="s">
        <v>567</v>
      </c>
      <c r="D126" s="651" t="s">
        <v>1352</v>
      </c>
      <c r="E126" s="650" t="s">
        <v>2475</v>
      </c>
      <c r="F126" s="651" t="s">
        <v>2476</v>
      </c>
      <c r="G126" s="650" t="s">
        <v>2149</v>
      </c>
      <c r="H126" s="650" t="s">
        <v>2150</v>
      </c>
      <c r="I126" s="652">
        <v>723.58</v>
      </c>
      <c r="J126" s="652">
        <v>40</v>
      </c>
      <c r="K126" s="653">
        <v>28943.200000000001</v>
      </c>
    </row>
    <row r="127" spans="1:11" ht="14.4" customHeight="1" x14ac:dyDescent="0.3">
      <c r="A127" s="648" t="s">
        <v>553</v>
      </c>
      <c r="B127" s="649" t="s">
        <v>1350</v>
      </c>
      <c r="C127" s="650" t="s">
        <v>567</v>
      </c>
      <c r="D127" s="651" t="s">
        <v>1352</v>
      </c>
      <c r="E127" s="650" t="s">
        <v>2475</v>
      </c>
      <c r="F127" s="651" t="s">
        <v>2476</v>
      </c>
      <c r="G127" s="650" t="s">
        <v>2151</v>
      </c>
      <c r="H127" s="650" t="s">
        <v>2152</v>
      </c>
      <c r="I127" s="652">
        <v>118.58</v>
      </c>
      <c r="J127" s="652">
        <v>10</v>
      </c>
      <c r="K127" s="653">
        <v>1185.8</v>
      </c>
    </row>
    <row r="128" spans="1:11" ht="14.4" customHeight="1" x14ac:dyDescent="0.3">
      <c r="A128" s="648" t="s">
        <v>553</v>
      </c>
      <c r="B128" s="649" t="s">
        <v>1350</v>
      </c>
      <c r="C128" s="650" t="s">
        <v>567</v>
      </c>
      <c r="D128" s="651" t="s">
        <v>1352</v>
      </c>
      <c r="E128" s="650" t="s">
        <v>2475</v>
      </c>
      <c r="F128" s="651" t="s">
        <v>2476</v>
      </c>
      <c r="G128" s="650" t="s">
        <v>2153</v>
      </c>
      <c r="H128" s="650" t="s">
        <v>2154</v>
      </c>
      <c r="I128" s="652">
        <v>664.39</v>
      </c>
      <c r="J128" s="652">
        <v>1</v>
      </c>
      <c r="K128" s="653">
        <v>664.39</v>
      </c>
    </row>
    <row r="129" spans="1:11" ht="14.4" customHeight="1" x14ac:dyDescent="0.3">
      <c r="A129" s="648" t="s">
        <v>553</v>
      </c>
      <c r="B129" s="649" t="s">
        <v>1350</v>
      </c>
      <c r="C129" s="650" t="s">
        <v>567</v>
      </c>
      <c r="D129" s="651" t="s">
        <v>1352</v>
      </c>
      <c r="E129" s="650" t="s">
        <v>2475</v>
      </c>
      <c r="F129" s="651" t="s">
        <v>2476</v>
      </c>
      <c r="G129" s="650" t="s">
        <v>2155</v>
      </c>
      <c r="H129" s="650" t="s">
        <v>2156</v>
      </c>
      <c r="I129" s="652">
        <v>2932.65</v>
      </c>
      <c r="J129" s="652">
        <v>1</v>
      </c>
      <c r="K129" s="653">
        <v>2932.65</v>
      </c>
    </row>
    <row r="130" spans="1:11" ht="14.4" customHeight="1" x14ac:dyDescent="0.3">
      <c r="A130" s="648" t="s">
        <v>553</v>
      </c>
      <c r="B130" s="649" t="s">
        <v>1350</v>
      </c>
      <c r="C130" s="650" t="s">
        <v>567</v>
      </c>
      <c r="D130" s="651" t="s">
        <v>1352</v>
      </c>
      <c r="E130" s="650" t="s">
        <v>2475</v>
      </c>
      <c r="F130" s="651" t="s">
        <v>2476</v>
      </c>
      <c r="G130" s="650" t="s">
        <v>2157</v>
      </c>
      <c r="H130" s="650" t="s">
        <v>2158</v>
      </c>
      <c r="I130" s="652">
        <v>3986</v>
      </c>
      <c r="J130" s="652">
        <v>2</v>
      </c>
      <c r="K130" s="653">
        <v>7972</v>
      </c>
    </row>
    <row r="131" spans="1:11" ht="14.4" customHeight="1" x14ac:dyDescent="0.3">
      <c r="A131" s="648" t="s">
        <v>553</v>
      </c>
      <c r="B131" s="649" t="s">
        <v>1350</v>
      </c>
      <c r="C131" s="650" t="s">
        <v>567</v>
      </c>
      <c r="D131" s="651" t="s">
        <v>1352</v>
      </c>
      <c r="E131" s="650" t="s">
        <v>2475</v>
      </c>
      <c r="F131" s="651" t="s">
        <v>2476</v>
      </c>
      <c r="G131" s="650" t="s">
        <v>2159</v>
      </c>
      <c r="H131" s="650" t="s">
        <v>2160</v>
      </c>
      <c r="I131" s="652">
        <v>4236.7700000000004</v>
      </c>
      <c r="J131" s="652">
        <v>1</v>
      </c>
      <c r="K131" s="653">
        <v>4236.7700000000004</v>
      </c>
    </row>
    <row r="132" spans="1:11" ht="14.4" customHeight="1" x14ac:dyDescent="0.3">
      <c r="A132" s="648" t="s">
        <v>553</v>
      </c>
      <c r="B132" s="649" t="s">
        <v>1350</v>
      </c>
      <c r="C132" s="650" t="s">
        <v>567</v>
      </c>
      <c r="D132" s="651" t="s">
        <v>1352</v>
      </c>
      <c r="E132" s="650" t="s">
        <v>2475</v>
      </c>
      <c r="F132" s="651" t="s">
        <v>2476</v>
      </c>
      <c r="G132" s="650" t="s">
        <v>2161</v>
      </c>
      <c r="H132" s="650" t="s">
        <v>2162</v>
      </c>
      <c r="I132" s="652">
        <v>71.39</v>
      </c>
      <c r="J132" s="652">
        <v>90</v>
      </c>
      <c r="K132" s="653">
        <v>6425.1</v>
      </c>
    </row>
    <row r="133" spans="1:11" ht="14.4" customHeight="1" x14ac:dyDescent="0.3">
      <c r="A133" s="648" t="s">
        <v>553</v>
      </c>
      <c r="B133" s="649" t="s">
        <v>1350</v>
      </c>
      <c r="C133" s="650" t="s">
        <v>567</v>
      </c>
      <c r="D133" s="651" t="s">
        <v>1352</v>
      </c>
      <c r="E133" s="650" t="s">
        <v>2475</v>
      </c>
      <c r="F133" s="651" t="s">
        <v>2476</v>
      </c>
      <c r="G133" s="650" t="s">
        <v>2163</v>
      </c>
      <c r="H133" s="650" t="s">
        <v>2164</v>
      </c>
      <c r="I133" s="652">
        <v>71.39</v>
      </c>
      <c r="J133" s="652">
        <v>90</v>
      </c>
      <c r="K133" s="653">
        <v>6425.1</v>
      </c>
    </row>
    <row r="134" spans="1:11" ht="14.4" customHeight="1" x14ac:dyDescent="0.3">
      <c r="A134" s="648" t="s">
        <v>553</v>
      </c>
      <c r="B134" s="649" t="s">
        <v>1350</v>
      </c>
      <c r="C134" s="650" t="s">
        <v>567</v>
      </c>
      <c r="D134" s="651" t="s">
        <v>1352</v>
      </c>
      <c r="E134" s="650" t="s">
        <v>2475</v>
      </c>
      <c r="F134" s="651" t="s">
        <v>2476</v>
      </c>
      <c r="G134" s="650" t="s">
        <v>2165</v>
      </c>
      <c r="H134" s="650" t="s">
        <v>2166</v>
      </c>
      <c r="I134" s="652">
        <v>7046.18</v>
      </c>
      <c r="J134" s="652">
        <v>2</v>
      </c>
      <c r="K134" s="653">
        <v>14092.36</v>
      </c>
    </row>
    <row r="135" spans="1:11" ht="14.4" customHeight="1" x14ac:dyDescent="0.3">
      <c r="A135" s="648" t="s">
        <v>553</v>
      </c>
      <c r="B135" s="649" t="s">
        <v>1350</v>
      </c>
      <c r="C135" s="650" t="s">
        <v>567</v>
      </c>
      <c r="D135" s="651" t="s">
        <v>1352</v>
      </c>
      <c r="E135" s="650" t="s">
        <v>2475</v>
      </c>
      <c r="F135" s="651" t="s">
        <v>2476</v>
      </c>
      <c r="G135" s="650" t="s">
        <v>2167</v>
      </c>
      <c r="H135" s="650" t="s">
        <v>2168</v>
      </c>
      <c r="I135" s="652">
        <v>723.58</v>
      </c>
      <c r="J135" s="652">
        <v>20</v>
      </c>
      <c r="K135" s="653">
        <v>14471.6</v>
      </c>
    </row>
    <row r="136" spans="1:11" ht="14.4" customHeight="1" x14ac:dyDescent="0.3">
      <c r="A136" s="648" t="s">
        <v>553</v>
      </c>
      <c r="B136" s="649" t="s">
        <v>1350</v>
      </c>
      <c r="C136" s="650" t="s">
        <v>567</v>
      </c>
      <c r="D136" s="651" t="s">
        <v>1352</v>
      </c>
      <c r="E136" s="650" t="s">
        <v>2475</v>
      </c>
      <c r="F136" s="651" t="s">
        <v>2476</v>
      </c>
      <c r="G136" s="650" t="s">
        <v>2169</v>
      </c>
      <c r="H136" s="650" t="s">
        <v>2170</v>
      </c>
      <c r="I136" s="652">
        <v>3277.51</v>
      </c>
      <c r="J136" s="652">
        <v>1</v>
      </c>
      <c r="K136" s="653">
        <v>3277.51</v>
      </c>
    </row>
    <row r="137" spans="1:11" ht="14.4" customHeight="1" x14ac:dyDescent="0.3">
      <c r="A137" s="648" t="s">
        <v>553</v>
      </c>
      <c r="B137" s="649" t="s">
        <v>1350</v>
      </c>
      <c r="C137" s="650" t="s">
        <v>567</v>
      </c>
      <c r="D137" s="651" t="s">
        <v>1352</v>
      </c>
      <c r="E137" s="650" t="s">
        <v>2475</v>
      </c>
      <c r="F137" s="651" t="s">
        <v>2476</v>
      </c>
      <c r="G137" s="650" t="s">
        <v>2171</v>
      </c>
      <c r="H137" s="650" t="s">
        <v>2172</v>
      </c>
      <c r="I137" s="652">
        <v>2865</v>
      </c>
      <c r="J137" s="652">
        <v>3</v>
      </c>
      <c r="K137" s="653">
        <v>8594.99</v>
      </c>
    </row>
    <row r="138" spans="1:11" ht="14.4" customHeight="1" x14ac:dyDescent="0.3">
      <c r="A138" s="648" t="s">
        <v>553</v>
      </c>
      <c r="B138" s="649" t="s">
        <v>1350</v>
      </c>
      <c r="C138" s="650" t="s">
        <v>567</v>
      </c>
      <c r="D138" s="651" t="s">
        <v>1352</v>
      </c>
      <c r="E138" s="650" t="s">
        <v>2475</v>
      </c>
      <c r="F138" s="651" t="s">
        <v>2476</v>
      </c>
      <c r="G138" s="650" t="s">
        <v>2171</v>
      </c>
      <c r="H138" s="650" t="s">
        <v>2173</v>
      </c>
      <c r="I138" s="652">
        <v>2435</v>
      </c>
      <c r="J138" s="652">
        <v>2</v>
      </c>
      <c r="K138" s="653">
        <v>4870</v>
      </c>
    </row>
    <row r="139" spans="1:11" ht="14.4" customHeight="1" x14ac:dyDescent="0.3">
      <c r="A139" s="648" t="s">
        <v>553</v>
      </c>
      <c r="B139" s="649" t="s">
        <v>1350</v>
      </c>
      <c r="C139" s="650" t="s">
        <v>567</v>
      </c>
      <c r="D139" s="651" t="s">
        <v>1352</v>
      </c>
      <c r="E139" s="650" t="s">
        <v>2475</v>
      </c>
      <c r="F139" s="651" t="s">
        <v>2476</v>
      </c>
      <c r="G139" s="650" t="s">
        <v>2174</v>
      </c>
      <c r="H139" s="650" t="s">
        <v>2175</v>
      </c>
      <c r="I139" s="652">
        <v>1040.7</v>
      </c>
      <c r="J139" s="652">
        <v>4</v>
      </c>
      <c r="K139" s="653">
        <v>4140.9400000000005</v>
      </c>
    </row>
    <row r="140" spans="1:11" ht="14.4" customHeight="1" x14ac:dyDescent="0.3">
      <c r="A140" s="648" t="s">
        <v>553</v>
      </c>
      <c r="B140" s="649" t="s">
        <v>1350</v>
      </c>
      <c r="C140" s="650" t="s">
        <v>567</v>
      </c>
      <c r="D140" s="651" t="s">
        <v>1352</v>
      </c>
      <c r="E140" s="650" t="s">
        <v>2475</v>
      </c>
      <c r="F140" s="651" t="s">
        <v>2476</v>
      </c>
      <c r="G140" s="650" t="s">
        <v>2176</v>
      </c>
      <c r="H140" s="650" t="s">
        <v>2177</v>
      </c>
      <c r="I140" s="652">
        <v>71.39</v>
      </c>
      <c r="J140" s="652">
        <v>90</v>
      </c>
      <c r="K140" s="653">
        <v>6425.1</v>
      </c>
    </row>
    <row r="141" spans="1:11" ht="14.4" customHeight="1" x14ac:dyDescent="0.3">
      <c r="A141" s="648" t="s">
        <v>553</v>
      </c>
      <c r="B141" s="649" t="s">
        <v>1350</v>
      </c>
      <c r="C141" s="650" t="s">
        <v>567</v>
      </c>
      <c r="D141" s="651" t="s">
        <v>1352</v>
      </c>
      <c r="E141" s="650" t="s">
        <v>2475</v>
      </c>
      <c r="F141" s="651" t="s">
        <v>2476</v>
      </c>
      <c r="G141" s="650" t="s">
        <v>2178</v>
      </c>
      <c r="H141" s="650" t="s">
        <v>2179</v>
      </c>
      <c r="I141" s="652">
        <v>454.02</v>
      </c>
      <c r="J141" s="652">
        <v>1</v>
      </c>
      <c r="K141" s="653">
        <v>454.02</v>
      </c>
    </row>
    <row r="142" spans="1:11" ht="14.4" customHeight="1" x14ac:dyDescent="0.3">
      <c r="A142" s="648" t="s">
        <v>553</v>
      </c>
      <c r="B142" s="649" t="s">
        <v>1350</v>
      </c>
      <c r="C142" s="650" t="s">
        <v>567</v>
      </c>
      <c r="D142" s="651" t="s">
        <v>1352</v>
      </c>
      <c r="E142" s="650" t="s">
        <v>2475</v>
      </c>
      <c r="F142" s="651" t="s">
        <v>2476</v>
      </c>
      <c r="G142" s="650" t="s">
        <v>2180</v>
      </c>
      <c r="H142" s="650" t="s">
        <v>2181</v>
      </c>
      <c r="I142" s="652">
        <v>528.04</v>
      </c>
      <c r="J142" s="652">
        <v>2</v>
      </c>
      <c r="K142" s="653">
        <v>1056.0899999999999</v>
      </c>
    </row>
    <row r="143" spans="1:11" ht="14.4" customHeight="1" x14ac:dyDescent="0.3">
      <c r="A143" s="648" t="s">
        <v>553</v>
      </c>
      <c r="B143" s="649" t="s">
        <v>1350</v>
      </c>
      <c r="C143" s="650" t="s">
        <v>567</v>
      </c>
      <c r="D143" s="651" t="s">
        <v>1352</v>
      </c>
      <c r="E143" s="650" t="s">
        <v>2475</v>
      </c>
      <c r="F143" s="651" t="s">
        <v>2476</v>
      </c>
      <c r="G143" s="650" t="s">
        <v>2182</v>
      </c>
      <c r="H143" s="650" t="s">
        <v>2183</v>
      </c>
      <c r="I143" s="652">
        <v>5016.01</v>
      </c>
      <c r="J143" s="652">
        <v>1</v>
      </c>
      <c r="K143" s="653">
        <v>5016.01</v>
      </c>
    </row>
    <row r="144" spans="1:11" ht="14.4" customHeight="1" x14ac:dyDescent="0.3">
      <c r="A144" s="648" t="s">
        <v>553</v>
      </c>
      <c r="B144" s="649" t="s">
        <v>1350</v>
      </c>
      <c r="C144" s="650" t="s">
        <v>567</v>
      </c>
      <c r="D144" s="651" t="s">
        <v>1352</v>
      </c>
      <c r="E144" s="650" t="s">
        <v>2475</v>
      </c>
      <c r="F144" s="651" t="s">
        <v>2476</v>
      </c>
      <c r="G144" s="650" t="s">
        <v>2184</v>
      </c>
      <c r="H144" s="650" t="s">
        <v>2185</v>
      </c>
      <c r="I144" s="652">
        <v>2200</v>
      </c>
      <c r="J144" s="652">
        <v>1</v>
      </c>
      <c r="K144" s="653">
        <v>2200</v>
      </c>
    </row>
    <row r="145" spans="1:11" ht="14.4" customHeight="1" x14ac:dyDescent="0.3">
      <c r="A145" s="648" t="s">
        <v>553</v>
      </c>
      <c r="B145" s="649" t="s">
        <v>1350</v>
      </c>
      <c r="C145" s="650" t="s">
        <v>567</v>
      </c>
      <c r="D145" s="651" t="s">
        <v>1352</v>
      </c>
      <c r="E145" s="650" t="s">
        <v>2475</v>
      </c>
      <c r="F145" s="651" t="s">
        <v>2476</v>
      </c>
      <c r="G145" s="650" t="s">
        <v>2186</v>
      </c>
      <c r="H145" s="650" t="s">
        <v>2187</v>
      </c>
      <c r="I145" s="652">
        <v>2200</v>
      </c>
      <c r="J145" s="652">
        <v>4</v>
      </c>
      <c r="K145" s="653">
        <v>8800</v>
      </c>
    </row>
    <row r="146" spans="1:11" ht="14.4" customHeight="1" x14ac:dyDescent="0.3">
      <c r="A146" s="648" t="s">
        <v>553</v>
      </c>
      <c r="B146" s="649" t="s">
        <v>1350</v>
      </c>
      <c r="C146" s="650" t="s">
        <v>567</v>
      </c>
      <c r="D146" s="651" t="s">
        <v>1352</v>
      </c>
      <c r="E146" s="650" t="s">
        <v>2475</v>
      </c>
      <c r="F146" s="651" t="s">
        <v>2476</v>
      </c>
      <c r="G146" s="650" t="s">
        <v>2188</v>
      </c>
      <c r="H146" s="650" t="s">
        <v>2189</v>
      </c>
      <c r="I146" s="652">
        <v>528.04</v>
      </c>
      <c r="J146" s="652">
        <v>1</v>
      </c>
      <c r="K146" s="653">
        <v>528.04</v>
      </c>
    </row>
    <row r="147" spans="1:11" ht="14.4" customHeight="1" x14ac:dyDescent="0.3">
      <c r="A147" s="648" t="s">
        <v>553</v>
      </c>
      <c r="B147" s="649" t="s">
        <v>1350</v>
      </c>
      <c r="C147" s="650" t="s">
        <v>567</v>
      </c>
      <c r="D147" s="651" t="s">
        <v>1352</v>
      </c>
      <c r="E147" s="650" t="s">
        <v>2475</v>
      </c>
      <c r="F147" s="651" t="s">
        <v>2476</v>
      </c>
      <c r="G147" s="650" t="s">
        <v>2190</v>
      </c>
      <c r="H147" s="650" t="s">
        <v>2191</v>
      </c>
      <c r="I147" s="652">
        <v>2200</v>
      </c>
      <c r="J147" s="652">
        <v>4</v>
      </c>
      <c r="K147" s="653">
        <v>8800</v>
      </c>
    </row>
    <row r="148" spans="1:11" ht="14.4" customHeight="1" x14ac:dyDescent="0.3">
      <c r="A148" s="648" t="s">
        <v>553</v>
      </c>
      <c r="B148" s="649" t="s">
        <v>1350</v>
      </c>
      <c r="C148" s="650" t="s">
        <v>567</v>
      </c>
      <c r="D148" s="651" t="s">
        <v>1352</v>
      </c>
      <c r="E148" s="650" t="s">
        <v>2475</v>
      </c>
      <c r="F148" s="651" t="s">
        <v>2476</v>
      </c>
      <c r="G148" s="650" t="s">
        <v>2192</v>
      </c>
      <c r="H148" s="650" t="s">
        <v>2193</v>
      </c>
      <c r="I148" s="652">
        <v>3105</v>
      </c>
      <c r="J148" s="652">
        <v>1</v>
      </c>
      <c r="K148" s="653">
        <v>3105</v>
      </c>
    </row>
    <row r="149" spans="1:11" ht="14.4" customHeight="1" x14ac:dyDescent="0.3">
      <c r="A149" s="648" t="s">
        <v>553</v>
      </c>
      <c r="B149" s="649" t="s">
        <v>1350</v>
      </c>
      <c r="C149" s="650" t="s">
        <v>567</v>
      </c>
      <c r="D149" s="651" t="s">
        <v>1352</v>
      </c>
      <c r="E149" s="650" t="s">
        <v>2475</v>
      </c>
      <c r="F149" s="651" t="s">
        <v>2476</v>
      </c>
      <c r="G149" s="650" t="s">
        <v>2194</v>
      </c>
      <c r="H149" s="650" t="s">
        <v>2195</v>
      </c>
      <c r="I149" s="652">
        <v>528.04999999999995</v>
      </c>
      <c r="J149" s="652">
        <v>1</v>
      </c>
      <c r="K149" s="653">
        <v>528.04999999999995</v>
      </c>
    </row>
    <row r="150" spans="1:11" ht="14.4" customHeight="1" x14ac:dyDescent="0.3">
      <c r="A150" s="648" t="s">
        <v>553</v>
      </c>
      <c r="B150" s="649" t="s">
        <v>1350</v>
      </c>
      <c r="C150" s="650" t="s">
        <v>567</v>
      </c>
      <c r="D150" s="651" t="s">
        <v>1352</v>
      </c>
      <c r="E150" s="650" t="s">
        <v>2475</v>
      </c>
      <c r="F150" s="651" t="s">
        <v>2476</v>
      </c>
      <c r="G150" s="650" t="s">
        <v>2196</v>
      </c>
      <c r="H150" s="650" t="s">
        <v>2197</v>
      </c>
      <c r="I150" s="652">
        <v>145.99</v>
      </c>
      <c r="J150" s="652">
        <v>1</v>
      </c>
      <c r="K150" s="653">
        <v>145.99</v>
      </c>
    </row>
    <row r="151" spans="1:11" ht="14.4" customHeight="1" x14ac:dyDescent="0.3">
      <c r="A151" s="648" t="s">
        <v>553</v>
      </c>
      <c r="B151" s="649" t="s">
        <v>1350</v>
      </c>
      <c r="C151" s="650" t="s">
        <v>567</v>
      </c>
      <c r="D151" s="651" t="s">
        <v>1352</v>
      </c>
      <c r="E151" s="650" t="s">
        <v>2475</v>
      </c>
      <c r="F151" s="651" t="s">
        <v>2476</v>
      </c>
      <c r="G151" s="650" t="s">
        <v>2198</v>
      </c>
      <c r="H151" s="650" t="s">
        <v>2199</v>
      </c>
      <c r="I151" s="652">
        <v>155.13999999999999</v>
      </c>
      <c r="J151" s="652">
        <v>1</v>
      </c>
      <c r="K151" s="653">
        <v>155.13999999999999</v>
      </c>
    </row>
    <row r="152" spans="1:11" ht="14.4" customHeight="1" x14ac:dyDescent="0.3">
      <c r="A152" s="648" t="s">
        <v>553</v>
      </c>
      <c r="B152" s="649" t="s">
        <v>1350</v>
      </c>
      <c r="C152" s="650" t="s">
        <v>567</v>
      </c>
      <c r="D152" s="651" t="s">
        <v>1352</v>
      </c>
      <c r="E152" s="650" t="s">
        <v>2475</v>
      </c>
      <c r="F152" s="651" t="s">
        <v>2476</v>
      </c>
      <c r="G152" s="650" t="s">
        <v>2200</v>
      </c>
      <c r="H152" s="650" t="s">
        <v>2201</v>
      </c>
      <c r="I152" s="652">
        <v>3885.25</v>
      </c>
      <c r="J152" s="652">
        <v>3</v>
      </c>
      <c r="K152" s="653">
        <v>11677</v>
      </c>
    </row>
    <row r="153" spans="1:11" ht="14.4" customHeight="1" x14ac:dyDescent="0.3">
      <c r="A153" s="648" t="s">
        <v>553</v>
      </c>
      <c r="B153" s="649" t="s">
        <v>1350</v>
      </c>
      <c r="C153" s="650" t="s">
        <v>567</v>
      </c>
      <c r="D153" s="651" t="s">
        <v>1352</v>
      </c>
      <c r="E153" s="650" t="s">
        <v>2475</v>
      </c>
      <c r="F153" s="651" t="s">
        <v>2476</v>
      </c>
      <c r="G153" s="650" t="s">
        <v>2202</v>
      </c>
      <c r="H153" s="650" t="s">
        <v>2203</v>
      </c>
      <c r="I153" s="652">
        <v>559.55999999999995</v>
      </c>
      <c r="J153" s="652">
        <v>1</v>
      </c>
      <c r="K153" s="653">
        <v>559.55999999999995</v>
      </c>
    </row>
    <row r="154" spans="1:11" ht="14.4" customHeight="1" x14ac:dyDescent="0.3">
      <c r="A154" s="648" t="s">
        <v>553</v>
      </c>
      <c r="B154" s="649" t="s">
        <v>1350</v>
      </c>
      <c r="C154" s="650" t="s">
        <v>567</v>
      </c>
      <c r="D154" s="651" t="s">
        <v>1352</v>
      </c>
      <c r="E154" s="650" t="s">
        <v>2475</v>
      </c>
      <c r="F154" s="651" t="s">
        <v>2476</v>
      </c>
      <c r="G154" s="650" t="s">
        <v>2204</v>
      </c>
      <c r="H154" s="650" t="s">
        <v>2205</v>
      </c>
      <c r="I154" s="652">
        <v>3906.5</v>
      </c>
      <c r="J154" s="652">
        <v>2</v>
      </c>
      <c r="K154" s="653">
        <v>7813</v>
      </c>
    </row>
    <row r="155" spans="1:11" ht="14.4" customHeight="1" x14ac:dyDescent="0.3">
      <c r="A155" s="648" t="s">
        <v>553</v>
      </c>
      <c r="B155" s="649" t="s">
        <v>1350</v>
      </c>
      <c r="C155" s="650" t="s">
        <v>567</v>
      </c>
      <c r="D155" s="651" t="s">
        <v>1352</v>
      </c>
      <c r="E155" s="650" t="s">
        <v>2475</v>
      </c>
      <c r="F155" s="651" t="s">
        <v>2476</v>
      </c>
      <c r="G155" s="650" t="s">
        <v>2206</v>
      </c>
      <c r="H155" s="650" t="s">
        <v>2207</v>
      </c>
      <c r="I155" s="652">
        <v>1725</v>
      </c>
      <c r="J155" s="652">
        <v>1</v>
      </c>
      <c r="K155" s="653">
        <v>1725</v>
      </c>
    </row>
    <row r="156" spans="1:11" ht="14.4" customHeight="1" x14ac:dyDescent="0.3">
      <c r="A156" s="648" t="s">
        <v>553</v>
      </c>
      <c r="B156" s="649" t="s">
        <v>1350</v>
      </c>
      <c r="C156" s="650" t="s">
        <v>567</v>
      </c>
      <c r="D156" s="651" t="s">
        <v>1352</v>
      </c>
      <c r="E156" s="650" t="s">
        <v>2475</v>
      </c>
      <c r="F156" s="651" t="s">
        <v>2476</v>
      </c>
      <c r="G156" s="650" t="s">
        <v>2208</v>
      </c>
      <c r="H156" s="650" t="s">
        <v>2209</v>
      </c>
      <c r="I156" s="652">
        <v>3864</v>
      </c>
      <c r="J156" s="652">
        <v>1</v>
      </c>
      <c r="K156" s="653">
        <v>3864</v>
      </c>
    </row>
    <row r="157" spans="1:11" ht="14.4" customHeight="1" x14ac:dyDescent="0.3">
      <c r="A157" s="648" t="s">
        <v>553</v>
      </c>
      <c r="B157" s="649" t="s">
        <v>1350</v>
      </c>
      <c r="C157" s="650" t="s">
        <v>567</v>
      </c>
      <c r="D157" s="651" t="s">
        <v>1352</v>
      </c>
      <c r="E157" s="650" t="s">
        <v>2475</v>
      </c>
      <c r="F157" s="651" t="s">
        <v>2476</v>
      </c>
      <c r="G157" s="650" t="s">
        <v>2210</v>
      </c>
      <c r="H157" s="650" t="s">
        <v>2211</v>
      </c>
      <c r="I157" s="652">
        <v>1020</v>
      </c>
      <c r="J157" s="652">
        <v>1</v>
      </c>
      <c r="K157" s="653">
        <v>1020</v>
      </c>
    </row>
    <row r="158" spans="1:11" ht="14.4" customHeight="1" x14ac:dyDescent="0.3">
      <c r="A158" s="648" t="s">
        <v>553</v>
      </c>
      <c r="B158" s="649" t="s">
        <v>1350</v>
      </c>
      <c r="C158" s="650" t="s">
        <v>567</v>
      </c>
      <c r="D158" s="651" t="s">
        <v>1352</v>
      </c>
      <c r="E158" s="650" t="s">
        <v>2475</v>
      </c>
      <c r="F158" s="651" t="s">
        <v>2476</v>
      </c>
      <c r="G158" s="650" t="s">
        <v>2212</v>
      </c>
      <c r="H158" s="650" t="s">
        <v>2213</v>
      </c>
      <c r="I158" s="652">
        <v>490</v>
      </c>
      <c r="J158" s="652">
        <v>1</v>
      </c>
      <c r="K158" s="653">
        <v>490</v>
      </c>
    </row>
    <row r="159" spans="1:11" ht="14.4" customHeight="1" x14ac:dyDescent="0.3">
      <c r="A159" s="648" t="s">
        <v>553</v>
      </c>
      <c r="B159" s="649" t="s">
        <v>1350</v>
      </c>
      <c r="C159" s="650" t="s">
        <v>567</v>
      </c>
      <c r="D159" s="651" t="s">
        <v>1352</v>
      </c>
      <c r="E159" s="650" t="s">
        <v>2475</v>
      </c>
      <c r="F159" s="651" t="s">
        <v>2476</v>
      </c>
      <c r="G159" s="650" t="s">
        <v>2214</v>
      </c>
      <c r="H159" s="650" t="s">
        <v>2215</v>
      </c>
      <c r="I159" s="652">
        <v>165.52</v>
      </c>
      <c r="J159" s="652">
        <v>1</v>
      </c>
      <c r="K159" s="653">
        <v>165.52</v>
      </c>
    </row>
    <row r="160" spans="1:11" ht="14.4" customHeight="1" x14ac:dyDescent="0.3">
      <c r="A160" s="648" t="s">
        <v>553</v>
      </c>
      <c r="B160" s="649" t="s">
        <v>1350</v>
      </c>
      <c r="C160" s="650" t="s">
        <v>567</v>
      </c>
      <c r="D160" s="651" t="s">
        <v>1352</v>
      </c>
      <c r="E160" s="650" t="s">
        <v>2475</v>
      </c>
      <c r="F160" s="651" t="s">
        <v>2476</v>
      </c>
      <c r="G160" s="650" t="s">
        <v>2216</v>
      </c>
      <c r="H160" s="650" t="s">
        <v>2217</v>
      </c>
      <c r="I160" s="652">
        <v>71.39</v>
      </c>
      <c r="J160" s="652">
        <v>90</v>
      </c>
      <c r="K160" s="653">
        <v>6425.1</v>
      </c>
    </row>
    <row r="161" spans="1:11" ht="14.4" customHeight="1" x14ac:dyDescent="0.3">
      <c r="A161" s="648" t="s">
        <v>553</v>
      </c>
      <c r="B161" s="649" t="s">
        <v>1350</v>
      </c>
      <c r="C161" s="650" t="s">
        <v>567</v>
      </c>
      <c r="D161" s="651" t="s">
        <v>1352</v>
      </c>
      <c r="E161" s="650" t="s">
        <v>2475</v>
      </c>
      <c r="F161" s="651" t="s">
        <v>2476</v>
      </c>
      <c r="G161" s="650" t="s">
        <v>2218</v>
      </c>
      <c r="H161" s="650" t="s">
        <v>2219</v>
      </c>
      <c r="I161" s="652">
        <v>71.39</v>
      </c>
      <c r="J161" s="652">
        <v>90</v>
      </c>
      <c r="K161" s="653">
        <v>6425.0999999999995</v>
      </c>
    </row>
    <row r="162" spans="1:11" ht="14.4" customHeight="1" x14ac:dyDescent="0.3">
      <c r="A162" s="648" t="s">
        <v>553</v>
      </c>
      <c r="B162" s="649" t="s">
        <v>1350</v>
      </c>
      <c r="C162" s="650" t="s">
        <v>567</v>
      </c>
      <c r="D162" s="651" t="s">
        <v>1352</v>
      </c>
      <c r="E162" s="650" t="s">
        <v>2475</v>
      </c>
      <c r="F162" s="651" t="s">
        <v>2476</v>
      </c>
      <c r="G162" s="650" t="s">
        <v>2220</v>
      </c>
      <c r="H162" s="650" t="s">
        <v>2221</v>
      </c>
      <c r="I162" s="652">
        <v>558.66</v>
      </c>
      <c r="J162" s="652">
        <v>1</v>
      </c>
      <c r="K162" s="653">
        <v>558.66</v>
      </c>
    </row>
    <row r="163" spans="1:11" ht="14.4" customHeight="1" x14ac:dyDescent="0.3">
      <c r="A163" s="648" t="s">
        <v>553</v>
      </c>
      <c r="B163" s="649" t="s">
        <v>1350</v>
      </c>
      <c r="C163" s="650" t="s">
        <v>567</v>
      </c>
      <c r="D163" s="651" t="s">
        <v>1352</v>
      </c>
      <c r="E163" s="650" t="s">
        <v>2475</v>
      </c>
      <c r="F163" s="651" t="s">
        <v>2476</v>
      </c>
      <c r="G163" s="650" t="s">
        <v>2222</v>
      </c>
      <c r="H163" s="650" t="s">
        <v>2223</v>
      </c>
      <c r="I163" s="652">
        <v>71.39</v>
      </c>
      <c r="J163" s="652">
        <v>90</v>
      </c>
      <c r="K163" s="653">
        <v>6425.1</v>
      </c>
    </row>
    <row r="164" spans="1:11" ht="14.4" customHeight="1" x14ac:dyDescent="0.3">
      <c r="A164" s="648" t="s">
        <v>553</v>
      </c>
      <c r="B164" s="649" t="s">
        <v>1350</v>
      </c>
      <c r="C164" s="650" t="s">
        <v>567</v>
      </c>
      <c r="D164" s="651" t="s">
        <v>1352</v>
      </c>
      <c r="E164" s="650" t="s">
        <v>2475</v>
      </c>
      <c r="F164" s="651" t="s">
        <v>2476</v>
      </c>
      <c r="G164" s="650" t="s">
        <v>2224</v>
      </c>
      <c r="H164" s="650" t="s">
        <v>2225</v>
      </c>
      <c r="I164" s="652">
        <v>269.83</v>
      </c>
      <c r="J164" s="652">
        <v>1</v>
      </c>
      <c r="K164" s="653">
        <v>269.83</v>
      </c>
    </row>
    <row r="165" spans="1:11" ht="14.4" customHeight="1" x14ac:dyDescent="0.3">
      <c r="A165" s="648" t="s">
        <v>553</v>
      </c>
      <c r="B165" s="649" t="s">
        <v>1350</v>
      </c>
      <c r="C165" s="650" t="s">
        <v>567</v>
      </c>
      <c r="D165" s="651" t="s">
        <v>1352</v>
      </c>
      <c r="E165" s="650" t="s">
        <v>2475</v>
      </c>
      <c r="F165" s="651" t="s">
        <v>2476</v>
      </c>
      <c r="G165" s="650" t="s">
        <v>2226</v>
      </c>
      <c r="H165" s="650" t="s">
        <v>2227</v>
      </c>
      <c r="I165" s="652">
        <v>3156.75</v>
      </c>
      <c r="J165" s="652">
        <v>1</v>
      </c>
      <c r="K165" s="653">
        <v>3156.75</v>
      </c>
    </row>
    <row r="166" spans="1:11" ht="14.4" customHeight="1" x14ac:dyDescent="0.3">
      <c r="A166" s="648" t="s">
        <v>553</v>
      </c>
      <c r="B166" s="649" t="s">
        <v>1350</v>
      </c>
      <c r="C166" s="650" t="s">
        <v>567</v>
      </c>
      <c r="D166" s="651" t="s">
        <v>1352</v>
      </c>
      <c r="E166" s="650" t="s">
        <v>2475</v>
      </c>
      <c r="F166" s="651" t="s">
        <v>2476</v>
      </c>
      <c r="G166" s="650" t="s">
        <v>2228</v>
      </c>
      <c r="H166" s="650" t="s">
        <v>2229</v>
      </c>
      <c r="I166" s="652">
        <v>17</v>
      </c>
      <c r="J166" s="652">
        <v>50</v>
      </c>
      <c r="K166" s="653">
        <v>850</v>
      </c>
    </row>
    <row r="167" spans="1:11" ht="14.4" customHeight="1" x14ac:dyDescent="0.3">
      <c r="A167" s="648" t="s">
        <v>553</v>
      </c>
      <c r="B167" s="649" t="s">
        <v>1350</v>
      </c>
      <c r="C167" s="650" t="s">
        <v>567</v>
      </c>
      <c r="D167" s="651" t="s">
        <v>1352</v>
      </c>
      <c r="E167" s="650" t="s">
        <v>2475</v>
      </c>
      <c r="F167" s="651" t="s">
        <v>2476</v>
      </c>
      <c r="G167" s="650" t="s">
        <v>2230</v>
      </c>
      <c r="H167" s="650" t="s">
        <v>2231</v>
      </c>
      <c r="I167" s="652">
        <v>27.23</v>
      </c>
      <c r="J167" s="652">
        <v>80</v>
      </c>
      <c r="K167" s="653">
        <v>2178</v>
      </c>
    </row>
    <row r="168" spans="1:11" ht="14.4" customHeight="1" x14ac:dyDescent="0.3">
      <c r="A168" s="648" t="s">
        <v>553</v>
      </c>
      <c r="B168" s="649" t="s">
        <v>1350</v>
      </c>
      <c r="C168" s="650" t="s">
        <v>567</v>
      </c>
      <c r="D168" s="651" t="s">
        <v>1352</v>
      </c>
      <c r="E168" s="650" t="s">
        <v>2475</v>
      </c>
      <c r="F168" s="651" t="s">
        <v>2476</v>
      </c>
      <c r="G168" s="650" t="s">
        <v>2232</v>
      </c>
      <c r="H168" s="650" t="s">
        <v>2233</v>
      </c>
      <c r="I168" s="652">
        <v>563.35</v>
      </c>
      <c r="J168" s="652">
        <v>10</v>
      </c>
      <c r="K168" s="653">
        <v>5633.51</v>
      </c>
    </row>
    <row r="169" spans="1:11" ht="14.4" customHeight="1" x14ac:dyDescent="0.3">
      <c r="A169" s="648" t="s">
        <v>553</v>
      </c>
      <c r="B169" s="649" t="s">
        <v>1350</v>
      </c>
      <c r="C169" s="650" t="s">
        <v>567</v>
      </c>
      <c r="D169" s="651" t="s">
        <v>1352</v>
      </c>
      <c r="E169" s="650" t="s">
        <v>2475</v>
      </c>
      <c r="F169" s="651" t="s">
        <v>2476</v>
      </c>
      <c r="G169" s="650" t="s">
        <v>2234</v>
      </c>
      <c r="H169" s="650" t="s">
        <v>2235</v>
      </c>
      <c r="I169" s="652">
        <v>2200</v>
      </c>
      <c r="J169" s="652">
        <v>1</v>
      </c>
      <c r="K169" s="653">
        <v>2200</v>
      </c>
    </row>
    <row r="170" spans="1:11" ht="14.4" customHeight="1" x14ac:dyDescent="0.3">
      <c r="A170" s="648" t="s">
        <v>553</v>
      </c>
      <c r="B170" s="649" t="s">
        <v>1350</v>
      </c>
      <c r="C170" s="650" t="s">
        <v>567</v>
      </c>
      <c r="D170" s="651" t="s">
        <v>1352</v>
      </c>
      <c r="E170" s="650" t="s">
        <v>2475</v>
      </c>
      <c r="F170" s="651" t="s">
        <v>2476</v>
      </c>
      <c r="G170" s="650" t="s">
        <v>2236</v>
      </c>
      <c r="H170" s="650" t="s">
        <v>2237</v>
      </c>
      <c r="I170" s="652">
        <v>3949</v>
      </c>
      <c r="J170" s="652">
        <v>1</v>
      </c>
      <c r="K170" s="653">
        <v>3949</v>
      </c>
    </row>
    <row r="171" spans="1:11" ht="14.4" customHeight="1" x14ac:dyDescent="0.3">
      <c r="A171" s="648" t="s">
        <v>553</v>
      </c>
      <c r="B171" s="649" t="s">
        <v>1350</v>
      </c>
      <c r="C171" s="650" t="s">
        <v>567</v>
      </c>
      <c r="D171" s="651" t="s">
        <v>1352</v>
      </c>
      <c r="E171" s="650" t="s">
        <v>2475</v>
      </c>
      <c r="F171" s="651" t="s">
        <v>2476</v>
      </c>
      <c r="G171" s="650" t="s">
        <v>2238</v>
      </c>
      <c r="H171" s="650" t="s">
        <v>2239</v>
      </c>
      <c r="I171" s="652">
        <v>868.67499999999995</v>
      </c>
      <c r="J171" s="652">
        <v>2</v>
      </c>
      <c r="K171" s="653">
        <v>1737.35</v>
      </c>
    </row>
    <row r="172" spans="1:11" ht="14.4" customHeight="1" x14ac:dyDescent="0.3">
      <c r="A172" s="648" t="s">
        <v>553</v>
      </c>
      <c r="B172" s="649" t="s">
        <v>1350</v>
      </c>
      <c r="C172" s="650" t="s">
        <v>567</v>
      </c>
      <c r="D172" s="651" t="s">
        <v>1352</v>
      </c>
      <c r="E172" s="650" t="s">
        <v>2475</v>
      </c>
      <c r="F172" s="651" t="s">
        <v>2476</v>
      </c>
      <c r="G172" s="650" t="s">
        <v>2240</v>
      </c>
      <c r="H172" s="650" t="s">
        <v>2241</v>
      </c>
      <c r="I172" s="652">
        <v>1014.78</v>
      </c>
      <c r="J172" s="652">
        <v>1</v>
      </c>
      <c r="K172" s="653">
        <v>1014.78</v>
      </c>
    </row>
    <row r="173" spans="1:11" ht="14.4" customHeight="1" x14ac:dyDescent="0.3">
      <c r="A173" s="648" t="s">
        <v>553</v>
      </c>
      <c r="B173" s="649" t="s">
        <v>1350</v>
      </c>
      <c r="C173" s="650" t="s">
        <v>567</v>
      </c>
      <c r="D173" s="651" t="s">
        <v>1352</v>
      </c>
      <c r="E173" s="650" t="s">
        <v>2475</v>
      </c>
      <c r="F173" s="651" t="s">
        <v>2476</v>
      </c>
      <c r="G173" s="650" t="s">
        <v>2242</v>
      </c>
      <c r="H173" s="650" t="s">
        <v>2243</v>
      </c>
      <c r="I173" s="652">
        <v>121.84</v>
      </c>
      <c r="J173" s="652">
        <v>5</v>
      </c>
      <c r="K173" s="653">
        <v>609.20000000000005</v>
      </c>
    </row>
    <row r="174" spans="1:11" ht="14.4" customHeight="1" x14ac:dyDescent="0.3">
      <c r="A174" s="648" t="s">
        <v>553</v>
      </c>
      <c r="B174" s="649" t="s">
        <v>1350</v>
      </c>
      <c r="C174" s="650" t="s">
        <v>567</v>
      </c>
      <c r="D174" s="651" t="s">
        <v>1352</v>
      </c>
      <c r="E174" s="650" t="s">
        <v>2475</v>
      </c>
      <c r="F174" s="651" t="s">
        <v>2476</v>
      </c>
      <c r="G174" s="650" t="s">
        <v>2244</v>
      </c>
      <c r="H174" s="650" t="s">
        <v>2245</v>
      </c>
      <c r="I174" s="652">
        <v>3901.61</v>
      </c>
      <c r="J174" s="652">
        <v>2</v>
      </c>
      <c r="K174" s="653">
        <v>7803.22</v>
      </c>
    </row>
    <row r="175" spans="1:11" ht="14.4" customHeight="1" x14ac:dyDescent="0.3">
      <c r="A175" s="648" t="s">
        <v>553</v>
      </c>
      <c r="B175" s="649" t="s">
        <v>1350</v>
      </c>
      <c r="C175" s="650" t="s">
        <v>567</v>
      </c>
      <c r="D175" s="651" t="s">
        <v>1352</v>
      </c>
      <c r="E175" s="650" t="s">
        <v>2475</v>
      </c>
      <c r="F175" s="651" t="s">
        <v>2476</v>
      </c>
      <c r="G175" s="650" t="s">
        <v>2246</v>
      </c>
      <c r="H175" s="650" t="s">
        <v>2247</v>
      </c>
      <c r="I175" s="652">
        <v>121.84</v>
      </c>
      <c r="J175" s="652">
        <v>5</v>
      </c>
      <c r="K175" s="653">
        <v>609.20000000000005</v>
      </c>
    </row>
    <row r="176" spans="1:11" ht="14.4" customHeight="1" x14ac:dyDescent="0.3">
      <c r="A176" s="648" t="s">
        <v>553</v>
      </c>
      <c r="B176" s="649" t="s">
        <v>1350</v>
      </c>
      <c r="C176" s="650" t="s">
        <v>567</v>
      </c>
      <c r="D176" s="651" t="s">
        <v>1352</v>
      </c>
      <c r="E176" s="650" t="s">
        <v>2465</v>
      </c>
      <c r="F176" s="651" t="s">
        <v>2466</v>
      </c>
      <c r="G176" s="650" t="s">
        <v>2053</v>
      </c>
      <c r="H176" s="650" t="s">
        <v>2054</v>
      </c>
      <c r="I176" s="652">
        <v>46.03</v>
      </c>
      <c r="J176" s="652">
        <v>540</v>
      </c>
      <c r="K176" s="653">
        <v>24857.729999999996</v>
      </c>
    </row>
    <row r="177" spans="1:11" ht="14.4" customHeight="1" x14ac:dyDescent="0.3">
      <c r="A177" s="648" t="s">
        <v>553</v>
      </c>
      <c r="B177" s="649" t="s">
        <v>1350</v>
      </c>
      <c r="C177" s="650" t="s">
        <v>567</v>
      </c>
      <c r="D177" s="651" t="s">
        <v>1352</v>
      </c>
      <c r="E177" s="650" t="s">
        <v>2465</v>
      </c>
      <c r="F177" s="651" t="s">
        <v>2466</v>
      </c>
      <c r="G177" s="650" t="s">
        <v>2248</v>
      </c>
      <c r="H177" s="650" t="s">
        <v>2249</v>
      </c>
      <c r="I177" s="652">
        <v>69.92</v>
      </c>
      <c r="J177" s="652">
        <v>96</v>
      </c>
      <c r="K177" s="653">
        <v>6711.99</v>
      </c>
    </row>
    <row r="178" spans="1:11" ht="14.4" customHeight="1" x14ac:dyDescent="0.3">
      <c r="A178" s="648" t="s">
        <v>553</v>
      </c>
      <c r="B178" s="649" t="s">
        <v>1350</v>
      </c>
      <c r="C178" s="650" t="s">
        <v>567</v>
      </c>
      <c r="D178" s="651" t="s">
        <v>1352</v>
      </c>
      <c r="E178" s="650" t="s">
        <v>2467</v>
      </c>
      <c r="F178" s="651" t="s">
        <v>2468</v>
      </c>
      <c r="G178" s="650" t="s">
        <v>2059</v>
      </c>
      <c r="H178" s="650" t="s">
        <v>2060</v>
      </c>
      <c r="I178" s="652">
        <v>0.3</v>
      </c>
      <c r="J178" s="652">
        <v>2100</v>
      </c>
      <c r="K178" s="653">
        <v>630</v>
      </c>
    </row>
    <row r="179" spans="1:11" ht="14.4" customHeight="1" x14ac:dyDescent="0.3">
      <c r="A179" s="648" t="s">
        <v>553</v>
      </c>
      <c r="B179" s="649" t="s">
        <v>1350</v>
      </c>
      <c r="C179" s="650" t="s">
        <v>567</v>
      </c>
      <c r="D179" s="651" t="s">
        <v>1352</v>
      </c>
      <c r="E179" s="650" t="s">
        <v>2467</v>
      </c>
      <c r="F179" s="651" t="s">
        <v>2468</v>
      </c>
      <c r="G179" s="650" t="s">
        <v>2061</v>
      </c>
      <c r="H179" s="650" t="s">
        <v>2062</v>
      </c>
      <c r="I179" s="652">
        <v>0.30499999999999999</v>
      </c>
      <c r="J179" s="652">
        <v>1400</v>
      </c>
      <c r="K179" s="653">
        <v>429</v>
      </c>
    </row>
    <row r="180" spans="1:11" ht="14.4" customHeight="1" x14ac:dyDescent="0.3">
      <c r="A180" s="648" t="s">
        <v>553</v>
      </c>
      <c r="B180" s="649" t="s">
        <v>1350</v>
      </c>
      <c r="C180" s="650" t="s">
        <v>567</v>
      </c>
      <c r="D180" s="651" t="s">
        <v>1352</v>
      </c>
      <c r="E180" s="650" t="s">
        <v>2469</v>
      </c>
      <c r="F180" s="651" t="s">
        <v>2470</v>
      </c>
      <c r="G180" s="650" t="s">
        <v>2069</v>
      </c>
      <c r="H180" s="650" t="s">
        <v>2070</v>
      </c>
      <c r="I180" s="652">
        <v>1.22</v>
      </c>
      <c r="J180" s="652">
        <v>1300</v>
      </c>
      <c r="K180" s="653">
        <v>1584.68</v>
      </c>
    </row>
    <row r="181" spans="1:11" ht="14.4" customHeight="1" x14ac:dyDescent="0.3">
      <c r="A181" s="648" t="s">
        <v>553</v>
      </c>
      <c r="B181" s="649" t="s">
        <v>1350</v>
      </c>
      <c r="C181" s="650" t="s">
        <v>567</v>
      </c>
      <c r="D181" s="651" t="s">
        <v>1352</v>
      </c>
      <c r="E181" s="650" t="s">
        <v>2469</v>
      </c>
      <c r="F181" s="651" t="s">
        <v>2470</v>
      </c>
      <c r="G181" s="650" t="s">
        <v>2071</v>
      </c>
      <c r="H181" s="650" t="s">
        <v>2072</v>
      </c>
      <c r="I181" s="652">
        <v>0.81</v>
      </c>
      <c r="J181" s="652">
        <v>4000</v>
      </c>
      <c r="K181" s="653">
        <v>3228.4300000000003</v>
      </c>
    </row>
    <row r="182" spans="1:11" ht="14.4" customHeight="1" x14ac:dyDescent="0.3">
      <c r="A182" s="648" t="s">
        <v>553</v>
      </c>
      <c r="B182" s="649" t="s">
        <v>1350</v>
      </c>
      <c r="C182" s="650" t="s">
        <v>567</v>
      </c>
      <c r="D182" s="651" t="s">
        <v>1352</v>
      </c>
      <c r="E182" s="650" t="s">
        <v>2469</v>
      </c>
      <c r="F182" s="651" t="s">
        <v>2470</v>
      </c>
      <c r="G182" s="650" t="s">
        <v>2250</v>
      </c>
      <c r="H182" s="650" t="s">
        <v>2251</v>
      </c>
      <c r="I182" s="652">
        <v>0.81</v>
      </c>
      <c r="J182" s="652">
        <v>6000</v>
      </c>
      <c r="K182" s="653">
        <v>4842.3</v>
      </c>
    </row>
    <row r="183" spans="1:11" ht="14.4" customHeight="1" x14ac:dyDescent="0.3">
      <c r="A183" s="648" t="s">
        <v>553</v>
      </c>
      <c r="B183" s="649" t="s">
        <v>1350</v>
      </c>
      <c r="C183" s="650" t="s">
        <v>567</v>
      </c>
      <c r="D183" s="651" t="s">
        <v>1352</v>
      </c>
      <c r="E183" s="650" t="s">
        <v>2469</v>
      </c>
      <c r="F183" s="651" t="s">
        <v>2470</v>
      </c>
      <c r="G183" s="650" t="s">
        <v>2075</v>
      </c>
      <c r="H183" s="650" t="s">
        <v>2076</v>
      </c>
      <c r="I183" s="652">
        <v>0.77</v>
      </c>
      <c r="J183" s="652">
        <v>1000</v>
      </c>
      <c r="K183" s="653">
        <v>770</v>
      </c>
    </row>
    <row r="184" spans="1:11" ht="14.4" customHeight="1" x14ac:dyDescent="0.3">
      <c r="A184" s="648" t="s">
        <v>553</v>
      </c>
      <c r="B184" s="649" t="s">
        <v>1350</v>
      </c>
      <c r="C184" s="650" t="s">
        <v>567</v>
      </c>
      <c r="D184" s="651" t="s">
        <v>1352</v>
      </c>
      <c r="E184" s="650" t="s">
        <v>2469</v>
      </c>
      <c r="F184" s="651" t="s">
        <v>2470</v>
      </c>
      <c r="G184" s="650" t="s">
        <v>2252</v>
      </c>
      <c r="H184" s="650" t="s">
        <v>2253</v>
      </c>
      <c r="I184" s="652">
        <v>0.79</v>
      </c>
      <c r="J184" s="652">
        <v>1000</v>
      </c>
      <c r="K184" s="653">
        <v>786.5</v>
      </c>
    </row>
    <row r="185" spans="1:11" ht="14.4" customHeight="1" x14ac:dyDescent="0.3">
      <c r="A185" s="648" t="s">
        <v>553</v>
      </c>
      <c r="B185" s="649" t="s">
        <v>1350</v>
      </c>
      <c r="C185" s="650" t="s">
        <v>567</v>
      </c>
      <c r="D185" s="651" t="s">
        <v>1352</v>
      </c>
      <c r="E185" s="650" t="s">
        <v>2469</v>
      </c>
      <c r="F185" s="651" t="s">
        <v>2470</v>
      </c>
      <c r="G185" s="650" t="s">
        <v>2079</v>
      </c>
      <c r="H185" s="650" t="s">
        <v>2080</v>
      </c>
      <c r="I185" s="652">
        <v>0.71</v>
      </c>
      <c r="J185" s="652">
        <v>2000</v>
      </c>
      <c r="K185" s="653">
        <v>1420</v>
      </c>
    </row>
    <row r="186" spans="1:11" ht="14.4" customHeight="1" x14ac:dyDescent="0.3">
      <c r="A186" s="648" t="s">
        <v>553</v>
      </c>
      <c r="B186" s="649" t="s">
        <v>1350</v>
      </c>
      <c r="C186" s="650" t="s">
        <v>567</v>
      </c>
      <c r="D186" s="651" t="s">
        <v>1352</v>
      </c>
      <c r="E186" s="650" t="s">
        <v>2469</v>
      </c>
      <c r="F186" s="651" t="s">
        <v>2470</v>
      </c>
      <c r="G186" s="650" t="s">
        <v>2254</v>
      </c>
      <c r="H186" s="650" t="s">
        <v>2255</v>
      </c>
      <c r="I186" s="652">
        <v>0.71</v>
      </c>
      <c r="J186" s="652">
        <v>2000</v>
      </c>
      <c r="K186" s="653">
        <v>1420</v>
      </c>
    </row>
    <row r="187" spans="1:11" ht="14.4" customHeight="1" x14ac:dyDescent="0.3">
      <c r="A187" s="648" t="s">
        <v>553</v>
      </c>
      <c r="B187" s="649" t="s">
        <v>1350</v>
      </c>
      <c r="C187" s="650" t="s">
        <v>570</v>
      </c>
      <c r="D187" s="651" t="s">
        <v>1353</v>
      </c>
      <c r="E187" s="650" t="s">
        <v>2459</v>
      </c>
      <c r="F187" s="651" t="s">
        <v>2460</v>
      </c>
      <c r="G187" s="650" t="s">
        <v>1938</v>
      </c>
      <c r="H187" s="650" t="s">
        <v>1939</v>
      </c>
      <c r="I187" s="652">
        <v>260.3</v>
      </c>
      <c r="J187" s="652">
        <v>1</v>
      </c>
      <c r="K187" s="653">
        <v>260.3</v>
      </c>
    </row>
    <row r="188" spans="1:11" ht="14.4" customHeight="1" x14ac:dyDescent="0.3">
      <c r="A188" s="648" t="s">
        <v>553</v>
      </c>
      <c r="B188" s="649" t="s">
        <v>1350</v>
      </c>
      <c r="C188" s="650" t="s">
        <v>570</v>
      </c>
      <c r="D188" s="651" t="s">
        <v>1353</v>
      </c>
      <c r="E188" s="650" t="s">
        <v>2459</v>
      </c>
      <c r="F188" s="651" t="s">
        <v>2460</v>
      </c>
      <c r="G188" s="650" t="s">
        <v>2256</v>
      </c>
      <c r="H188" s="650" t="s">
        <v>2257</v>
      </c>
      <c r="I188" s="652">
        <v>0.28000000000000003</v>
      </c>
      <c r="J188" s="652">
        <v>3000</v>
      </c>
      <c r="K188" s="653">
        <v>840</v>
      </c>
    </row>
    <row r="189" spans="1:11" ht="14.4" customHeight="1" x14ac:dyDescent="0.3">
      <c r="A189" s="648" t="s">
        <v>553</v>
      </c>
      <c r="B189" s="649" t="s">
        <v>1350</v>
      </c>
      <c r="C189" s="650" t="s">
        <v>570</v>
      </c>
      <c r="D189" s="651" t="s">
        <v>1353</v>
      </c>
      <c r="E189" s="650" t="s">
        <v>2459</v>
      </c>
      <c r="F189" s="651" t="s">
        <v>2460</v>
      </c>
      <c r="G189" s="650" t="s">
        <v>2258</v>
      </c>
      <c r="H189" s="650" t="s">
        <v>2259</v>
      </c>
      <c r="I189" s="652">
        <v>0.23</v>
      </c>
      <c r="J189" s="652">
        <v>1000</v>
      </c>
      <c r="K189" s="653">
        <v>230</v>
      </c>
    </row>
    <row r="190" spans="1:11" ht="14.4" customHeight="1" x14ac:dyDescent="0.3">
      <c r="A190" s="648" t="s">
        <v>553</v>
      </c>
      <c r="B190" s="649" t="s">
        <v>1350</v>
      </c>
      <c r="C190" s="650" t="s">
        <v>570</v>
      </c>
      <c r="D190" s="651" t="s">
        <v>1353</v>
      </c>
      <c r="E190" s="650" t="s">
        <v>2459</v>
      </c>
      <c r="F190" s="651" t="s">
        <v>2460</v>
      </c>
      <c r="G190" s="650" t="s">
        <v>2085</v>
      </c>
      <c r="H190" s="650" t="s">
        <v>2086</v>
      </c>
      <c r="I190" s="652">
        <v>16.100000000000001</v>
      </c>
      <c r="J190" s="652">
        <v>1200</v>
      </c>
      <c r="K190" s="653">
        <v>19320</v>
      </c>
    </row>
    <row r="191" spans="1:11" ht="14.4" customHeight="1" x14ac:dyDescent="0.3">
      <c r="A191" s="648" t="s">
        <v>553</v>
      </c>
      <c r="B191" s="649" t="s">
        <v>1350</v>
      </c>
      <c r="C191" s="650" t="s">
        <v>570</v>
      </c>
      <c r="D191" s="651" t="s">
        <v>1353</v>
      </c>
      <c r="E191" s="650" t="s">
        <v>2459</v>
      </c>
      <c r="F191" s="651" t="s">
        <v>2460</v>
      </c>
      <c r="G191" s="650" t="s">
        <v>2260</v>
      </c>
      <c r="H191" s="650" t="s">
        <v>2261</v>
      </c>
      <c r="I191" s="652">
        <v>1.33</v>
      </c>
      <c r="J191" s="652">
        <v>1000</v>
      </c>
      <c r="K191" s="653">
        <v>1331</v>
      </c>
    </row>
    <row r="192" spans="1:11" ht="14.4" customHeight="1" x14ac:dyDescent="0.3">
      <c r="A192" s="648" t="s">
        <v>553</v>
      </c>
      <c r="B192" s="649" t="s">
        <v>1350</v>
      </c>
      <c r="C192" s="650" t="s">
        <v>570</v>
      </c>
      <c r="D192" s="651" t="s">
        <v>1353</v>
      </c>
      <c r="E192" s="650" t="s">
        <v>2459</v>
      </c>
      <c r="F192" s="651" t="s">
        <v>2460</v>
      </c>
      <c r="G192" s="650" t="s">
        <v>2262</v>
      </c>
      <c r="H192" s="650" t="s">
        <v>2263</v>
      </c>
      <c r="I192" s="652">
        <v>13.01</v>
      </c>
      <c r="J192" s="652">
        <v>2</v>
      </c>
      <c r="K192" s="653">
        <v>26.02</v>
      </c>
    </row>
    <row r="193" spans="1:11" ht="14.4" customHeight="1" x14ac:dyDescent="0.3">
      <c r="A193" s="648" t="s">
        <v>553</v>
      </c>
      <c r="B193" s="649" t="s">
        <v>1350</v>
      </c>
      <c r="C193" s="650" t="s">
        <v>570</v>
      </c>
      <c r="D193" s="651" t="s">
        <v>1353</v>
      </c>
      <c r="E193" s="650" t="s">
        <v>2459</v>
      </c>
      <c r="F193" s="651" t="s">
        <v>2460</v>
      </c>
      <c r="G193" s="650" t="s">
        <v>1952</v>
      </c>
      <c r="H193" s="650" t="s">
        <v>1953</v>
      </c>
      <c r="I193" s="652">
        <v>29.01</v>
      </c>
      <c r="J193" s="652">
        <v>6</v>
      </c>
      <c r="K193" s="653">
        <v>174.06</v>
      </c>
    </row>
    <row r="194" spans="1:11" ht="14.4" customHeight="1" x14ac:dyDescent="0.3">
      <c r="A194" s="648" t="s">
        <v>553</v>
      </c>
      <c r="B194" s="649" t="s">
        <v>1350</v>
      </c>
      <c r="C194" s="650" t="s">
        <v>570</v>
      </c>
      <c r="D194" s="651" t="s">
        <v>1353</v>
      </c>
      <c r="E194" s="650" t="s">
        <v>2459</v>
      </c>
      <c r="F194" s="651" t="s">
        <v>2460</v>
      </c>
      <c r="G194" s="650" t="s">
        <v>1954</v>
      </c>
      <c r="H194" s="650" t="s">
        <v>1955</v>
      </c>
      <c r="I194" s="652">
        <v>0.56000000000000005</v>
      </c>
      <c r="J194" s="652">
        <v>7500</v>
      </c>
      <c r="K194" s="653">
        <v>4200</v>
      </c>
    </row>
    <row r="195" spans="1:11" ht="14.4" customHeight="1" x14ac:dyDescent="0.3">
      <c r="A195" s="648" t="s">
        <v>553</v>
      </c>
      <c r="B195" s="649" t="s">
        <v>1350</v>
      </c>
      <c r="C195" s="650" t="s">
        <v>570</v>
      </c>
      <c r="D195" s="651" t="s">
        <v>1353</v>
      </c>
      <c r="E195" s="650" t="s">
        <v>2459</v>
      </c>
      <c r="F195" s="651" t="s">
        <v>2460</v>
      </c>
      <c r="G195" s="650" t="s">
        <v>2089</v>
      </c>
      <c r="H195" s="650" t="s">
        <v>2090</v>
      </c>
      <c r="I195" s="652">
        <v>5.0914285714285716</v>
      </c>
      <c r="J195" s="652">
        <v>1176</v>
      </c>
      <c r="K195" s="653">
        <v>5991.2900000000009</v>
      </c>
    </row>
    <row r="196" spans="1:11" ht="14.4" customHeight="1" x14ac:dyDescent="0.3">
      <c r="A196" s="648" t="s">
        <v>553</v>
      </c>
      <c r="B196" s="649" t="s">
        <v>1350</v>
      </c>
      <c r="C196" s="650" t="s">
        <v>570</v>
      </c>
      <c r="D196" s="651" t="s">
        <v>1353</v>
      </c>
      <c r="E196" s="650" t="s">
        <v>2459</v>
      </c>
      <c r="F196" s="651" t="s">
        <v>2460</v>
      </c>
      <c r="G196" s="650" t="s">
        <v>2091</v>
      </c>
      <c r="H196" s="650" t="s">
        <v>2092</v>
      </c>
      <c r="I196" s="652">
        <v>5.09</v>
      </c>
      <c r="J196" s="652">
        <v>950</v>
      </c>
      <c r="K196" s="653">
        <v>4839.78</v>
      </c>
    </row>
    <row r="197" spans="1:11" ht="14.4" customHeight="1" x14ac:dyDescent="0.3">
      <c r="A197" s="648" t="s">
        <v>553</v>
      </c>
      <c r="B197" s="649" t="s">
        <v>1350</v>
      </c>
      <c r="C197" s="650" t="s">
        <v>570</v>
      </c>
      <c r="D197" s="651" t="s">
        <v>1353</v>
      </c>
      <c r="E197" s="650" t="s">
        <v>2459</v>
      </c>
      <c r="F197" s="651" t="s">
        <v>2460</v>
      </c>
      <c r="G197" s="650" t="s">
        <v>2264</v>
      </c>
      <c r="H197" s="650" t="s">
        <v>2265</v>
      </c>
      <c r="I197" s="652">
        <v>6.11</v>
      </c>
      <c r="J197" s="652">
        <v>100</v>
      </c>
      <c r="K197" s="653">
        <v>610.65</v>
      </c>
    </row>
    <row r="198" spans="1:11" ht="14.4" customHeight="1" x14ac:dyDescent="0.3">
      <c r="A198" s="648" t="s">
        <v>553</v>
      </c>
      <c r="B198" s="649" t="s">
        <v>1350</v>
      </c>
      <c r="C198" s="650" t="s">
        <v>570</v>
      </c>
      <c r="D198" s="651" t="s">
        <v>1353</v>
      </c>
      <c r="E198" s="650" t="s">
        <v>2459</v>
      </c>
      <c r="F198" s="651" t="s">
        <v>2460</v>
      </c>
      <c r="G198" s="650" t="s">
        <v>1974</v>
      </c>
      <c r="H198" s="650" t="s">
        <v>1975</v>
      </c>
      <c r="I198" s="652">
        <v>111.59</v>
      </c>
      <c r="J198" s="652">
        <v>40</v>
      </c>
      <c r="K198" s="653">
        <v>4463.6000000000004</v>
      </c>
    </row>
    <row r="199" spans="1:11" ht="14.4" customHeight="1" x14ac:dyDescent="0.3">
      <c r="A199" s="648" t="s">
        <v>553</v>
      </c>
      <c r="B199" s="649" t="s">
        <v>1350</v>
      </c>
      <c r="C199" s="650" t="s">
        <v>570</v>
      </c>
      <c r="D199" s="651" t="s">
        <v>1353</v>
      </c>
      <c r="E199" s="650" t="s">
        <v>2459</v>
      </c>
      <c r="F199" s="651" t="s">
        <v>2460</v>
      </c>
      <c r="G199" s="650" t="s">
        <v>2266</v>
      </c>
      <c r="H199" s="650" t="s">
        <v>2267</v>
      </c>
      <c r="I199" s="652">
        <v>0.62</v>
      </c>
      <c r="J199" s="652">
        <v>8200</v>
      </c>
      <c r="K199" s="653">
        <v>5092.3999999999996</v>
      </c>
    </row>
    <row r="200" spans="1:11" ht="14.4" customHeight="1" x14ac:dyDescent="0.3">
      <c r="A200" s="648" t="s">
        <v>553</v>
      </c>
      <c r="B200" s="649" t="s">
        <v>1350</v>
      </c>
      <c r="C200" s="650" t="s">
        <v>570</v>
      </c>
      <c r="D200" s="651" t="s">
        <v>1353</v>
      </c>
      <c r="E200" s="650" t="s">
        <v>2461</v>
      </c>
      <c r="F200" s="651" t="s">
        <v>2462</v>
      </c>
      <c r="G200" s="650" t="s">
        <v>2097</v>
      </c>
      <c r="H200" s="650" t="s">
        <v>2098</v>
      </c>
      <c r="I200" s="652">
        <v>0.21</v>
      </c>
      <c r="J200" s="652">
        <v>400</v>
      </c>
      <c r="K200" s="653">
        <v>84</v>
      </c>
    </row>
    <row r="201" spans="1:11" ht="14.4" customHeight="1" x14ac:dyDescent="0.3">
      <c r="A201" s="648" t="s">
        <v>553</v>
      </c>
      <c r="B201" s="649" t="s">
        <v>1350</v>
      </c>
      <c r="C201" s="650" t="s">
        <v>570</v>
      </c>
      <c r="D201" s="651" t="s">
        <v>1353</v>
      </c>
      <c r="E201" s="650" t="s">
        <v>2461</v>
      </c>
      <c r="F201" s="651" t="s">
        <v>2462</v>
      </c>
      <c r="G201" s="650" t="s">
        <v>1982</v>
      </c>
      <c r="H201" s="650" t="s">
        <v>1983</v>
      </c>
      <c r="I201" s="652">
        <v>0.42599999999999999</v>
      </c>
      <c r="J201" s="652">
        <v>1100</v>
      </c>
      <c r="K201" s="653">
        <v>473</v>
      </c>
    </row>
    <row r="202" spans="1:11" ht="14.4" customHeight="1" x14ac:dyDescent="0.3">
      <c r="A202" s="648" t="s">
        <v>553</v>
      </c>
      <c r="B202" s="649" t="s">
        <v>1350</v>
      </c>
      <c r="C202" s="650" t="s">
        <v>570</v>
      </c>
      <c r="D202" s="651" t="s">
        <v>1353</v>
      </c>
      <c r="E202" s="650" t="s">
        <v>2461</v>
      </c>
      <c r="F202" s="651" t="s">
        <v>2462</v>
      </c>
      <c r="G202" s="650" t="s">
        <v>1984</v>
      </c>
      <c r="H202" s="650" t="s">
        <v>1985</v>
      </c>
      <c r="I202" s="652">
        <v>0.59833333333333327</v>
      </c>
      <c r="J202" s="652">
        <v>2300</v>
      </c>
      <c r="K202" s="653">
        <v>1370</v>
      </c>
    </row>
    <row r="203" spans="1:11" ht="14.4" customHeight="1" x14ac:dyDescent="0.3">
      <c r="A203" s="648" t="s">
        <v>553</v>
      </c>
      <c r="B203" s="649" t="s">
        <v>1350</v>
      </c>
      <c r="C203" s="650" t="s">
        <v>570</v>
      </c>
      <c r="D203" s="651" t="s">
        <v>1353</v>
      </c>
      <c r="E203" s="650" t="s">
        <v>2461</v>
      </c>
      <c r="F203" s="651" t="s">
        <v>2462</v>
      </c>
      <c r="G203" s="650" t="s">
        <v>2014</v>
      </c>
      <c r="H203" s="650" t="s">
        <v>2015</v>
      </c>
      <c r="I203" s="652">
        <v>2.9050000000000002</v>
      </c>
      <c r="J203" s="652">
        <v>400</v>
      </c>
      <c r="K203" s="653">
        <v>1162</v>
      </c>
    </row>
    <row r="204" spans="1:11" ht="14.4" customHeight="1" x14ac:dyDescent="0.3">
      <c r="A204" s="648" t="s">
        <v>553</v>
      </c>
      <c r="B204" s="649" t="s">
        <v>1350</v>
      </c>
      <c r="C204" s="650" t="s">
        <v>570</v>
      </c>
      <c r="D204" s="651" t="s">
        <v>1353</v>
      </c>
      <c r="E204" s="650" t="s">
        <v>2461</v>
      </c>
      <c r="F204" s="651" t="s">
        <v>2462</v>
      </c>
      <c r="G204" s="650" t="s">
        <v>2022</v>
      </c>
      <c r="H204" s="650" t="s">
        <v>2023</v>
      </c>
      <c r="I204" s="652">
        <v>12.106666666666667</v>
      </c>
      <c r="J204" s="652">
        <v>30</v>
      </c>
      <c r="K204" s="653">
        <v>363.2</v>
      </c>
    </row>
    <row r="205" spans="1:11" ht="14.4" customHeight="1" x14ac:dyDescent="0.3">
      <c r="A205" s="648" t="s">
        <v>553</v>
      </c>
      <c r="B205" s="649" t="s">
        <v>1350</v>
      </c>
      <c r="C205" s="650" t="s">
        <v>570</v>
      </c>
      <c r="D205" s="651" t="s">
        <v>1353</v>
      </c>
      <c r="E205" s="650" t="s">
        <v>2475</v>
      </c>
      <c r="F205" s="651" t="s">
        <v>2476</v>
      </c>
      <c r="G205" s="650" t="s">
        <v>2268</v>
      </c>
      <c r="H205" s="650" t="s">
        <v>2269</v>
      </c>
      <c r="I205" s="652">
        <v>261.11</v>
      </c>
      <c r="J205" s="652">
        <v>1</v>
      </c>
      <c r="K205" s="653">
        <v>261.11</v>
      </c>
    </row>
    <row r="206" spans="1:11" ht="14.4" customHeight="1" x14ac:dyDescent="0.3">
      <c r="A206" s="648" t="s">
        <v>553</v>
      </c>
      <c r="B206" s="649" t="s">
        <v>1350</v>
      </c>
      <c r="C206" s="650" t="s">
        <v>570</v>
      </c>
      <c r="D206" s="651" t="s">
        <v>1353</v>
      </c>
      <c r="E206" s="650" t="s">
        <v>2475</v>
      </c>
      <c r="F206" s="651" t="s">
        <v>2476</v>
      </c>
      <c r="G206" s="650" t="s">
        <v>2127</v>
      </c>
      <c r="H206" s="650" t="s">
        <v>2128</v>
      </c>
      <c r="I206" s="652">
        <v>275.86</v>
      </c>
      <c r="J206" s="652">
        <v>1</v>
      </c>
      <c r="K206" s="653">
        <v>275.86</v>
      </c>
    </row>
    <row r="207" spans="1:11" ht="14.4" customHeight="1" x14ac:dyDescent="0.3">
      <c r="A207" s="648" t="s">
        <v>553</v>
      </c>
      <c r="B207" s="649" t="s">
        <v>1350</v>
      </c>
      <c r="C207" s="650" t="s">
        <v>570</v>
      </c>
      <c r="D207" s="651" t="s">
        <v>1353</v>
      </c>
      <c r="E207" s="650" t="s">
        <v>2475</v>
      </c>
      <c r="F207" s="651" t="s">
        <v>2476</v>
      </c>
      <c r="G207" s="650" t="s">
        <v>2270</v>
      </c>
      <c r="H207" s="650" t="s">
        <v>2271</v>
      </c>
      <c r="I207" s="652">
        <v>170.89500000000001</v>
      </c>
      <c r="J207" s="652">
        <v>80</v>
      </c>
      <c r="K207" s="653">
        <v>13792.980000000001</v>
      </c>
    </row>
    <row r="208" spans="1:11" ht="14.4" customHeight="1" x14ac:dyDescent="0.3">
      <c r="A208" s="648" t="s">
        <v>553</v>
      </c>
      <c r="B208" s="649" t="s">
        <v>1350</v>
      </c>
      <c r="C208" s="650" t="s">
        <v>570</v>
      </c>
      <c r="D208" s="651" t="s">
        <v>1353</v>
      </c>
      <c r="E208" s="650" t="s">
        <v>2475</v>
      </c>
      <c r="F208" s="651" t="s">
        <v>2476</v>
      </c>
      <c r="G208" s="650" t="s">
        <v>2272</v>
      </c>
      <c r="H208" s="650" t="s">
        <v>2273</v>
      </c>
      <c r="I208" s="652">
        <v>1.19</v>
      </c>
      <c r="J208" s="652">
        <v>2300</v>
      </c>
      <c r="K208" s="653">
        <v>2727.0899999999997</v>
      </c>
    </row>
    <row r="209" spans="1:11" ht="14.4" customHeight="1" x14ac:dyDescent="0.3">
      <c r="A209" s="648" t="s">
        <v>553</v>
      </c>
      <c r="B209" s="649" t="s">
        <v>1350</v>
      </c>
      <c r="C209" s="650" t="s">
        <v>570</v>
      </c>
      <c r="D209" s="651" t="s">
        <v>1353</v>
      </c>
      <c r="E209" s="650" t="s">
        <v>2475</v>
      </c>
      <c r="F209" s="651" t="s">
        <v>2476</v>
      </c>
      <c r="G209" s="650" t="s">
        <v>2135</v>
      </c>
      <c r="H209" s="650" t="s">
        <v>2136</v>
      </c>
      <c r="I209" s="652">
        <v>44.77</v>
      </c>
      <c r="J209" s="652">
        <v>150</v>
      </c>
      <c r="K209" s="653">
        <v>6715.5</v>
      </c>
    </row>
    <row r="210" spans="1:11" ht="14.4" customHeight="1" x14ac:dyDescent="0.3">
      <c r="A210" s="648" t="s">
        <v>553</v>
      </c>
      <c r="B210" s="649" t="s">
        <v>1350</v>
      </c>
      <c r="C210" s="650" t="s">
        <v>570</v>
      </c>
      <c r="D210" s="651" t="s">
        <v>1353</v>
      </c>
      <c r="E210" s="650" t="s">
        <v>2475</v>
      </c>
      <c r="F210" s="651" t="s">
        <v>2476</v>
      </c>
      <c r="G210" s="650" t="s">
        <v>2139</v>
      </c>
      <c r="H210" s="650" t="s">
        <v>2140</v>
      </c>
      <c r="I210" s="652">
        <v>161.5</v>
      </c>
      <c r="J210" s="652">
        <v>6</v>
      </c>
      <c r="K210" s="653">
        <v>969</v>
      </c>
    </row>
    <row r="211" spans="1:11" ht="14.4" customHeight="1" x14ac:dyDescent="0.3">
      <c r="A211" s="648" t="s">
        <v>553</v>
      </c>
      <c r="B211" s="649" t="s">
        <v>1350</v>
      </c>
      <c r="C211" s="650" t="s">
        <v>570</v>
      </c>
      <c r="D211" s="651" t="s">
        <v>1353</v>
      </c>
      <c r="E211" s="650" t="s">
        <v>2475</v>
      </c>
      <c r="F211" s="651" t="s">
        <v>2476</v>
      </c>
      <c r="G211" s="650" t="s">
        <v>2274</v>
      </c>
      <c r="H211" s="650" t="s">
        <v>2275</v>
      </c>
      <c r="I211" s="652">
        <v>160.55000000000001</v>
      </c>
      <c r="J211" s="652">
        <v>4</v>
      </c>
      <c r="K211" s="653">
        <v>642.20000000000005</v>
      </c>
    </row>
    <row r="212" spans="1:11" ht="14.4" customHeight="1" x14ac:dyDescent="0.3">
      <c r="A212" s="648" t="s">
        <v>553</v>
      </c>
      <c r="B212" s="649" t="s">
        <v>1350</v>
      </c>
      <c r="C212" s="650" t="s">
        <v>570</v>
      </c>
      <c r="D212" s="651" t="s">
        <v>1353</v>
      </c>
      <c r="E212" s="650" t="s">
        <v>2475</v>
      </c>
      <c r="F212" s="651" t="s">
        <v>2476</v>
      </c>
      <c r="G212" s="650" t="s">
        <v>2161</v>
      </c>
      <c r="H212" s="650" t="s">
        <v>2162</v>
      </c>
      <c r="I212" s="652">
        <v>71.39</v>
      </c>
      <c r="J212" s="652">
        <v>150</v>
      </c>
      <c r="K212" s="653">
        <v>10708.5</v>
      </c>
    </row>
    <row r="213" spans="1:11" ht="14.4" customHeight="1" x14ac:dyDescent="0.3">
      <c r="A213" s="648" t="s">
        <v>553</v>
      </c>
      <c r="B213" s="649" t="s">
        <v>1350</v>
      </c>
      <c r="C213" s="650" t="s">
        <v>570</v>
      </c>
      <c r="D213" s="651" t="s">
        <v>1353</v>
      </c>
      <c r="E213" s="650" t="s">
        <v>2475</v>
      </c>
      <c r="F213" s="651" t="s">
        <v>2476</v>
      </c>
      <c r="G213" s="650" t="s">
        <v>2163</v>
      </c>
      <c r="H213" s="650" t="s">
        <v>2164</v>
      </c>
      <c r="I213" s="652">
        <v>44.77</v>
      </c>
      <c r="J213" s="652">
        <v>150</v>
      </c>
      <c r="K213" s="653">
        <v>6715.5</v>
      </c>
    </row>
    <row r="214" spans="1:11" ht="14.4" customHeight="1" x14ac:dyDescent="0.3">
      <c r="A214" s="648" t="s">
        <v>553</v>
      </c>
      <c r="B214" s="649" t="s">
        <v>1350</v>
      </c>
      <c r="C214" s="650" t="s">
        <v>570</v>
      </c>
      <c r="D214" s="651" t="s">
        <v>1353</v>
      </c>
      <c r="E214" s="650" t="s">
        <v>2475</v>
      </c>
      <c r="F214" s="651" t="s">
        <v>2476</v>
      </c>
      <c r="G214" s="650" t="s">
        <v>2176</v>
      </c>
      <c r="H214" s="650" t="s">
        <v>2177</v>
      </c>
      <c r="I214" s="652">
        <v>71.39</v>
      </c>
      <c r="J214" s="652">
        <v>150</v>
      </c>
      <c r="K214" s="653">
        <v>10708.5</v>
      </c>
    </row>
    <row r="215" spans="1:11" ht="14.4" customHeight="1" x14ac:dyDescent="0.3">
      <c r="A215" s="648" t="s">
        <v>553</v>
      </c>
      <c r="B215" s="649" t="s">
        <v>1350</v>
      </c>
      <c r="C215" s="650" t="s">
        <v>570</v>
      </c>
      <c r="D215" s="651" t="s">
        <v>1353</v>
      </c>
      <c r="E215" s="650" t="s">
        <v>2475</v>
      </c>
      <c r="F215" s="651" t="s">
        <v>2476</v>
      </c>
      <c r="G215" s="650" t="s">
        <v>2276</v>
      </c>
      <c r="H215" s="650" t="s">
        <v>2277</v>
      </c>
      <c r="I215" s="652">
        <v>107.69</v>
      </c>
      <c r="J215" s="652">
        <v>50</v>
      </c>
      <c r="K215" s="653">
        <v>5384.5</v>
      </c>
    </row>
    <row r="216" spans="1:11" ht="14.4" customHeight="1" x14ac:dyDescent="0.3">
      <c r="A216" s="648" t="s">
        <v>553</v>
      </c>
      <c r="B216" s="649" t="s">
        <v>1350</v>
      </c>
      <c r="C216" s="650" t="s">
        <v>570</v>
      </c>
      <c r="D216" s="651" t="s">
        <v>1353</v>
      </c>
      <c r="E216" s="650" t="s">
        <v>2475</v>
      </c>
      <c r="F216" s="651" t="s">
        <v>2476</v>
      </c>
      <c r="G216" s="650" t="s">
        <v>2278</v>
      </c>
      <c r="H216" s="650" t="s">
        <v>2279</v>
      </c>
      <c r="I216" s="652">
        <v>179.08</v>
      </c>
      <c r="J216" s="652">
        <v>30</v>
      </c>
      <c r="K216" s="653">
        <v>5372.4</v>
      </c>
    </row>
    <row r="217" spans="1:11" ht="14.4" customHeight="1" x14ac:dyDescent="0.3">
      <c r="A217" s="648" t="s">
        <v>553</v>
      </c>
      <c r="B217" s="649" t="s">
        <v>1350</v>
      </c>
      <c r="C217" s="650" t="s">
        <v>570</v>
      </c>
      <c r="D217" s="651" t="s">
        <v>1353</v>
      </c>
      <c r="E217" s="650" t="s">
        <v>2475</v>
      </c>
      <c r="F217" s="651" t="s">
        <v>2476</v>
      </c>
      <c r="G217" s="650" t="s">
        <v>2280</v>
      </c>
      <c r="H217" s="650" t="s">
        <v>2281</v>
      </c>
      <c r="I217" s="652">
        <v>107.69</v>
      </c>
      <c r="J217" s="652">
        <v>50</v>
      </c>
      <c r="K217" s="653">
        <v>5384.5</v>
      </c>
    </row>
    <row r="218" spans="1:11" ht="14.4" customHeight="1" x14ac:dyDescent="0.3">
      <c r="A218" s="648" t="s">
        <v>553</v>
      </c>
      <c r="B218" s="649" t="s">
        <v>1350</v>
      </c>
      <c r="C218" s="650" t="s">
        <v>570</v>
      </c>
      <c r="D218" s="651" t="s">
        <v>1353</v>
      </c>
      <c r="E218" s="650" t="s">
        <v>2475</v>
      </c>
      <c r="F218" s="651" t="s">
        <v>2476</v>
      </c>
      <c r="G218" s="650" t="s">
        <v>2282</v>
      </c>
      <c r="H218" s="650" t="s">
        <v>2283</v>
      </c>
      <c r="I218" s="652">
        <v>89.844999999999999</v>
      </c>
      <c r="J218" s="652">
        <v>100</v>
      </c>
      <c r="K218" s="653">
        <v>8984.25</v>
      </c>
    </row>
    <row r="219" spans="1:11" ht="14.4" customHeight="1" x14ac:dyDescent="0.3">
      <c r="A219" s="648" t="s">
        <v>553</v>
      </c>
      <c r="B219" s="649" t="s">
        <v>1350</v>
      </c>
      <c r="C219" s="650" t="s">
        <v>570</v>
      </c>
      <c r="D219" s="651" t="s">
        <v>1353</v>
      </c>
      <c r="E219" s="650" t="s">
        <v>2475</v>
      </c>
      <c r="F219" s="651" t="s">
        <v>2476</v>
      </c>
      <c r="G219" s="650" t="s">
        <v>2284</v>
      </c>
      <c r="H219" s="650" t="s">
        <v>2285</v>
      </c>
      <c r="I219" s="652">
        <v>331.03</v>
      </c>
      <c r="J219" s="652">
        <v>1</v>
      </c>
      <c r="K219" s="653">
        <v>331.03</v>
      </c>
    </row>
    <row r="220" spans="1:11" ht="14.4" customHeight="1" x14ac:dyDescent="0.3">
      <c r="A220" s="648" t="s">
        <v>553</v>
      </c>
      <c r="B220" s="649" t="s">
        <v>1350</v>
      </c>
      <c r="C220" s="650" t="s">
        <v>570</v>
      </c>
      <c r="D220" s="651" t="s">
        <v>1353</v>
      </c>
      <c r="E220" s="650" t="s">
        <v>2475</v>
      </c>
      <c r="F220" s="651" t="s">
        <v>2476</v>
      </c>
      <c r="G220" s="650" t="s">
        <v>2286</v>
      </c>
      <c r="H220" s="650" t="s">
        <v>2287</v>
      </c>
      <c r="I220" s="652">
        <v>385.99</v>
      </c>
      <c r="J220" s="652">
        <v>1</v>
      </c>
      <c r="K220" s="653">
        <v>385.99</v>
      </c>
    </row>
    <row r="221" spans="1:11" ht="14.4" customHeight="1" x14ac:dyDescent="0.3">
      <c r="A221" s="648" t="s">
        <v>553</v>
      </c>
      <c r="B221" s="649" t="s">
        <v>1350</v>
      </c>
      <c r="C221" s="650" t="s">
        <v>570</v>
      </c>
      <c r="D221" s="651" t="s">
        <v>1353</v>
      </c>
      <c r="E221" s="650" t="s">
        <v>2465</v>
      </c>
      <c r="F221" s="651" t="s">
        <v>2466</v>
      </c>
      <c r="G221" s="650" t="s">
        <v>2053</v>
      </c>
      <c r="H221" s="650" t="s">
        <v>2054</v>
      </c>
      <c r="I221" s="652">
        <v>46.03</v>
      </c>
      <c r="J221" s="652">
        <v>108</v>
      </c>
      <c r="K221" s="653">
        <v>4971.24</v>
      </c>
    </row>
    <row r="222" spans="1:11" ht="14.4" customHeight="1" x14ac:dyDescent="0.3">
      <c r="A222" s="648" t="s">
        <v>553</v>
      </c>
      <c r="B222" s="649" t="s">
        <v>1350</v>
      </c>
      <c r="C222" s="650" t="s">
        <v>570</v>
      </c>
      <c r="D222" s="651" t="s">
        <v>1353</v>
      </c>
      <c r="E222" s="650" t="s">
        <v>2465</v>
      </c>
      <c r="F222" s="651" t="s">
        <v>2466</v>
      </c>
      <c r="G222" s="650" t="s">
        <v>2288</v>
      </c>
      <c r="H222" s="650" t="s">
        <v>2289</v>
      </c>
      <c r="I222" s="652">
        <v>38.200000000000003</v>
      </c>
      <c r="J222" s="652">
        <v>180</v>
      </c>
      <c r="K222" s="653">
        <v>6876.5399999999991</v>
      </c>
    </row>
    <row r="223" spans="1:11" ht="14.4" customHeight="1" x14ac:dyDescent="0.3">
      <c r="A223" s="648" t="s">
        <v>553</v>
      </c>
      <c r="B223" s="649" t="s">
        <v>1350</v>
      </c>
      <c r="C223" s="650" t="s">
        <v>570</v>
      </c>
      <c r="D223" s="651" t="s">
        <v>1353</v>
      </c>
      <c r="E223" s="650" t="s">
        <v>2465</v>
      </c>
      <c r="F223" s="651" t="s">
        <v>2466</v>
      </c>
      <c r="G223" s="650" t="s">
        <v>2290</v>
      </c>
      <c r="H223" s="650" t="s">
        <v>2291</v>
      </c>
      <c r="I223" s="652">
        <v>34.119999999999997</v>
      </c>
      <c r="J223" s="652">
        <v>288</v>
      </c>
      <c r="K223" s="653">
        <v>9826.7099999999991</v>
      </c>
    </row>
    <row r="224" spans="1:11" ht="14.4" customHeight="1" x14ac:dyDescent="0.3">
      <c r="A224" s="648" t="s">
        <v>553</v>
      </c>
      <c r="B224" s="649" t="s">
        <v>1350</v>
      </c>
      <c r="C224" s="650" t="s">
        <v>570</v>
      </c>
      <c r="D224" s="651" t="s">
        <v>1353</v>
      </c>
      <c r="E224" s="650" t="s">
        <v>2465</v>
      </c>
      <c r="F224" s="651" t="s">
        <v>2466</v>
      </c>
      <c r="G224" s="650" t="s">
        <v>2292</v>
      </c>
      <c r="H224" s="650" t="s">
        <v>2293</v>
      </c>
      <c r="I224" s="652">
        <v>39.229999999999997</v>
      </c>
      <c r="J224" s="652">
        <v>36</v>
      </c>
      <c r="K224" s="653">
        <v>1412.2</v>
      </c>
    </row>
    <row r="225" spans="1:11" ht="14.4" customHeight="1" x14ac:dyDescent="0.3">
      <c r="A225" s="648" t="s">
        <v>553</v>
      </c>
      <c r="B225" s="649" t="s">
        <v>1350</v>
      </c>
      <c r="C225" s="650" t="s">
        <v>570</v>
      </c>
      <c r="D225" s="651" t="s">
        <v>1353</v>
      </c>
      <c r="E225" s="650" t="s">
        <v>2465</v>
      </c>
      <c r="F225" s="651" t="s">
        <v>2466</v>
      </c>
      <c r="G225" s="650" t="s">
        <v>2055</v>
      </c>
      <c r="H225" s="650" t="s">
        <v>2056</v>
      </c>
      <c r="I225" s="652">
        <v>43.92</v>
      </c>
      <c r="J225" s="652">
        <v>108</v>
      </c>
      <c r="K225" s="653">
        <v>4743.75</v>
      </c>
    </row>
    <row r="226" spans="1:11" ht="14.4" customHeight="1" x14ac:dyDescent="0.3">
      <c r="A226" s="648" t="s">
        <v>553</v>
      </c>
      <c r="B226" s="649" t="s">
        <v>1350</v>
      </c>
      <c r="C226" s="650" t="s">
        <v>570</v>
      </c>
      <c r="D226" s="651" t="s">
        <v>1353</v>
      </c>
      <c r="E226" s="650" t="s">
        <v>2465</v>
      </c>
      <c r="F226" s="651" t="s">
        <v>2466</v>
      </c>
      <c r="G226" s="650" t="s">
        <v>2294</v>
      </c>
      <c r="H226" s="650" t="s">
        <v>2295</v>
      </c>
      <c r="I226" s="652">
        <v>65.400000000000006</v>
      </c>
      <c r="J226" s="652">
        <v>48</v>
      </c>
      <c r="K226" s="653">
        <v>3139.11</v>
      </c>
    </row>
    <row r="227" spans="1:11" ht="14.4" customHeight="1" x14ac:dyDescent="0.3">
      <c r="A227" s="648" t="s">
        <v>553</v>
      </c>
      <c r="B227" s="649" t="s">
        <v>1350</v>
      </c>
      <c r="C227" s="650" t="s">
        <v>570</v>
      </c>
      <c r="D227" s="651" t="s">
        <v>1353</v>
      </c>
      <c r="E227" s="650" t="s">
        <v>2465</v>
      </c>
      <c r="F227" s="651" t="s">
        <v>2466</v>
      </c>
      <c r="G227" s="650" t="s">
        <v>2248</v>
      </c>
      <c r="H227" s="650" t="s">
        <v>2249</v>
      </c>
      <c r="I227" s="652">
        <v>69.92</v>
      </c>
      <c r="J227" s="652">
        <v>120</v>
      </c>
      <c r="K227" s="653">
        <v>8389.99</v>
      </c>
    </row>
    <row r="228" spans="1:11" ht="14.4" customHeight="1" x14ac:dyDescent="0.3">
      <c r="A228" s="648" t="s">
        <v>553</v>
      </c>
      <c r="B228" s="649" t="s">
        <v>1350</v>
      </c>
      <c r="C228" s="650" t="s">
        <v>570</v>
      </c>
      <c r="D228" s="651" t="s">
        <v>1353</v>
      </c>
      <c r="E228" s="650" t="s">
        <v>2465</v>
      </c>
      <c r="F228" s="651" t="s">
        <v>2466</v>
      </c>
      <c r="G228" s="650" t="s">
        <v>2296</v>
      </c>
      <c r="H228" s="650" t="s">
        <v>2297</v>
      </c>
      <c r="I228" s="652">
        <v>39.229999999999997</v>
      </c>
      <c r="J228" s="652">
        <v>36</v>
      </c>
      <c r="K228" s="653">
        <v>1412.2</v>
      </c>
    </row>
    <row r="229" spans="1:11" ht="14.4" customHeight="1" x14ac:dyDescent="0.3">
      <c r="A229" s="648" t="s">
        <v>553</v>
      </c>
      <c r="B229" s="649" t="s">
        <v>1350</v>
      </c>
      <c r="C229" s="650" t="s">
        <v>570</v>
      </c>
      <c r="D229" s="651" t="s">
        <v>1353</v>
      </c>
      <c r="E229" s="650" t="s">
        <v>2465</v>
      </c>
      <c r="F229" s="651" t="s">
        <v>2466</v>
      </c>
      <c r="G229" s="650" t="s">
        <v>2298</v>
      </c>
      <c r="H229" s="650" t="s">
        <v>2299</v>
      </c>
      <c r="I229" s="652">
        <v>81.069999999999993</v>
      </c>
      <c r="J229" s="652">
        <v>72</v>
      </c>
      <c r="K229" s="653">
        <v>5837.4</v>
      </c>
    </row>
    <row r="230" spans="1:11" ht="14.4" customHeight="1" x14ac:dyDescent="0.3">
      <c r="A230" s="648" t="s">
        <v>553</v>
      </c>
      <c r="B230" s="649" t="s">
        <v>1350</v>
      </c>
      <c r="C230" s="650" t="s">
        <v>570</v>
      </c>
      <c r="D230" s="651" t="s">
        <v>1353</v>
      </c>
      <c r="E230" s="650" t="s">
        <v>2465</v>
      </c>
      <c r="F230" s="651" t="s">
        <v>2466</v>
      </c>
      <c r="G230" s="650" t="s">
        <v>2300</v>
      </c>
      <c r="H230" s="650" t="s">
        <v>2301</v>
      </c>
      <c r="I230" s="652">
        <v>60.35</v>
      </c>
      <c r="J230" s="652">
        <v>72</v>
      </c>
      <c r="K230" s="653">
        <v>4345.17</v>
      </c>
    </row>
    <row r="231" spans="1:11" ht="14.4" customHeight="1" x14ac:dyDescent="0.3">
      <c r="A231" s="648" t="s">
        <v>553</v>
      </c>
      <c r="B231" s="649" t="s">
        <v>1350</v>
      </c>
      <c r="C231" s="650" t="s">
        <v>570</v>
      </c>
      <c r="D231" s="651" t="s">
        <v>1353</v>
      </c>
      <c r="E231" s="650" t="s">
        <v>2465</v>
      </c>
      <c r="F231" s="651" t="s">
        <v>2466</v>
      </c>
      <c r="G231" s="650" t="s">
        <v>2302</v>
      </c>
      <c r="H231" s="650" t="s">
        <v>2303</v>
      </c>
      <c r="I231" s="652">
        <v>36.39</v>
      </c>
      <c r="J231" s="652">
        <v>36</v>
      </c>
      <c r="K231" s="653">
        <v>1310</v>
      </c>
    </row>
    <row r="232" spans="1:11" ht="14.4" customHeight="1" x14ac:dyDescent="0.3">
      <c r="A232" s="648" t="s">
        <v>553</v>
      </c>
      <c r="B232" s="649" t="s">
        <v>1350</v>
      </c>
      <c r="C232" s="650" t="s">
        <v>570</v>
      </c>
      <c r="D232" s="651" t="s">
        <v>1353</v>
      </c>
      <c r="E232" s="650" t="s">
        <v>2465</v>
      </c>
      <c r="F232" s="651" t="s">
        <v>2466</v>
      </c>
      <c r="G232" s="650" t="s">
        <v>2304</v>
      </c>
      <c r="H232" s="650" t="s">
        <v>2305</v>
      </c>
      <c r="I232" s="652">
        <v>32.94</v>
      </c>
      <c r="J232" s="652">
        <v>36</v>
      </c>
      <c r="K232" s="653">
        <v>1186</v>
      </c>
    </row>
    <row r="233" spans="1:11" ht="14.4" customHeight="1" x14ac:dyDescent="0.3">
      <c r="A233" s="648" t="s">
        <v>553</v>
      </c>
      <c r="B233" s="649" t="s">
        <v>1350</v>
      </c>
      <c r="C233" s="650" t="s">
        <v>570</v>
      </c>
      <c r="D233" s="651" t="s">
        <v>1353</v>
      </c>
      <c r="E233" s="650" t="s">
        <v>2465</v>
      </c>
      <c r="F233" s="651" t="s">
        <v>2466</v>
      </c>
      <c r="G233" s="650" t="s">
        <v>2057</v>
      </c>
      <c r="H233" s="650" t="s">
        <v>2058</v>
      </c>
      <c r="I233" s="652">
        <v>33.5</v>
      </c>
      <c r="J233" s="652">
        <v>36</v>
      </c>
      <c r="K233" s="653">
        <v>1205.99</v>
      </c>
    </row>
    <row r="234" spans="1:11" ht="14.4" customHeight="1" x14ac:dyDescent="0.3">
      <c r="A234" s="648" t="s">
        <v>553</v>
      </c>
      <c r="B234" s="649" t="s">
        <v>1350</v>
      </c>
      <c r="C234" s="650" t="s">
        <v>570</v>
      </c>
      <c r="D234" s="651" t="s">
        <v>1353</v>
      </c>
      <c r="E234" s="650" t="s">
        <v>2465</v>
      </c>
      <c r="F234" s="651" t="s">
        <v>2466</v>
      </c>
      <c r="G234" s="650" t="s">
        <v>2306</v>
      </c>
      <c r="H234" s="650" t="s">
        <v>2307</v>
      </c>
      <c r="I234" s="652">
        <v>67.42</v>
      </c>
      <c r="J234" s="652">
        <v>24</v>
      </c>
      <c r="K234" s="653">
        <v>1618.08</v>
      </c>
    </row>
    <row r="235" spans="1:11" ht="14.4" customHeight="1" x14ac:dyDescent="0.3">
      <c r="A235" s="648" t="s">
        <v>553</v>
      </c>
      <c r="B235" s="649" t="s">
        <v>1350</v>
      </c>
      <c r="C235" s="650" t="s">
        <v>570</v>
      </c>
      <c r="D235" s="651" t="s">
        <v>1353</v>
      </c>
      <c r="E235" s="650" t="s">
        <v>2465</v>
      </c>
      <c r="F235" s="651" t="s">
        <v>2466</v>
      </c>
      <c r="G235" s="650" t="s">
        <v>2308</v>
      </c>
      <c r="H235" s="650" t="s">
        <v>2309</v>
      </c>
      <c r="I235" s="652">
        <v>34.89</v>
      </c>
      <c r="J235" s="652">
        <v>36</v>
      </c>
      <c r="K235" s="653">
        <v>1256</v>
      </c>
    </row>
    <row r="236" spans="1:11" ht="14.4" customHeight="1" x14ac:dyDescent="0.3">
      <c r="A236" s="648" t="s">
        <v>553</v>
      </c>
      <c r="B236" s="649" t="s">
        <v>1350</v>
      </c>
      <c r="C236" s="650" t="s">
        <v>570</v>
      </c>
      <c r="D236" s="651" t="s">
        <v>1353</v>
      </c>
      <c r="E236" s="650" t="s">
        <v>2465</v>
      </c>
      <c r="F236" s="651" t="s">
        <v>2466</v>
      </c>
      <c r="G236" s="650" t="s">
        <v>2310</v>
      </c>
      <c r="H236" s="650" t="s">
        <v>2311</v>
      </c>
      <c r="I236" s="652">
        <v>69.92</v>
      </c>
      <c r="J236" s="652">
        <v>120</v>
      </c>
      <c r="K236" s="653">
        <v>8389.99</v>
      </c>
    </row>
    <row r="237" spans="1:11" ht="14.4" customHeight="1" x14ac:dyDescent="0.3">
      <c r="A237" s="648" t="s">
        <v>553</v>
      </c>
      <c r="B237" s="649" t="s">
        <v>1350</v>
      </c>
      <c r="C237" s="650" t="s">
        <v>570</v>
      </c>
      <c r="D237" s="651" t="s">
        <v>1353</v>
      </c>
      <c r="E237" s="650" t="s">
        <v>2467</v>
      </c>
      <c r="F237" s="651" t="s">
        <v>2468</v>
      </c>
      <c r="G237" s="650" t="s">
        <v>2059</v>
      </c>
      <c r="H237" s="650" t="s">
        <v>2060</v>
      </c>
      <c r="I237" s="652">
        <v>0.30199999999999999</v>
      </c>
      <c r="J237" s="652">
        <v>2200</v>
      </c>
      <c r="K237" s="653">
        <v>664</v>
      </c>
    </row>
    <row r="238" spans="1:11" ht="14.4" customHeight="1" x14ac:dyDescent="0.3">
      <c r="A238" s="648" t="s">
        <v>553</v>
      </c>
      <c r="B238" s="649" t="s">
        <v>1350</v>
      </c>
      <c r="C238" s="650" t="s">
        <v>570</v>
      </c>
      <c r="D238" s="651" t="s">
        <v>1353</v>
      </c>
      <c r="E238" s="650" t="s">
        <v>2467</v>
      </c>
      <c r="F238" s="651" t="s">
        <v>2468</v>
      </c>
      <c r="G238" s="650" t="s">
        <v>2061</v>
      </c>
      <c r="H238" s="650" t="s">
        <v>2062</v>
      </c>
      <c r="I238" s="652">
        <v>0.30666666666666664</v>
      </c>
      <c r="J238" s="652">
        <v>1100</v>
      </c>
      <c r="K238" s="653">
        <v>335</v>
      </c>
    </row>
    <row r="239" spans="1:11" ht="14.4" customHeight="1" x14ac:dyDescent="0.3">
      <c r="A239" s="648" t="s">
        <v>553</v>
      </c>
      <c r="B239" s="649" t="s">
        <v>1350</v>
      </c>
      <c r="C239" s="650" t="s">
        <v>570</v>
      </c>
      <c r="D239" s="651" t="s">
        <v>1353</v>
      </c>
      <c r="E239" s="650" t="s">
        <v>2467</v>
      </c>
      <c r="F239" s="651" t="s">
        <v>2468</v>
      </c>
      <c r="G239" s="650" t="s">
        <v>2063</v>
      </c>
      <c r="H239" s="650" t="s">
        <v>2064</v>
      </c>
      <c r="I239" s="652">
        <v>0.3</v>
      </c>
      <c r="J239" s="652">
        <v>200</v>
      </c>
      <c r="K239" s="653">
        <v>60</v>
      </c>
    </row>
    <row r="240" spans="1:11" ht="14.4" customHeight="1" x14ac:dyDescent="0.3">
      <c r="A240" s="648" t="s">
        <v>553</v>
      </c>
      <c r="B240" s="649" t="s">
        <v>1350</v>
      </c>
      <c r="C240" s="650" t="s">
        <v>570</v>
      </c>
      <c r="D240" s="651" t="s">
        <v>1353</v>
      </c>
      <c r="E240" s="650" t="s">
        <v>2467</v>
      </c>
      <c r="F240" s="651" t="s">
        <v>2468</v>
      </c>
      <c r="G240" s="650" t="s">
        <v>2312</v>
      </c>
      <c r="H240" s="650" t="s">
        <v>2313</v>
      </c>
      <c r="I240" s="652">
        <v>0.48</v>
      </c>
      <c r="J240" s="652">
        <v>200</v>
      </c>
      <c r="K240" s="653">
        <v>96</v>
      </c>
    </row>
    <row r="241" spans="1:11" ht="14.4" customHeight="1" x14ac:dyDescent="0.3">
      <c r="A241" s="648" t="s">
        <v>553</v>
      </c>
      <c r="B241" s="649" t="s">
        <v>1350</v>
      </c>
      <c r="C241" s="650" t="s">
        <v>570</v>
      </c>
      <c r="D241" s="651" t="s">
        <v>1353</v>
      </c>
      <c r="E241" s="650" t="s">
        <v>2469</v>
      </c>
      <c r="F241" s="651" t="s">
        <v>2470</v>
      </c>
      <c r="G241" s="650" t="s">
        <v>2069</v>
      </c>
      <c r="H241" s="650" t="s">
        <v>2070</v>
      </c>
      <c r="I241" s="652">
        <v>1.22</v>
      </c>
      <c r="J241" s="652">
        <v>1000</v>
      </c>
      <c r="K241" s="653">
        <v>1218.3</v>
      </c>
    </row>
    <row r="242" spans="1:11" ht="14.4" customHeight="1" x14ac:dyDescent="0.3">
      <c r="A242" s="648" t="s">
        <v>553</v>
      </c>
      <c r="B242" s="649" t="s">
        <v>1350</v>
      </c>
      <c r="C242" s="650" t="s">
        <v>570</v>
      </c>
      <c r="D242" s="651" t="s">
        <v>1353</v>
      </c>
      <c r="E242" s="650" t="s">
        <v>2469</v>
      </c>
      <c r="F242" s="651" t="s">
        <v>2470</v>
      </c>
      <c r="G242" s="650" t="s">
        <v>2071</v>
      </c>
      <c r="H242" s="650" t="s">
        <v>2072</v>
      </c>
      <c r="I242" s="652">
        <v>0.81</v>
      </c>
      <c r="J242" s="652">
        <v>2000</v>
      </c>
      <c r="K242" s="653">
        <v>1614.1</v>
      </c>
    </row>
    <row r="243" spans="1:11" ht="14.4" customHeight="1" x14ac:dyDescent="0.3">
      <c r="A243" s="648" t="s">
        <v>553</v>
      </c>
      <c r="B243" s="649" t="s">
        <v>1350</v>
      </c>
      <c r="C243" s="650" t="s">
        <v>570</v>
      </c>
      <c r="D243" s="651" t="s">
        <v>1353</v>
      </c>
      <c r="E243" s="650" t="s">
        <v>2469</v>
      </c>
      <c r="F243" s="651" t="s">
        <v>2470</v>
      </c>
      <c r="G243" s="650" t="s">
        <v>2073</v>
      </c>
      <c r="H243" s="650" t="s">
        <v>2074</v>
      </c>
      <c r="I243" s="652">
        <v>0.77</v>
      </c>
      <c r="J243" s="652">
        <v>2000</v>
      </c>
      <c r="K243" s="653">
        <v>1540</v>
      </c>
    </row>
    <row r="244" spans="1:11" ht="14.4" customHeight="1" x14ac:dyDescent="0.3">
      <c r="A244" s="648" t="s">
        <v>553</v>
      </c>
      <c r="B244" s="649" t="s">
        <v>1350</v>
      </c>
      <c r="C244" s="650" t="s">
        <v>570</v>
      </c>
      <c r="D244" s="651" t="s">
        <v>1353</v>
      </c>
      <c r="E244" s="650" t="s">
        <v>2469</v>
      </c>
      <c r="F244" s="651" t="s">
        <v>2470</v>
      </c>
      <c r="G244" s="650" t="s">
        <v>2314</v>
      </c>
      <c r="H244" s="650" t="s">
        <v>2315</v>
      </c>
      <c r="I244" s="652">
        <v>0.78</v>
      </c>
      <c r="J244" s="652">
        <v>2000</v>
      </c>
      <c r="K244" s="653">
        <v>1560</v>
      </c>
    </row>
    <row r="245" spans="1:11" ht="14.4" customHeight="1" x14ac:dyDescent="0.3">
      <c r="A245" s="648" t="s">
        <v>553</v>
      </c>
      <c r="B245" s="649" t="s">
        <v>1350</v>
      </c>
      <c r="C245" s="650" t="s">
        <v>570</v>
      </c>
      <c r="D245" s="651" t="s">
        <v>1353</v>
      </c>
      <c r="E245" s="650" t="s">
        <v>2469</v>
      </c>
      <c r="F245" s="651" t="s">
        <v>2470</v>
      </c>
      <c r="G245" s="650" t="s">
        <v>2316</v>
      </c>
      <c r="H245" s="650" t="s">
        <v>2317</v>
      </c>
      <c r="I245" s="652">
        <v>1.1599999999999999</v>
      </c>
      <c r="J245" s="652">
        <v>500</v>
      </c>
      <c r="K245" s="653">
        <v>579.95000000000005</v>
      </c>
    </row>
    <row r="246" spans="1:11" ht="14.4" customHeight="1" x14ac:dyDescent="0.3">
      <c r="A246" s="648" t="s">
        <v>553</v>
      </c>
      <c r="B246" s="649" t="s">
        <v>1350</v>
      </c>
      <c r="C246" s="650" t="s">
        <v>570</v>
      </c>
      <c r="D246" s="651" t="s">
        <v>1353</v>
      </c>
      <c r="E246" s="650" t="s">
        <v>2469</v>
      </c>
      <c r="F246" s="651" t="s">
        <v>2470</v>
      </c>
      <c r="G246" s="650" t="s">
        <v>2075</v>
      </c>
      <c r="H246" s="650" t="s">
        <v>2076</v>
      </c>
      <c r="I246" s="652">
        <v>0.78</v>
      </c>
      <c r="J246" s="652">
        <v>2000</v>
      </c>
      <c r="K246" s="653">
        <v>1560</v>
      </c>
    </row>
    <row r="247" spans="1:11" ht="14.4" customHeight="1" x14ac:dyDescent="0.3">
      <c r="A247" s="648" t="s">
        <v>553</v>
      </c>
      <c r="B247" s="649" t="s">
        <v>1350</v>
      </c>
      <c r="C247" s="650" t="s">
        <v>570</v>
      </c>
      <c r="D247" s="651" t="s">
        <v>1353</v>
      </c>
      <c r="E247" s="650" t="s">
        <v>2469</v>
      </c>
      <c r="F247" s="651" t="s">
        <v>2470</v>
      </c>
      <c r="G247" s="650" t="s">
        <v>2318</v>
      </c>
      <c r="H247" s="650" t="s">
        <v>2319</v>
      </c>
      <c r="I247" s="652">
        <v>1.22</v>
      </c>
      <c r="J247" s="652">
        <v>2000</v>
      </c>
      <c r="K247" s="653">
        <v>2438.3000000000002</v>
      </c>
    </row>
    <row r="248" spans="1:11" ht="14.4" customHeight="1" x14ac:dyDescent="0.3">
      <c r="A248" s="648" t="s">
        <v>553</v>
      </c>
      <c r="B248" s="649" t="s">
        <v>1350</v>
      </c>
      <c r="C248" s="650" t="s">
        <v>570</v>
      </c>
      <c r="D248" s="651" t="s">
        <v>1353</v>
      </c>
      <c r="E248" s="650" t="s">
        <v>2469</v>
      </c>
      <c r="F248" s="651" t="s">
        <v>2470</v>
      </c>
      <c r="G248" s="650" t="s">
        <v>2320</v>
      </c>
      <c r="H248" s="650" t="s">
        <v>2321</v>
      </c>
      <c r="I248" s="652">
        <v>0.71</v>
      </c>
      <c r="J248" s="652">
        <v>7000</v>
      </c>
      <c r="K248" s="653">
        <v>4970</v>
      </c>
    </row>
    <row r="249" spans="1:11" ht="14.4" customHeight="1" x14ac:dyDescent="0.3">
      <c r="A249" s="648" t="s">
        <v>553</v>
      </c>
      <c r="B249" s="649" t="s">
        <v>1350</v>
      </c>
      <c r="C249" s="650" t="s">
        <v>570</v>
      </c>
      <c r="D249" s="651" t="s">
        <v>1353</v>
      </c>
      <c r="E249" s="650" t="s">
        <v>2469</v>
      </c>
      <c r="F249" s="651" t="s">
        <v>2470</v>
      </c>
      <c r="G249" s="650" t="s">
        <v>2079</v>
      </c>
      <c r="H249" s="650" t="s">
        <v>2080</v>
      </c>
      <c r="I249" s="652">
        <v>0.71</v>
      </c>
      <c r="J249" s="652">
        <v>3000</v>
      </c>
      <c r="K249" s="653">
        <v>2130</v>
      </c>
    </row>
    <row r="250" spans="1:11" ht="14.4" customHeight="1" x14ac:dyDescent="0.3">
      <c r="A250" s="648" t="s">
        <v>553</v>
      </c>
      <c r="B250" s="649" t="s">
        <v>1350</v>
      </c>
      <c r="C250" s="650" t="s">
        <v>570</v>
      </c>
      <c r="D250" s="651" t="s">
        <v>1353</v>
      </c>
      <c r="E250" s="650" t="s">
        <v>2469</v>
      </c>
      <c r="F250" s="651" t="s">
        <v>2470</v>
      </c>
      <c r="G250" s="650" t="s">
        <v>2254</v>
      </c>
      <c r="H250" s="650" t="s">
        <v>2255</v>
      </c>
      <c r="I250" s="652">
        <v>0.71</v>
      </c>
      <c r="J250" s="652">
        <v>3000</v>
      </c>
      <c r="K250" s="653">
        <v>2130</v>
      </c>
    </row>
    <row r="251" spans="1:11" ht="14.4" customHeight="1" x14ac:dyDescent="0.3">
      <c r="A251" s="648" t="s">
        <v>553</v>
      </c>
      <c r="B251" s="649" t="s">
        <v>1350</v>
      </c>
      <c r="C251" s="650" t="s">
        <v>573</v>
      </c>
      <c r="D251" s="651" t="s">
        <v>1354</v>
      </c>
      <c r="E251" s="650" t="s">
        <v>2459</v>
      </c>
      <c r="F251" s="651" t="s">
        <v>2460</v>
      </c>
      <c r="G251" s="650" t="s">
        <v>2256</v>
      </c>
      <c r="H251" s="650" t="s">
        <v>2257</v>
      </c>
      <c r="I251" s="652">
        <v>0.28000000000000003</v>
      </c>
      <c r="J251" s="652">
        <v>5000</v>
      </c>
      <c r="K251" s="653">
        <v>1400</v>
      </c>
    </row>
    <row r="252" spans="1:11" ht="14.4" customHeight="1" x14ac:dyDescent="0.3">
      <c r="A252" s="648" t="s">
        <v>553</v>
      </c>
      <c r="B252" s="649" t="s">
        <v>1350</v>
      </c>
      <c r="C252" s="650" t="s">
        <v>573</v>
      </c>
      <c r="D252" s="651" t="s">
        <v>1354</v>
      </c>
      <c r="E252" s="650" t="s">
        <v>2459</v>
      </c>
      <c r="F252" s="651" t="s">
        <v>2460</v>
      </c>
      <c r="G252" s="650" t="s">
        <v>2085</v>
      </c>
      <c r="H252" s="650" t="s">
        <v>2086</v>
      </c>
      <c r="I252" s="652">
        <v>16.100000000000001</v>
      </c>
      <c r="J252" s="652">
        <v>150</v>
      </c>
      <c r="K252" s="653">
        <v>2415</v>
      </c>
    </row>
    <row r="253" spans="1:11" ht="14.4" customHeight="1" x14ac:dyDescent="0.3">
      <c r="A253" s="648" t="s">
        <v>553</v>
      </c>
      <c r="B253" s="649" t="s">
        <v>1350</v>
      </c>
      <c r="C253" s="650" t="s">
        <v>573</v>
      </c>
      <c r="D253" s="651" t="s">
        <v>1354</v>
      </c>
      <c r="E253" s="650" t="s">
        <v>2459</v>
      </c>
      <c r="F253" s="651" t="s">
        <v>2460</v>
      </c>
      <c r="G253" s="650" t="s">
        <v>1950</v>
      </c>
      <c r="H253" s="650" t="s">
        <v>1951</v>
      </c>
      <c r="I253" s="652">
        <v>140.11000000000001</v>
      </c>
      <c r="J253" s="652">
        <v>100</v>
      </c>
      <c r="K253" s="653">
        <v>14010.910000000002</v>
      </c>
    </row>
    <row r="254" spans="1:11" ht="14.4" customHeight="1" x14ac:dyDescent="0.3">
      <c r="A254" s="648" t="s">
        <v>553</v>
      </c>
      <c r="B254" s="649" t="s">
        <v>1350</v>
      </c>
      <c r="C254" s="650" t="s">
        <v>573</v>
      </c>
      <c r="D254" s="651" t="s">
        <v>1354</v>
      </c>
      <c r="E254" s="650" t="s">
        <v>2459</v>
      </c>
      <c r="F254" s="651" t="s">
        <v>2460</v>
      </c>
      <c r="G254" s="650" t="s">
        <v>2322</v>
      </c>
      <c r="H254" s="650" t="s">
        <v>2323</v>
      </c>
      <c r="I254" s="652">
        <v>14.31</v>
      </c>
      <c r="J254" s="652">
        <v>250</v>
      </c>
      <c r="K254" s="653">
        <v>3578</v>
      </c>
    </row>
    <row r="255" spans="1:11" ht="14.4" customHeight="1" x14ac:dyDescent="0.3">
      <c r="A255" s="648" t="s">
        <v>553</v>
      </c>
      <c r="B255" s="649" t="s">
        <v>1350</v>
      </c>
      <c r="C255" s="650" t="s">
        <v>573</v>
      </c>
      <c r="D255" s="651" t="s">
        <v>1354</v>
      </c>
      <c r="E255" s="650" t="s">
        <v>2459</v>
      </c>
      <c r="F255" s="651" t="s">
        <v>2460</v>
      </c>
      <c r="G255" s="650" t="s">
        <v>2324</v>
      </c>
      <c r="H255" s="650" t="s">
        <v>2325</v>
      </c>
      <c r="I255" s="652">
        <v>0.86</v>
      </c>
      <c r="J255" s="652">
        <v>300</v>
      </c>
      <c r="K255" s="653">
        <v>259.44</v>
      </c>
    </row>
    <row r="256" spans="1:11" ht="14.4" customHeight="1" x14ac:dyDescent="0.3">
      <c r="A256" s="648" t="s">
        <v>553</v>
      </c>
      <c r="B256" s="649" t="s">
        <v>1350</v>
      </c>
      <c r="C256" s="650" t="s">
        <v>573</v>
      </c>
      <c r="D256" s="651" t="s">
        <v>1354</v>
      </c>
      <c r="E256" s="650" t="s">
        <v>2459</v>
      </c>
      <c r="F256" s="651" t="s">
        <v>2460</v>
      </c>
      <c r="G256" s="650" t="s">
        <v>1960</v>
      </c>
      <c r="H256" s="650" t="s">
        <v>1961</v>
      </c>
      <c r="I256" s="652">
        <v>0.86</v>
      </c>
      <c r="J256" s="652">
        <v>100</v>
      </c>
      <c r="K256" s="653">
        <v>86</v>
      </c>
    </row>
    <row r="257" spans="1:11" ht="14.4" customHeight="1" x14ac:dyDescent="0.3">
      <c r="A257" s="648" t="s">
        <v>553</v>
      </c>
      <c r="B257" s="649" t="s">
        <v>1350</v>
      </c>
      <c r="C257" s="650" t="s">
        <v>573</v>
      </c>
      <c r="D257" s="651" t="s">
        <v>1354</v>
      </c>
      <c r="E257" s="650" t="s">
        <v>2459</v>
      </c>
      <c r="F257" s="651" t="s">
        <v>2460</v>
      </c>
      <c r="G257" s="650" t="s">
        <v>1974</v>
      </c>
      <c r="H257" s="650" t="s">
        <v>1975</v>
      </c>
      <c r="I257" s="652">
        <v>111.59</v>
      </c>
      <c r="J257" s="652">
        <v>50</v>
      </c>
      <c r="K257" s="653">
        <v>5579.5</v>
      </c>
    </row>
    <row r="258" spans="1:11" ht="14.4" customHeight="1" x14ac:dyDescent="0.3">
      <c r="A258" s="648" t="s">
        <v>553</v>
      </c>
      <c r="B258" s="649" t="s">
        <v>1350</v>
      </c>
      <c r="C258" s="650" t="s">
        <v>573</v>
      </c>
      <c r="D258" s="651" t="s">
        <v>1354</v>
      </c>
      <c r="E258" s="650" t="s">
        <v>2461</v>
      </c>
      <c r="F258" s="651" t="s">
        <v>2462</v>
      </c>
      <c r="G258" s="650" t="s">
        <v>2326</v>
      </c>
      <c r="H258" s="650" t="s">
        <v>2327</v>
      </c>
      <c r="I258" s="652">
        <v>12.73</v>
      </c>
      <c r="J258" s="652">
        <v>50</v>
      </c>
      <c r="K258" s="653">
        <v>636.5</v>
      </c>
    </row>
    <row r="259" spans="1:11" ht="14.4" customHeight="1" x14ac:dyDescent="0.3">
      <c r="A259" s="648" t="s">
        <v>553</v>
      </c>
      <c r="B259" s="649" t="s">
        <v>1350</v>
      </c>
      <c r="C259" s="650" t="s">
        <v>573</v>
      </c>
      <c r="D259" s="651" t="s">
        <v>1354</v>
      </c>
      <c r="E259" s="650" t="s">
        <v>2461</v>
      </c>
      <c r="F259" s="651" t="s">
        <v>2462</v>
      </c>
      <c r="G259" s="650" t="s">
        <v>2328</v>
      </c>
      <c r="H259" s="650" t="s">
        <v>2329</v>
      </c>
      <c r="I259" s="652">
        <v>12.72</v>
      </c>
      <c r="J259" s="652">
        <v>30</v>
      </c>
      <c r="K259" s="653">
        <v>381.6</v>
      </c>
    </row>
    <row r="260" spans="1:11" ht="14.4" customHeight="1" x14ac:dyDescent="0.3">
      <c r="A260" s="648" t="s">
        <v>553</v>
      </c>
      <c r="B260" s="649" t="s">
        <v>1350</v>
      </c>
      <c r="C260" s="650" t="s">
        <v>573</v>
      </c>
      <c r="D260" s="651" t="s">
        <v>1354</v>
      </c>
      <c r="E260" s="650" t="s">
        <v>2461</v>
      </c>
      <c r="F260" s="651" t="s">
        <v>2462</v>
      </c>
      <c r="G260" s="650" t="s">
        <v>1978</v>
      </c>
      <c r="H260" s="650" t="s">
        <v>1979</v>
      </c>
      <c r="I260" s="652">
        <v>0.93</v>
      </c>
      <c r="J260" s="652">
        <v>200</v>
      </c>
      <c r="K260" s="653">
        <v>186</v>
      </c>
    </row>
    <row r="261" spans="1:11" ht="14.4" customHeight="1" x14ac:dyDescent="0.3">
      <c r="A261" s="648" t="s">
        <v>553</v>
      </c>
      <c r="B261" s="649" t="s">
        <v>1350</v>
      </c>
      <c r="C261" s="650" t="s">
        <v>573</v>
      </c>
      <c r="D261" s="651" t="s">
        <v>1354</v>
      </c>
      <c r="E261" s="650" t="s">
        <v>2461</v>
      </c>
      <c r="F261" s="651" t="s">
        <v>2462</v>
      </c>
      <c r="G261" s="650" t="s">
        <v>1980</v>
      </c>
      <c r="H261" s="650" t="s">
        <v>1981</v>
      </c>
      <c r="I261" s="652">
        <v>1.4424999999999999</v>
      </c>
      <c r="J261" s="652">
        <v>838</v>
      </c>
      <c r="K261" s="653">
        <v>1205.28</v>
      </c>
    </row>
    <row r="262" spans="1:11" ht="14.4" customHeight="1" x14ac:dyDescent="0.3">
      <c r="A262" s="648" t="s">
        <v>553</v>
      </c>
      <c r="B262" s="649" t="s">
        <v>1350</v>
      </c>
      <c r="C262" s="650" t="s">
        <v>573</v>
      </c>
      <c r="D262" s="651" t="s">
        <v>1354</v>
      </c>
      <c r="E262" s="650" t="s">
        <v>2461</v>
      </c>
      <c r="F262" s="651" t="s">
        <v>2462</v>
      </c>
      <c r="G262" s="650" t="s">
        <v>1982</v>
      </c>
      <c r="H262" s="650" t="s">
        <v>1983</v>
      </c>
      <c r="I262" s="652">
        <v>0.41749999999999998</v>
      </c>
      <c r="J262" s="652">
        <v>500</v>
      </c>
      <c r="K262" s="653">
        <v>209</v>
      </c>
    </row>
    <row r="263" spans="1:11" ht="14.4" customHeight="1" x14ac:dyDescent="0.3">
      <c r="A263" s="648" t="s">
        <v>553</v>
      </c>
      <c r="B263" s="649" t="s">
        <v>1350</v>
      </c>
      <c r="C263" s="650" t="s">
        <v>573</v>
      </c>
      <c r="D263" s="651" t="s">
        <v>1354</v>
      </c>
      <c r="E263" s="650" t="s">
        <v>2461</v>
      </c>
      <c r="F263" s="651" t="s">
        <v>2462</v>
      </c>
      <c r="G263" s="650" t="s">
        <v>1984</v>
      </c>
      <c r="H263" s="650" t="s">
        <v>1985</v>
      </c>
      <c r="I263" s="652">
        <v>0.59</v>
      </c>
      <c r="J263" s="652">
        <v>1000</v>
      </c>
      <c r="K263" s="653">
        <v>586</v>
      </c>
    </row>
    <row r="264" spans="1:11" ht="14.4" customHeight="1" x14ac:dyDescent="0.3">
      <c r="A264" s="648" t="s">
        <v>553</v>
      </c>
      <c r="B264" s="649" t="s">
        <v>1350</v>
      </c>
      <c r="C264" s="650" t="s">
        <v>573</v>
      </c>
      <c r="D264" s="651" t="s">
        <v>1354</v>
      </c>
      <c r="E264" s="650" t="s">
        <v>2461</v>
      </c>
      <c r="F264" s="651" t="s">
        <v>2462</v>
      </c>
      <c r="G264" s="650" t="s">
        <v>2330</v>
      </c>
      <c r="H264" s="650" t="s">
        <v>2331</v>
      </c>
      <c r="I264" s="652">
        <v>4.2300000000000004</v>
      </c>
      <c r="J264" s="652">
        <v>100</v>
      </c>
      <c r="K264" s="653">
        <v>423</v>
      </c>
    </row>
    <row r="265" spans="1:11" ht="14.4" customHeight="1" x14ac:dyDescent="0.3">
      <c r="A265" s="648" t="s">
        <v>553</v>
      </c>
      <c r="B265" s="649" t="s">
        <v>1350</v>
      </c>
      <c r="C265" s="650" t="s">
        <v>573</v>
      </c>
      <c r="D265" s="651" t="s">
        <v>1354</v>
      </c>
      <c r="E265" s="650" t="s">
        <v>2461</v>
      </c>
      <c r="F265" s="651" t="s">
        <v>2462</v>
      </c>
      <c r="G265" s="650" t="s">
        <v>2332</v>
      </c>
      <c r="H265" s="650" t="s">
        <v>2333</v>
      </c>
      <c r="I265" s="652">
        <v>64.22</v>
      </c>
      <c r="J265" s="652">
        <v>50</v>
      </c>
      <c r="K265" s="653">
        <v>3211.04</v>
      </c>
    </row>
    <row r="266" spans="1:11" ht="14.4" customHeight="1" x14ac:dyDescent="0.3">
      <c r="A266" s="648" t="s">
        <v>553</v>
      </c>
      <c r="B266" s="649" t="s">
        <v>1350</v>
      </c>
      <c r="C266" s="650" t="s">
        <v>573</v>
      </c>
      <c r="D266" s="651" t="s">
        <v>1354</v>
      </c>
      <c r="E266" s="650" t="s">
        <v>2461</v>
      </c>
      <c r="F266" s="651" t="s">
        <v>2462</v>
      </c>
      <c r="G266" s="650" t="s">
        <v>2334</v>
      </c>
      <c r="H266" s="650" t="s">
        <v>2335</v>
      </c>
      <c r="I266" s="652">
        <v>34.729999999999997</v>
      </c>
      <c r="J266" s="652">
        <v>40</v>
      </c>
      <c r="K266" s="653">
        <v>1389.1</v>
      </c>
    </row>
    <row r="267" spans="1:11" ht="14.4" customHeight="1" x14ac:dyDescent="0.3">
      <c r="A267" s="648" t="s">
        <v>553</v>
      </c>
      <c r="B267" s="649" t="s">
        <v>1350</v>
      </c>
      <c r="C267" s="650" t="s">
        <v>573</v>
      </c>
      <c r="D267" s="651" t="s">
        <v>1354</v>
      </c>
      <c r="E267" s="650" t="s">
        <v>2461</v>
      </c>
      <c r="F267" s="651" t="s">
        <v>2462</v>
      </c>
      <c r="G267" s="650" t="s">
        <v>2014</v>
      </c>
      <c r="H267" s="650" t="s">
        <v>2015</v>
      </c>
      <c r="I267" s="652">
        <v>2.9075000000000002</v>
      </c>
      <c r="J267" s="652">
        <v>400</v>
      </c>
      <c r="K267" s="653">
        <v>1163</v>
      </c>
    </row>
    <row r="268" spans="1:11" ht="14.4" customHeight="1" x14ac:dyDescent="0.3">
      <c r="A268" s="648" t="s">
        <v>553</v>
      </c>
      <c r="B268" s="649" t="s">
        <v>1350</v>
      </c>
      <c r="C268" s="650" t="s">
        <v>573</v>
      </c>
      <c r="D268" s="651" t="s">
        <v>1354</v>
      </c>
      <c r="E268" s="650" t="s">
        <v>2461</v>
      </c>
      <c r="F268" s="651" t="s">
        <v>2462</v>
      </c>
      <c r="G268" s="650" t="s">
        <v>2336</v>
      </c>
      <c r="H268" s="650" t="s">
        <v>2337</v>
      </c>
      <c r="I268" s="652">
        <v>84.91</v>
      </c>
      <c r="J268" s="652">
        <v>20</v>
      </c>
      <c r="K268" s="653">
        <v>1698.11</v>
      </c>
    </row>
    <row r="269" spans="1:11" ht="14.4" customHeight="1" x14ac:dyDescent="0.3">
      <c r="A269" s="648" t="s">
        <v>553</v>
      </c>
      <c r="B269" s="649" t="s">
        <v>1350</v>
      </c>
      <c r="C269" s="650" t="s">
        <v>573</v>
      </c>
      <c r="D269" s="651" t="s">
        <v>1354</v>
      </c>
      <c r="E269" s="650" t="s">
        <v>2461</v>
      </c>
      <c r="F269" s="651" t="s">
        <v>2462</v>
      </c>
      <c r="G269" s="650" t="s">
        <v>2022</v>
      </c>
      <c r="H269" s="650" t="s">
        <v>2023</v>
      </c>
      <c r="I269" s="652">
        <v>12.1</v>
      </c>
      <c r="J269" s="652">
        <v>10</v>
      </c>
      <c r="K269" s="653">
        <v>121</v>
      </c>
    </row>
    <row r="270" spans="1:11" ht="14.4" customHeight="1" x14ac:dyDescent="0.3">
      <c r="A270" s="648" t="s">
        <v>553</v>
      </c>
      <c r="B270" s="649" t="s">
        <v>1350</v>
      </c>
      <c r="C270" s="650" t="s">
        <v>573</v>
      </c>
      <c r="D270" s="651" t="s">
        <v>1354</v>
      </c>
      <c r="E270" s="650" t="s">
        <v>2461</v>
      </c>
      <c r="F270" s="651" t="s">
        <v>2462</v>
      </c>
      <c r="G270" s="650" t="s">
        <v>2338</v>
      </c>
      <c r="H270" s="650" t="s">
        <v>2339</v>
      </c>
      <c r="I270" s="652">
        <v>17.3</v>
      </c>
      <c r="J270" s="652">
        <v>200</v>
      </c>
      <c r="K270" s="653">
        <v>3460.6</v>
      </c>
    </row>
    <row r="271" spans="1:11" ht="14.4" customHeight="1" x14ac:dyDescent="0.3">
      <c r="A271" s="648" t="s">
        <v>553</v>
      </c>
      <c r="B271" s="649" t="s">
        <v>1350</v>
      </c>
      <c r="C271" s="650" t="s">
        <v>573</v>
      </c>
      <c r="D271" s="651" t="s">
        <v>1354</v>
      </c>
      <c r="E271" s="650" t="s">
        <v>2461</v>
      </c>
      <c r="F271" s="651" t="s">
        <v>2462</v>
      </c>
      <c r="G271" s="650" t="s">
        <v>2340</v>
      </c>
      <c r="H271" s="650" t="s">
        <v>2341</v>
      </c>
      <c r="I271" s="652">
        <v>1.55</v>
      </c>
      <c r="J271" s="652">
        <v>75</v>
      </c>
      <c r="K271" s="653">
        <v>116.25</v>
      </c>
    </row>
    <row r="272" spans="1:11" ht="14.4" customHeight="1" x14ac:dyDescent="0.3">
      <c r="A272" s="648" t="s">
        <v>553</v>
      </c>
      <c r="B272" s="649" t="s">
        <v>1350</v>
      </c>
      <c r="C272" s="650" t="s">
        <v>573</v>
      </c>
      <c r="D272" s="651" t="s">
        <v>1354</v>
      </c>
      <c r="E272" s="650" t="s">
        <v>2461</v>
      </c>
      <c r="F272" s="651" t="s">
        <v>2462</v>
      </c>
      <c r="G272" s="650" t="s">
        <v>2342</v>
      </c>
      <c r="H272" s="650" t="s">
        <v>2343</v>
      </c>
      <c r="I272" s="652">
        <v>17.3</v>
      </c>
      <c r="J272" s="652">
        <v>100</v>
      </c>
      <c r="K272" s="653">
        <v>1730.3</v>
      </c>
    </row>
    <row r="273" spans="1:11" ht="14.4" customHeight="1" x14ac:dyDescent="0.3">
      <c r="A273" s="648" t="s">
        <v>553</v>
      </c>
      <c r="B273" s="649" t="s">
        <v>1350</v>
      </c>
      <c r="C273" s="650" t="s">
        <v>573</v>
      </c>
      <c r="D273" s="651" t="s">
        <v>1354</v>
      </c>
      <c r="E273" s="650" t="s">
        <v>2461</v>
      </c>
      <c r="F273" s="651" t="s">
        <v>2462</v>
      </c>
      <c r="G273" s="650" t="s">
        <v>2344</v>
      </c>
      <c r="H273" s="650" t="s">
        <v>2345</v>
      </c>
      <c r="I273" s="652">
        <v>170.25</v>
      </c>
      <c r="J273" s="652">
        <v>2</v>
      </c>
      <c r="K273" s="653">
        <v>340.49</v>
      </c>
    </row>
    <row r="274" spans="1:11" ht="14.4" customHeight="1" x14ac:dyDescent="0.3">
      <c r="A274" s="648" t="s">
        <v>553</v>
      </c>
      <c r="B274" s="649" t="s">
        <v>1350</v>
      </c>
      <c r="C274" s="650" t="s">
        <v>573</v>
      </c>
      <c r="D274" s="651" t="s">
        <v>1354</v>
      </c>
      <c r="E274" s="650" t="s">
        <v>2461</v>
      </c>
      <c r="F274" s="651" t="s">
        <v>2462</v>
      </c>
      <c r="G274" s="650" t="s">
        <v>2035</v>
      </c>
      <c r="H274" s="650" t="s">
        <v>2036</v>
      </c>
      <c r="I274" s="652">
        <v>13.79</v>
      </c>
      <c r="J274" s="652">
        <v>25</v>
      </c>
      <c r="K274" s="653">
        <v>344.8</v>
      </c>
    </row>
    <row r="275" spans="1:11" ht="14.4" customHeight="1" x14ac:dyDescent="0.3">
      <c r="A275" s="648" t="s">
        <v>553</v>
      </c>
      <c r="B275" s="649" t="s">
        <v>1350</v>
      </c>
      <c r="C275" s="650" t="s">
        <v>573</v>
      </c>
      <c r="D275" s="651" t="s">
        <v>1354</v>
      </c>
      <c r="E275" s="650" t="s">
        <v>2461</v>
      </c>
      <c r="F275" s="651" t="s">
        <v>2462</v>
      </c>
      <c r="G275" s="650" t="s">
        <v>2346</v>
      </c>
      <c r="H275" s="650" t="s">
        <v>2347</v>
      </c>
      <c r="I275" s="652">
        <v>4235.1099999999997</v>
      </c>
      <c r="J275" s="652">
        <v>3</v>
      </c>
      <c r="K275" s="653">
        <v>12705.33</v>
      </c>
    </row>
    <row r="276" spans="1:11" ht="14.4" customHeight="1" x14ac:dyDescent="0.3">
      <c r="A276" s="648" t="s">
        <v>553</v>
      </c>
      <c r="B276" s="649" t="s">
        <v>1350</v>
      </c>
      <c r="C276" s="650" t="s">
        <v>573</v>
      </c>
      <c r="D276" s="651" t="s">
        <v>1354</v>
      </c>
      <c r="E276" s="650" t="s">
        <v>2461</v>
      </c>
      <c r="F276" s="651" t="s">
        <v>2462</v>
      </c>
      <c r="G276" s="650" t="s">
        <v>2348</v>
      </c>
      <c r="H276" s="650" t="s">
        <v>2349</v>
      </c>
      <c r="I276" s="652">
        <v>76.23</v>
      </c>
      <c r="J276" s="652">
        <v>240</v>
      </c>
      <c r="K276" s="653">
        <v>18295.2</v>
      </c>
    </row>
    <row r="277" spans="1:11" ht="14.4" customHeight="1" x14ac:dyDescent="0.3">
      <c r="A277" s="648" t="s">
        <v>553</v>
      </c>
      <c r="B277" s="649" t="s">
        <v>1350</v>
      </c>
      <c r="C277" s="650" t="s">
        <v>573</v>
      </c>
      <c r="D277" s="651" t="s">
        <v>1354</v>
      </c>
      <c r="E277" s="650" t="s">
        <v>2461</v>
      </c>
      <c r="F277" s="651" t="s">
        <v>2462</v>
      </c>
      <c r="G277" s="650" t="s">
        <v>2350</v>
      </c>
      <c r="H277" s="650" t="s">
        <v>2351</v>
      </c>
      <c r="I277" s="652">
        <v>2.9</v>
      </c>
      <c r="J277" s="652">
        <v>100</v>
      </c>
      <c r="K277" s="653">
        <v>290</v>
      </c>
    </row>
    <row r="278" spans="1:11" ht="14.4" customHeight="1" x14ac:dyDescent="0.3">
      <c r="A278" s="648" t="s">
        <v>553</v>
      </c>
      <c r="B278" s="649" t="s">
        <v>1350</v>
      </c>
      <c r="C278" s="650" t="s">
        <v>573</v>
      </c>
      <c r="D278" s="651" t="s">
        <v>1354</v>
      </c>
      <c r="E278" s="650" t="s">
        <v>2461</v>
      </c>
      <c r="F278" s="651" t="s">
        <v>2462</v>
      </c>
      <c r="G278" s="650" t="s">
        <v>2352</v>
      </c>
      <c r="H278" s="650" t="s">
        <v>2353</v>
      </c>
      <c r="I278" s="652">
        <v>10.88</v>
      </c>
      <c r="J278" s="652">
        <v>900</v>
      </c>
      <c r="K278" s="653">
        <v>9790.11</v>
      </c>
    </row>
    <row r="279" spans="1:11" ht="14.4" customHeight="1" x14ac:dyDescent="0.3">
      <c r="A279" s="648" t="s">
        <v>553</v>
      </c>
      <c r="B279" s="649" t="s">
        <v>1350</v>
      </c>
      <c r="C279" s="650" t="s">
        <v>573</v>
      </c>
      <c r="D279" s="651" t="s">
        <v>1354</v>
      </c>
      <c r="E279" s="650" t="s">
        <v>2461</v>
      </c>
      <c r="F279" s="651" t="s">
        <v>2462</v>
      </c>
      <c r="G279" s="650" t="s">
        <v>2354</v>
      </c>
      <c r="H279" s="650" t="s">
        <v>2355</v>
      </c>
      <c r="I279" s="652">
        <v>25.59</v>
      </c>
      <c r="J279" s="652">
        <v>50</v>
      </c>
      <c r="K279" s="653">
        <v>1279.53</v>
      </c>
    </row>
    <row r="280" spans="1:11" ht="14.4" customHeight="1" x14ac:dyDescent="0.3">
      <c r="A280" s="648" t="s">
        <v>553</v>
      </c>
      <c r="B280" s="649" t="s">
        <v>1350</v>
      </c>
      <c r="C280" s="650" t="s">
        <v>573</v>
      </c>
      <c r="D280" s="651" t="s">
        <v>1354</v>
      </c>
      <c r="E280" s="650" t="s">
        <v>2461</v>
      </c>
      <c r="F280" s="651" t="s">
        <v>2462</v>
      </c>
      <c r="G280" s="650" t="s">
        <v>2356</v>
      </c>
      <c r="H280" s="650" t="s">
        <v>2357</v>
      </c>
      <c r="I280" s="652">
        <v>2625.7</v>
      </c>
      <c r="J280" s="652">
        <v>1</v>
      </c>
      <c r="K280" s="653">
        <v>2625.7</v>
      </c>
    </row>
    <row r="281" spans="1:11" ht="14.4" customHeight="1" x14ac:dyDescent="0.3">
      <c r="A281" s="648" t="s">
        <v>553</v>
      </c>
      <c r="B281" s="649" t="s">
        <v>1350</v>
      </c>
      <c r="C281" s="650" t="s">
        <v>573</v>
      </c>
      <c r="D281" s="651" t="s">
        <v>1354</v>
      </c>
      <c r="E281" s="650" t="s">
        <v>2461</v>
      </c>
      <c r="F281" s="651" t="s">
        <v>2462</v>
      </c>
      <c r="G281" s="650" t="s">
        <v>2358</v>
      </c>
      <c r="H281" s="650" t="s">
        <v>2359</v>
      </c>
      <c r="I281" s="652">
        <v>2238.5</v>
      </c>
      <c r="J281" s="652">
        <v>2</v>
      </c>
      <c r="K281" s="653">
        <v>4477</v>
      </c>
    </row>
    <row r="282" spans="1:11" ht="14.4" customHeight="1" x14ac:dyDescent="0.3">
      <c r="A282" s="648" t="s">
        <v>553</v>
      </c>
      <c r="B282" s="649" t="s">
        <v>1350</v>
      </c>
      <c r="C282" s="650" t="s">
        <v>573</v>
      </c>
      <c r="D282" s="651" t="s">
        <v>1354</v>
      </c>
      <c r="E282" s="650" t="s">
        <v>2461</v>
      </c>
      <c r="F282" s="651" t="s">
        <v>2462</v>
      </c>
      <c r="G282" s="650" t="s">
        <v>2360</v>
      </c>
      <c r="H282" s="650" t="s">
        <v>2361</v>
      </c>
      <c r="I282" s="652">
        <v>2625.7</v>
      </c>
      <c r="J282" s="652">
        <v>1</v>
      </c>
      <c r="K282" s="653">
        <v>2625.7</v>
      </c>
    </row>
    <row r="283" spans="1:11" ht="14.4" customHeight="1" x14ac:dyDescent="0.3">
      <c r="A283" s="648" t="s">
        <v>553</v>
      </c>
      <c r="B283" s="649" t="s">
        <v>1350</v>
      </c>
      <c r="C283" s="650" t="s">
        <v>573</v>
      </c>
      <c r="D283" s="651" t="s">
        <v>1354</v>
      </c>
      <c r="E283" s="650" t="s">
        <v>2461</v>
      </c>
      <c r="F283" s="651" t="s">
        <v>2462</v>
      </c>
      <c r="G283" s="650" t="s">
        <v>2362</v>
      </c>
      <c r="H283" s="650" t="s">
        <v>2363</v>
      </c>
      <c r="I283" s="652">
        <v>99.1</v>
      </c>
      <c r="J283" s="652">
        <v>6</v>
      </c>
      <c r="K283" s="653">
        <v>594.59</v>
      </c>
    </row>
    <row r="284" spans="1:11" ht="14.4" customHeight="1" x14ac:dyDescent="0.3">
      <c r="A284" s="648" t="s">
        <v>553</v>
      </c>
      <c r="B284" s="649" t="s">
        <v>1350</v>
      </c>
      <c r="C284" s="650" t="s">
        <v>573</v>
      </c>
      <c r="D284" s="651" t="s">
        <v>1354</v>
      </c>
      <c r="E284" s="650" t="s">
        <v>2461</v>
      </c>
      <c r="F284" s="651" t="s">
        <v>2462</v>
      </c>
      <c r="G284" s="650" t="s">
        <v>2364</v>
      </c>
      <c r="H284" s="650" t="s">
        <v>2365</v>
      </c>
      <c r="I284" s="652">
        <v>656.67</v>
      </c>
      <c r="J284" s="652">
        <v>1</v>
      </c>
      <c r="K284" s="653">
        <v>656.67</v>
      </c>
    </row>
    <row r="285" spans="1:11" ht="14.4" customHeight="1" x14ac:dyDescent="0.3">
      <c r="A285" s="648" t="s">
        <v>553</v>
      </c>
      <c r="B285" s="649" t="s">
        <v>1350</v>
      </c>
      <c r="C285" s="650" t="s">
        <v>573</v>
      </c>
      <c r="D285" s="651" t="s">
        <v>1354</v>
      </c>
      <c r="E285" s="650" t="s">
        <v>2461</v>
      </c>
      <c r="F285" s="651" t="s">
        <v>2462</v>
      </c>
      <c r="G285" s="650" t="s">
        <v>2366</v>
      </c>
      <c r="H285" s="650" t="s">
        <v>2367</v>
      </c>
      <c r="I285" s="652">
        <v>1681.42</v>
      </c>
      <c r="J285" s="652">
        <v>1</v>
      </c>
      <c r="K285" s="653">
        <v>1681.42</v>
      </c>
    </row>
    <row r="286" spans="1:11" ht="14.4" customHeight="1" x14ac:dyDescent="0.3">
      <c r="A286" s="648" t="s">
        <v>553</v>
      </c>
      <c r="B286" s="649" t="s">
        <v>1350</v>
      </c>
      <c r="C286" s="650" t="s">
        <v>573</v>
      </c>
      <c r="D286" s="651" t="s">
        <v>1354</v>
      </c>
      <c r="E286" s="650" t="s">
        <v>2461</v>
      </c>
      <c r="F286" s="651" t="s">
        <v>2462</v>
      </c>
      <c r="G286" s="650" t="s">
        <v>2368</v>
      </c>
      <c r="H286" s="650" t="s">
        <v>2369</v>
      </c>
      <c r="I286" s="652">
        <v>823.28</v>
      </c>
      <c r="J286" s="652">
        <v>1</v>
      </c>
      <c r="K286" s="653">
        <v>823.28</v>
      </c>
    </row>
    <row r="287" spans="1:11" ht="14.4" customHeight="1" x14ac:dyDescent="0.3">
      <c r="A287" s="648" t="s">
        <v>553</v>
      </c>
      <c r="B287" s="649" t="s">
        <v>1350</v>
      </c>
      <c r="C287" s="650" t="s">
        <v>573</v>
      </c>
      <c r="D287" s="651" t="s">
        <v>1354</v>
      </c>
      <c r="E287" s="650" t="s">
        <v>2461</v>
      </c>
      <c r="F287" s="651" t="s">
        <v>2462</v>
      </c>
      <c r="G287" s="650" t="s">
        <v>2370</v>
      </c>
      <c r="H287" s="650" t="s">
        <v>2371</v>
      </c>
      <c r="I287" s="652">
        <v>98.01</v>
      </c>
      <c r="J287" s="652">
        <v>6</v>
      </c>
      <c r="K287" s="653">
        <v>588.05999999999995</v>
      </c>
    </row>
    <row r="288" spans="1:11" ht="14.4" customHeight="1" x14ac:dyDescent="0.3">
      <c r="A288" s="648" t="s">
        <v>553</v>
      </c>
      <c r="B288" s="649" t="s">
        <v>1350</v>
      </c>
      <c r="C288" s="650" t="s">
        <v>573</v>
      </c>
      <c r="D288" s="651" t="s">
        <v>1354</v>
      </c>
      <c r="E288" s="650" t="s">
        <v>2461</v>
      </c>
      <c r="F288" s="651" t="s">
        <v>2462</v>
      </c>
      <c r="G288" s="650" t="s">
        <v>2372</v>
      </c>
      <c r="H288" s="650" t="s">
        <v>2373</v>
      </c>
      <c r="I288" s="652">
        <v>725.27</v>
      </c>
      <c r="J288" s="652">
        <v>1</v>
      </c>
      <c r="K288" s="653">
        <v>725.27</v>
      </c>
    </row>
    <row r="289" spans="1:11" ht="14.4" customHeight="1" x14ac:dyDescent="0.3">
      <c r="A289" s="648" t="s">
        <v>553</v>
      </c>
      <c r="B289" s="649" t="s">
        <v>1350</v>
      </c>
      <c r="C289" s="650" t="s">
        <v>573</v>
      </c>
      <c r="D289" s="651" t="s">
        <v>1354</v>
      </c>
      <c r="E289" s="650" t="s">
        <v>2461</v>
      </c>
      <c r="F289" s="651" t="s">
        <v>2462</v>
      </c>
      <c r="G289" s="650" t="s">
        <v>2374</v>
      </c>
      <c r="H289" s="650" t="s">
        <v>2375</v>
      </c>
      <c r="I289" s="652">
        <v>1203.3499999999999</v>
      </c>
      <c r="J289" s="652">
        <v>10</v>
      </c>
      <c r="K289" s="653">
        <v>12033.45</v>
      </c>
    </row>
    <row r="290" spans="1:11" ht="14.4" customHeight="1" x14ac:dyDescent="0.3">
      <c r="A290" s="648" t="s">
        <v>553</v>
      </c>
      <c r="B290" s="649" t="s">
        <v>1350</v>
      </c>
      <c r="C290" s="650" t="s">
        <v>573</v>
      </c>
      <c r="D290" s="651" t="s">
        <v>1354</v>
      </c>
      <c r="E290" s="650" t="s">
        <v>2461</v>
      </c>
      <c r="F290" s="651" t="s">
        <v>2462</v>
      </c>
      <c r="G290" s="650" t="s">
        <v>2376</v>
      </c>
      <c r="H290" s="650" t="s">
        <v>2377</v>
      </c>
      <c r="I290" s="652">
        <v>1438.57</v>
      </c>
      <c r="J290" s="652">
        <v>2</v>
      </c>
      <c r="K290" s="653">
        <v>2877.14</v>
      </c>
    </row>
    <row r="291" spans="1:11" ht="14.4" customHeight="1" x14ac:dyDescent="0.3">
      <c r="A291" s="648" t="s">
        <v>553</v>
      </c>
      <c r="B291" s="649" t="s">
        <v>1350</v>
      </c>
      <c r="C291" s="650" t="s">
        <v>573</v>
      </c>
      <c r="D291" s="651" t="s">
        <v>1354</v>
      </c>
      <c r="E291" s="650" t="s">
        <v>2477</v>
      </c>
      <c r="F291" s="651" t="s">
        <v>2478</v>
      </c>
      <c r="G291" s="650" t="s">
        <v>2378</v>
      </c>
      <c r="H291" s="650" t="s">
        <v>2379</v>
      </c>
      <c r="I291" s="652">
        <v>495.4</v>
      </c>
      <c r="J291" s="652">
        <v>4</v>
      </c>
      <c r="K291" s="653">
        <v>1981.6</v>
      </c>
    </row>
    <row r="292" spans="1:11" ht="14.4" customHeight="1" x14ac:dyDescent="0.3">
      <c r="A292" s="648" t="s">
        <v>553</v>
      </c>
      <c r="B292" s="649" t="s">
        <v>1350</v>
      </c>
      <c r="C292" s="650" t="s">
        <v>573</v>
      </c>
      <c r="D292" s="651" t="s">
        <v>1354</v>
      </c>
      <c r="E292" s="650" t="s">
        <v>2477</v>
      </c>
      <c r="F292" s="651" t="s">
        <v>2478</v>
      </c>
      <c r="G292" s="650" t="s">
        <v>2380</v>
      </c>
      <c r="H292" s="650" t="s">
        <v>2381</v>
      </c>
      <c r="I292" s="652">
        <v>280.28499999999997</v>
      </c>
      <c r="J292" s="652">
        <v>2</v>
      </c>
      <c r="K292" s="653">
        <v>560.56999999999994</v>
      </c>
    </row>
    <row r="293" spans="1:11" ht="14.4" customHeight="1" x14ac:dyDescent="0.3">
      <c r="A293" s="648" t="s">
        <v>553</v>
      </c>
      <c r="B293" s="649" t="s">
        <v>1350</v>
      </c>
      <c r="C293" s="650" t="s">
        <v>573</v>
      </c>
      <c r="D293" s="651" t="s">
        <v>1354</v>
      </c>
      <c r="E293" s="650" t="s">
        <v>2477</v>
      </c>
      <c r="F293" s="651" t="s">
        <v>2478</v>
      </c>
      <c r="G293" s="650" t="s">
        <v>2382</v>
      </c>
      <c r="H293" s="650" t="s">
        <v>2383</v>
      </c>
      <c r="I293" s="652">
        <v>273.2</v>
      </c>
      <c r="J293" s="652">
        <v>1</v>
      </c>
      <c r="K293" s="653">
        <v>273.2</v>
      </c>
    </row>
    <row r="294" spans="1:11" ht="14.4" customHeight="1" x14ac:dyDescent="0.3">
      <c r="A294" s="648" t="s">
        <v>553</v>
      </c>
      <c r="B294" s="649" t="s">
        <v>1350</v>
      </c>
      <c r="C294" s="650" t="s">
        <v>573</v>
      </c>
      <c r="D294" s="651" t="s">
        <v>1354</v>
      </c>
      <c r="E294" s="650" t="s">
        <v>2477</v>
      </c>
      <c r="F294" s="651" t="s">
        <v>2478</v>
      </c>
      <c r="G294" s="650" t="s">
        <v>2384</v>
      </c>
      <c r="H294" s="650" t="s">
        <v>2385</v>
      </c>
      <c r="I294" s="652">
        <v>284.39</v>
      </c>
      <c r="J294" s="652">
        <v>1</v>
      </c>
      <c r="K294" s="653">
        <v>284.39</v>
      </c>
    </row>
    <row r="295" spans="1:11" ht="14.4" customHeight="1" x14ac:dyDescent="0.3">
      <c r="A295" s="648" t="s">
        <v>553</v>
      </c>
      <c r="B295" s="649" t="s">
        <v>1350</v>
      </c>
      <c r="C295" s="650" t="s">
        <v>573</v>
      </c>
      <c r="D295" s="651" t="s">
        <v>1354</v>
      </c>
      <c r="E295" s="650" t="s">
        <v>2477</v>
      </c>
      <c r="F295" s="651" t="s">
        <v>2478</v>
      </c>
      <c r="G295" s="650" t="s">
        <v>2386</v>
      </c>
      <c r="H295" s="650" t="s">
        <v>2387</v>
      </c>
      <c r="I295" s="652">
        <v>273.2</v>
      </c>
      <c r="J295" s="652">
        <v>1</v>
      </c>
      <c r="K295" s="653">
        <v>273.2</v>
      </c>
    </row>
    <row r="296" spans="1:11" ht="14.4" customHeight="1" x14ac:dyDescent="0.3">
      <c r="A296" s="648" t="s">
        <v>553</v>
      </c>
      <c r="B296" s="649" t="s">
        <v>1350</v>
      </c>
      <c r="C296" s="650" t="s">
        <v>573</v>
      </c>
      <c r="D296" s="651" t="s">
        <v>1354</v>
      </c>
      <c r="E296" s="650" t="s">
        <v>2475</v>
      </c>
      <c r="F296" s="651" t="s">
        <v>2476</v>
      </c>
      <c r="G296" s="650" t="s">
        <v>2388</v>
      </c>
      <c r="H296" s="650" t="s">
        <v>2389</v>
      </c>
      <c r="I296" s="652">
        <v>139.465</v>
      </c>
      <c r="J296" s="652">
        <v>98</v>
      </c>
      <c r="K296" s="653">
        <v>13545.640000000001</v>
      </c>
    </row>
    <row r="297" spans="1:11" ht="14.4" customHeight="1" x14ac:dyDescent="0.3">
      <c r="A297" s="648" t="s">
        <v>553</v>
      </c>
      <c r="B297" s="649" t="s">
        <v>1350</v>
      </c>
      <c r="C297" s="650" t="s">
        <v>573</v>
      </c>
      <c r="D297" s="651" t="s">
        <v>1354</v>
      </c>
      <c r="E297" s="650" t="s">
        <v>2475</v>
      </c>
      <c r="F297" s="651" t="s">
        <v>2476</v>
      </c>
      <c r="G297" s="650" t="s">
        <v>2390</v>
      </c>
      <c r="H297" s="650" t="s">
        <v>2391</v>
      </c>
      <c r="I297" s="652">
        <v>534.02666666666664</v>
      </c>
      <c r="J297" s="652">
        <v>4</v>
      </c>
      <c r="K297" s="653">
        <v>2132.9300000000003</v>
      </c>
    </row>
    <row r="298" spans="1:11" ht="14.4" customHeight="1" x14ac:dyDescent="0.3">
      <c r="A298" s="648" t="s">
        <v>553</v>
      </c>
      <c r="B298" s="649" t="s">
        <v>1350</v>
      </c>
      <c r="C298" s="650" t="s">
        <v>573</v>
      </c>
      <c r="D298" s="651" t="s">
        <v>1354</v>
      </c>
      <c r="E298" s="650" t="s">
        <v>2475</v>
      </c>
      <c r="F298" s="651" t="s">
        <v>2476</v>
      </c>
      <c r="G298" s="650" t="s">
        <v>2392</v>
      </c>
      <c r="H298" s="650" t="s">
        <v>2393</v>
      </c>
      <c r="I298" s="652">
        <v>150.714</v>
      </c>
      <c r="J298" s="652">
        <v>71</v>
      </c>
      <c r="K298" s="653">
        <v>10697.74</v>
      </c>
    </row>
    <row r="299" spans="1:11" ht="14.4" customHeight="1" x14ac:dyDescent="0.3">
      <c r="A299" s="648" t="s">
        <v>553</v>
      </c>
      <c r="B299" s="649" t="s">
        <v>1350</v>
      </c>
      <c r="C299" s="650" t="s">
        <v>573</v>
      </c>
      <c r="D299" s="651" t="s">
        <v>1354</v>
      </c>
      <c r="E299" s="650" t="s">
        <v>2475</v>
      </c>
      <c r="F299" s="651" t="s">
        <v>2476</v>
      </c>
      <c r="G299" s="650" t="s">
        <v>2394</v>
      </c>
      <c r="H299" s="650" t="s">
        <v>2395</v>
      </c>
      <c r="I299" s="652">
        <v>334.08444444444444</v>
      </c>
      <c r="J299" s="652">
        <v>19</v>
      </c>
      <c r="K299" s="653">
        <v>6330.9</v>
      </c>
    </row>
    <row r="300" spans="1:11" ht="14.4" customHeight="1" x14ac:dyDescent="0.3">
      <c r="A300" s="648" t="s">
        <v>553</v>
      </c>
      <c r="B300" s="649" t="s">
        <v>1350</v>
      </c>
      <c r="C300" s="650" t="s">
        <v>573</v>
      </c>
      <c r="D300" s="651" t="s">
        <v>1354</v>
      </c>
      <c r="E300" s="650" t="s">
        <v>2475</v>
      </c>
      <c r="F300" s="651" t="s">
        <v>2476</v>
      </c>
      <c r="G300" s="650" t="s">
        <v>2396</v>
      </c>
      <c r="H300" s="650" t="s">
        <v>2397</v>
      </c>
      <c r="I300" s="652">
        <v>149.935</v>
      </c>
      <c r="J300" s="652">
        <v>9</v>
      </c>
      <c r="K300" s="653">
        <v>1343.1799999999998</v>
      </c>
    </row>
    <row r="301" spans="1:11" ht="14.4" customHeight="1" x14ac:dyDescent="0.3">
      <c r="A301" s="648" t="s">
        <v>553</v>
      </c>
      <c r="B301" s="649" t="s">
        <v>1350</v>
      </c>
      <c r="C301" s="650" t="s">
        <v>573</v>
      </c>
      <c r="D301" s="651" t="s">
        <v>1354</v>
      </c>
      <c r="E301" s="650" t="s">
        <v>2475</v>
      </c>
      <c r="F301" s="651" t="s">
        <v>2476</v>
      </c>
      <c r="G301" s="650" t="s">
        <v>2139</v>
      </c>
      <c r="H301" s="650" t="s">
        <v>2140</v>
      </c>
      <c r="I301" s="652">
        <v>161.5</v>
      </c>
      <c r="J301" s="652">
        <v>6</v>
      </c>
      <c r="K301" s="653">
        <v>969</v>
      </c>
    </row>
    <row r="302" spans="1:11" ht="14.4" customHeight="1" x14ac:dyDescent="0.3">
      <c r="A302" s="648" t="s">
        <v>553</v>
      </c>
      <c r="B302" s="649" t="s">
        <v>1350</v>
      </c>
      <c r="C302" s="650" t="s">
        <v>573</v>
      </c>
      <c r="D302" s="651" t="s">
        <v>1354</v>
      </c>
      <c r="E302" s="650" t="s">
        <v>2475</v>
      </c>
      <c r="F302" s="651" t="s">
        <v>2476</v>
      </c>
      <c r="G302" s="650" t="s">
        <v>2398</v>
      </c>
      <c r="H302" s="650" t="s">
        <v>2399</v>
      </c>
      <c r="I302" s="652">
        <v>172.57250000000002</v>
      </c>
      <c r="J302" s="652">
        <v>43</v>
      </c>
      <c r="K302" s="653">
        <v>7375.93</v>
      </c>
    </row>
    <row r="303" spans="1:11" ht="14.4" customHeight="1" x14ac:dyDescent="0.3">
      <c r="A303" s="648" t="s">
        <v>553</v>
      </c>
      <c r="B303" s="649" t="s">
        <v>1350</v>
      </c>
      <c r="C303" s="650" t="s">
        <v>573</v>
      </c>
      <c r="D303" s="651" t="s">
        <v>1354</v>
      </c>
      <c r="E303" s="650" t="s">
        <v>2475</v>
      </c>
      <c r="F303" s="651" t="s">
        <v>2476</v>
      </c>
      <c r="G303" s="650" t="s">
        <v>2400</v>
      </c>
      <c r="H303" s="650" t="s">
        <v>2401</v>
      </c>
      <c r="I303" s="652">
        <v>150.04999999999998</v>
      </c>
      <c r="J303" s="652">
        <v>17</v>
      </c>
      <c r="K303" s="653">
        <v>2556.41</v>
      </c>
    </row>
    <row r="304" spans="1:11" ht="14.4" customHeight="1" x14ac:dyDescent="0.3">
      <c r="A304" s="648" t="s">
        <v>553</v>
      </c>
      <c r="B304" s="649" t="s">
        <v>1350</v>
      </c>
      <c r="C304" s="650" t="s">
        <v>573</v>
      </c>
      <c r="D304" s="651" t="s">
        <v>1354</v>
      </c>
      <c r="E304" s="650" t="s">
        <v>2475</v>
      </c>
      <c r="F304" s="651" t="s">
        <v>2476</v>
      </c>
      <c r="G304" s="650" t="s">
        <v>2402</v>
      </c>
      <c r="H304" s="650" t="s">
        <v>2403</v>
      </c>
      <c r="I304" s="652">
        <v>534.03666666666675</v>
      </c>
      <c r="J304" s="652">
        <v>3</v>
      </c>
      <c r="K304" s="653">
        <v>1602.1100000000001</v>
      </c>
    </row>
    <row r="305" spans="1:11" ht="14.4" customHeight="1" x14ac:dyDescent="0.3">
      <c r="A305" s="648" t="s">
        <v>553</v>
      </c>
      <c r="B305" s="649" t="s">
        <v>1350</v>
      </c>
      <c r="C305" s="650" t="s">
        <v>573</v>
      </c>
      <c r="D305" s="651" t="s">
        <v>1354</v>
      </c>
      <c r="E305" s="650" t="s">
        <v>2475</v>
      </c>
      <c r="F305" s="651" t="s">
        <v>2476</v>
      </c>
      <c r="G305" s="650" t="s">
        <v>2404</v>
      </c>
      <c r="H305" s="650" t="s">
        <v>2405</v>
      </c>
      <c r="I305" s="652">
        <v>158.51</v>
      </c>
      <c r="J305" s="652">
        <v>2</v>
      </c>
      <c r="K305" s="653">
        <v>317.02999999999997</v>
      </c>
    </row>
    <row r="306" spans="1:11" ht="14.4" customHeight="1" x14ac:dyDescent="0.3">
      <c r="A306" s="648" t="s">
        <v>553</v>
      </c>
      <c r="B306" s="649" t="s">
        <v>1350</v>
      </c>
      <c r="C306" s="650" t="s">
        <v>573</v>
      </c>
      <c r="D306" s="651" t="s">
        <v>1354</v>
      </c>
      <c r="E306" s="650" t="s">
        <v>2475</v>
      </c>
      <c r="F306" s="651" t="s">
        <v>2476</v>
      </c>
      <c r="G306" s="650" t="s">
        <v>2406</v>
      </c>
      <c r="H306" s="650" t="s">
        <v>2407</v>
      </c>
      <c r="I306" s="652">
        <v>149.54</v>
      </c>
      <c r="J306" s="652">
        <v>3</v>
      </c>
      <c r="K306" s="653">
        <v>448.62</v>
      </c>
    </row>
    <row r="307" spans="1:11" ht="14.4" customHeight="1" x14ac:dyDescent="0.3">
      <c r="A307" s="648" t="s">
        <v>553</v>
      </c>
      <c r="B307" s="649" t="s">
        <v>1350</v>
      </c>
      <c r="C307" s="650" t="s">
        <v>573</v>
      </c>
      <c r="D307" s="651" t="s">
        <v>1354</v>
      </c>
      <c r="E307" s="650" t="s">
        <v>2475</v>
      </c>
      <c r="F307" s="651" t="s">
        <v>2476</v>
      </c>
      <c r="G307" s="650" t="s">
        <v>2408</v>
      </c>
      <c r="H307" s="650" t="s">
        <v>2409</v>
      </c>
      <c r="I307" s="652">
        <v>3746.58</v>
      </c>
      <c r="J307" s="652">
        <v>1</v>
      </c>
      <c r="K307" s="653">
        <v>3746.58</v>
      </c>
    </row>
    <row r="308" spans="1:11" ht="14.4" customHeight="1" x14ac:dyDescent="0.3">
      <c r="A308" s="648" t="s">
        <v>553</v>
      </c>
      <c r="B308" s="649" t="s">
        <v>1350</v>
      </c>
      <c r="C308" s="650" t="s">
        <v>573</v>
      </c>
      <c r="D308" s="651" t="s">
        <v>1354</v>
      </c>
      <c r="E308" s="650" t="s">
        <v>2475</v>
      </c>
      <c r="F308" s="651" t="s">
        <v>2476</v>
      </c>
      <c r="G308" s="650" t="s">
        <v>2410</v>
      </c>
      <c r="H308" s="650" t="s">
        <v>2411</v>
      </c>
      <c r="I308" s="652">
        <v>176.89</v>
      </c>
      <c r="J308" s="652">
        <v>3</v>
      </c>
      <c r="K308" s="653">
        <v>525.51</v>
      </c>
    </row>
    <row r="309" spans="1:11" ht="14.4" customHeight="1" x14ac:dyDescent="0.3">
      <c r="A309" s="648" t="s">
        <v>553</v>
      </c>
      <c r="B309" s="649" t="s">
        <v>1350</v>
      </c>
      <c r="C309" s="650" t="s">
        <v>573</v>
      </c>
      <c r="D309" s="651" t="s">
        <v>1354</v>
      </c>
      <c r="E309" s="650" t="s">
        <v>2475</v>
      </c>
      <c r="F309" s="651" t="s">
        <v>2476</v>
      </c>
      <c r="G309" s="650" t="s">
        <v>2412</v>
      </c>
      <c r="H309" s="650" t="s">
        <v>2413</v>
      </c>
      <c r="I309" s="652">
        <v>154.02499999999998</v>
      </c>
      <c r="J309" s="652">
        <v>7</v>
      </c>
      <c r="K309" s="653">
        <v>1100.6200000000001</v>
      </c>
    </row>
    <row r="310" spans="1:11" ht="14.4" customHeight="1" x14ac:dyDescent="0.3">
      <c r="A310" s="648" t="s">
        <v>553</v>
      </c>
      <c r="B310" s="649" t="s">
        <v>1350</v>
      </c>
      <c r="C310" s="650" t="s">
        <v>573</v>
      </c>
      <c r="D310" s="651" t="s">
        <v>1354</v>
      </c>
      <c r="E310" s="650" t="s">
        <v>2475</v>
      </c>
      <c r="F310" s="651" t="s">
        <v>2476</v>
      </c>
      <c r="G310" s="650" t="s">
        <v>2414</v>
      </c>
      <c r="H310" s="650" t="s">
        <v>2415</v>
      </c>
      <c r="I310" s="652">
        <v>1000.67</v>
      </c>
      <c r="J310" s="652">
        <v>1</v>
      </c>
      <c r="K310" s="653">
        <v>1000.67</v>
      </c>
    </row>
    <row r="311" spans="1:11" ht="14.4" customHeight="1" x14ac:dyDescent="0.3">
      <c r="A311" s="648" t="s">
        <v>553</v>
      </c>
      <c r="B311" s="649" t="s">
        <v>1350</v>
      </c>
      <c r="C311" s="650" t="s">
        <v>573</v>
      </c>
      <c r="D311" s="651" t="s">
        <v>1354</v>
      </c>
      <c r="E311" s="650" t="s">
        <v>2475</v>
      </c>
      <c r="F311" s="651" t="s">
        <v>2476</v>
      </c>
      <c r="G311" s="650" t="s">
        <v>2416</v>
      </c>
      <c r="H311" s="650" t="s">
        <v>2417</v>
      </c>
      <c r="I311" s="652">
        <v>2488.9699999999998</v>
      </c>
      <c r="J311" s="652">
        <v>1</v>
      </c>
      <c r="K311" s="653">
        <v>2488.9699999999998</v>
      </c>
    </row>
    <row r="312" spans="1:11" ht="14.4" customHeight="1" x14ac:dyDescent="0.3">
      <c r="A312" s="648" t="s">
        <v>553</v>
      </c>
      <c r="B312" s="649" t="s">
        <v>1350</v>
      </c>
      <c r="C312" s="650" t="s">
        <v>573</v>
      </c>
      <c r="D312" s="651" t="s">
        <v>1354</v>
      </c>
      <c r="E312" s="650" t="s">
        <v>2475</v>
      </c>
      <c r="F312" s="651" t="s">
        <v>2476</v>
      </c>
      <c r="G312" s="650" t="s">
        <v>2418</v>
      </c>
      <c r="H312" s="650" t="s">
        <v>2419</v>
      </c>
      <c r="I312" s="652">
        <v>1951.73</v>
      </c>
      <c r="J312" s="652">
        <v>1</v>
      </c>
      <c r="K312" s="653">
        <v>1951.73</v>
      </c>
    </row>
    <row r="313" spans="1:11" ht="14.4" customHeight="1" x14ac:dyDescent="0.3">
      <c r="A313" s="648" t="s">
        <v>553</v>
      </c>
      <c r="B313" s="649" t="s">
        <v>1350</v>
      </c>
      <c r="C313" s="650" t="s">
        <v>573</v>
      </c>
      <c r="D313" s="651" t="s">
        <v>1354</v>
      </c>
      <c r="E313" s="650" t="s">
        <v>2475</v>
      </c>
      <c r="F313" s="651" t="s">
        <v>2476</v>
      </c>
      <c r="G313" s="650" t="s">
        <v>2420</v>
      </c>
      <c r="H313" s="650" t="s">
        <v>2421</v>
      </c>
      <c r="I313" s="652">
        <v>137.78500000000003</v>
      </c>
      <c r="J313" s="652">
        <v>14</v>
      </c>
      <c r="K313" s="653">
        <v>1931.15</v>
      </c>
    </row>
    <row r="314" spans="1:11" ht="14.4" customHeight="1" x14ac:dyDescent="0.3">
      <c r="A314" s="648" t="s">
        <v>553</v>
      </c>
      <c r="B314" s="649" t="s">
        <v>1350</v>
      </c>
      <c r="C314" s="650" t="s">
        <v>573</v>
      </c>
      <c r="D314" s="651" t="s">
        <v>1354</v>
      </c>
      <c r="E314" s="650" t="s">
        <v>2475</v>
      </c>
      <c r="F314" s="651" t="s">
        <v>2476</v>
      </c>
      <c r="G314" s="650" t="s">
        <v>2422</v>
      </c>
      <c r="H314" s="650" t="s">
        <v>2423</v>
      </c>
      <c r="I314" s="652">
        <v>2041.6</v>
      </c>
      <c r="J314" s="652">
        <v>1</v>
      </c>
      <c r="K314" s="653">
        <v>2041.6</v>
      </c>
    </row>
    <row r="315" spans="1:11" ht="14.4" customHeight="1" x14ac:dyDescent="0.3">
      <c r="A315" s="648" t="s">
        <v>553</v>
      </c>
      <c r="B315" s="649" t="s">
        <v>1350</v>
      </c>
      <c r="C315" s="650" t="s">
        <v>573</v>
      </c>
      <c r="D315" s="651" t="s">
        <v>1354</v>
      </c>
      <c r="E315" s="650" t="s">
        <v>2475</v>
      </c>
      <c r="F315" s="651" t="s">
        <v>2476</v>
      </c>
      <c r="G315" s="650" t="s">
        <v>2424</v>
      </c>
      <c r="H315" s="650" t="s">
        <v>2425</v>
      </c>
      <c r="I315" s="652">
        <v>334.34000000000003</v>
      </c>
      <c r="J315" s="652">
        <v>3</v>
      </c>
      <c r="K315" s="653">
        <v>996.3</v>
      </c>
    </row>
    <row r="316" spans="1:11" ht="14.4" customHeight="1" x14ac:dyDescent="0.3">
      <c r="A316" s="648" t="s">
        <v>553</v>
      </c>
      <c r="B316" s="649" t="s">
        <v>1350</v>
      </c>
      <c r="C316" s="650" t="s">
        <v>573</v>
      </c>
      <c r="D316" s="651" t="s">
        <v>1354</v>
      </c>
      <c r="E316" s="650" t="s">
        <v>2475</v>
      </c>
      <c r="F316" s="651" t="s">
        <v>2476</v>
      </c>
      <c r="G316" s="650" t="s">
        <v>2426</v>
      </c>
      <c r="H316" s="650" t="s">
        <v>2427</v>
      </c>
      <c r="I316" s="652">
        <v>327.62</v>
      </c>
      <c r="J316" s="652">
        <v>1</v>
      </c>
      <c r="K316" s="653">
        <v>327.62</v>
      </c>
    </row>
    <row r="317" spans="1:11" ht="14.4" customHeight="1" x14ac:dyDescent="0.3">
      <c r="A317" s="648" t="s">
        <v>553</v>
      </c>
      <c r="B317" s="649" t="s">
        <v>1350</v>
      </c>
      <c r="C317" s="650" t="s">
        <v>573</v>
      </c>
      <c r="D317" s="651" t="s">
        <v>1354</v>
      </c>
      <c r="E317" s="650" t="s">
        <v>2475</v>
      </c>
      <c r="F317" s="651" t="s">
        <v>2476</v>
      </c>
      <c r="G317" s="650" t="s">
        <v>2428</v>
      </c>
      <c r="H317" s="650" t="s">
        <v>2429</v>
      </c>
      <c r="I317" s="652">
        <v>137.19</v>
      </c>
      <c r="J317" s="652">
        <v>1</v>
      </c>
      <c r="K317" s="653">
        <v>137.19</v>
      </c>
    </row>
    <row r="318" spans="1:11" ht="14.4" customHeight="1" x14ac:dyDescent="0.3">
      <c r="A318" s="648" t="s">
        <v>553</v>
      </c>
      <c r="B318" s="649" t="s">
        <v>1350</v>
      </c>
      <c r="C318" s="650" t="s">
        <v>573</v>
      </c>
      <c r="D318" s="651" t="s">
        <v>1354</v>
      </c>
      <c r="E318" s="650" t="s">
        <v>2465</v>
      </c>
      <c r="F318" s="651" t="s">
        <v>2466</v>
      </c>
      <c r="G318" s="650" t="s">
        <v>2430</v>
      </c>
      <c r="H318" s="650" t="s">
        <v>2431</v>
      </c>
      <c r="I318" s="652">
        <v>33.729999999999997</v>
      </c>
      <c r="J318" s="652">
        <v>36</v>
      </c>
      <c r="K318" s="653">
        <v>1214.26</v>
      </c>
    </row>
    <row r="319" spans="1:11" ht="14.4" customHeight="1" x14ac:dyDescent="0.3">
      <c r="A319" s="648" t="s">
        <v>553</v>
      </c>
      <c r="B319" s="649" t="s">
        <v>1350</v>
      </c>
      <c r="C319" s="650" t="s">
        <v>573</v>
      </c>
      <c r="D319" s="651" t="s">
        <v>1354</v>
      </c>
      <c r="E319" s="650" t="s">
        <v>2465</v>
      </c>
      <c r="F319" s="651" t="s">
        <v>2466</v>
      </c>
      <c r="G319" s="650" t="s">
        <v>2053</v>
      </c>
      <c r="H319" s="650" t="s">
        <v>2054</v>
      </c>
      <c r="I319" s="652">
        <v>46.03</v>
      </c>
      <c r="J319" s="652">
        <v>36</v>
      </c>
      <c r="K319" s="653">
        <v>1657.08</v>
      </c>
    </row>
    <row r="320" spans="1:11" ht="14.4" customHeight="1" x14ac:dyDescent="0.3">
      <c r="A320" s="648" t="s">
        <v>553</v>
      </c>
      <c r="B320" s="649" t="s">
        <v>1350</v>
      </c>
      <c r="C320" s="650" t="s">
        <v>573</v>
      </c>
      <c r="D320" s="651" t="s">
        <v>1354</v>
      </c>
      <c r="E320" s="650" t="s">
        <v>2465</v>
      </c>
      <c r="F320" s="651" t="s">
        <v>2466</v>
      </c>
      <c r="G320" s="650" t="s">
        <v>2290</v>
      </c>
      <c r="H320" s="650" t="s">
        <v>2291</v>
      </c>
      <c r="I320" s="652">
        <v>34.119999999999997</v>
      </c>
      <c r="J320" s="652">
        <v>108</v>
      </c>
      <c r="K320" s="653">
        <v>3685.01</v>
      </c>
    </row>
    <row r="321" spans="1:11" ht="14.4" customHeight="1" x14ac:dyDescent="0.3">
      <c r="A321" s="648" t="s">
        <v>553</v>
      </c>
      <c r="B321" s="649" t="s">
        <v>1350</v>
      </c>
      <c r="C321" s="650" t="s">
        <v>573</v>
      </c>
      <c r="D321" s="651" t="s">
        <v>1354</v>
      </c>
      <c r="E321" s="650" t="s">
        <v>2465</v>
      </c>
      <c r="F321" s="651" t="s">
        <v>2466</v>
      </c>
      <c r="G321" s="650" t="s">
        <v>2055</v>
      </c>
      <c r="H321" s="650" t="s">
        <v>2056</v>
      </c>
      <c r="I321" s="652">
        <v>43.92</v>
      </c>
      <c r="J321" s="652">
        <v>72</v>
      </c>
      <c r="K321" s="653">
        <v>3162.5</v>
      </c>
    </row>
    <row r="322" spans="1:11" ht="14.4" customHeight="1" x14ac:dyDescent="0.3">
      <c r="A322" s="648" t="s">
        <v>553</v>
      </c>
      <c r="B322" s="649" t="s">
        <v>1350</v>
      </c>
      <c r="C322" s="650" t="s">
        <v>573</v>
      </c>
      <c r="D322" s="651" t="s">
        <v>1354</v>
      </c>
      <c r="E322" s="650" t="s">
        <v>2465</v>
      </c>
      <c r="F322" s="651" t="s">
        <v>2466</v>
      </c>
      <c r="G322" s="650" t="s">
        <v>2432</v>
      </c>
      <c r="H322" s="650" t="s">
        <v>2433</v>
      </c>
      <c r="I322" s="652">
        <v>31.36</v>
      </c>
      <c r="J322" s="652">
        <v>24</v>
      </c>
      <c r="K322" s="653">
        <v>752.72</v>
      </c>
    </row>
    <row r="323" spans="1:11" ht="14.4" customHeight="1" x14ac:dyDescent="0.3">
      <c r="A323" s="648" t="s">
        <v>553</v>
      </c>
      <c r="B323" s="649" t="s">
        <v>1350</v>
      </c>
      <c r="C323" s="650" t="s">
        <v>573</v>
      </c>
      <c r="D323" s="651" t="s">
        <v>1354</v>
      </c>
      <c r="E323" s="650" t="s">
        <v>2465</v>
      </c>
      <c r="F323" s="651" t="s">
        <v>2466</v>
      </c>
      <c r="G323" s="650" t="s">
        <v>2434</v>
      </c>
      <c r="H323" s="650" t="s">
        <v>2435</v>
      </c>
      <c r="I323" s="652">
        <v>30.32</v>
      </c>
      <c r="J323" s="652">
        <v>48</v>
      </c>
      <c r="K323" s="653">
        <v>1455.26</v>
      </c>
    </row>
    <row r="324" spans="1:11" ht="14.4" customHeight="1" x14ac:dyDescent="0.3">
      <c r="A324" s="648" t="s">
        <v>553</v>
      </c>
      <c r="B324" s="649" t="s">
        <v>1350</v>
      </c>
      <c r="C324" s="650" t="s">
        <v>573</v>
      </c>
      <c r="D324" s="651" t="s">
        <v>1354</v>
      </c>
      <c r="E324" s="650" t="s">
        <v>2465</v>
      </c>
      <c r="F324" s="651" t="s">
        <v>2466</v>
      </c>
      <c r="G324" s="650" t="s">
        <v>2248</v>
      </c>
      <c r="H324" s="650" t="s">
        <v>2249</v>
      </c>
      <c r="I324" s="652">
        <v>69.92</v>
      </c>
      <c r="J324" s="652">
        <v>144</v>
      </c>
      <c r="K324" s="653">
        <v>10067.98</v>
      </c>
    </row>
    <row r="325" spans="1:11" ht="14.4" customHeight="1" x14ac:dyDescent="0.3">
      <c r="A325" s="648" t="s">
        <v>553</v>
      </c>
      <c r="B325" s="649" t="s">
        <v>1350</v>
      </c>
      <c r="C325" s="650" t="s">
        <v>573</v>
      </c>
      <c r="D325" s="651" t="s">
        <v>1354</v>
      </c>
      <c r="E325" s="650" t="s">
        <v>2465</v>
      </c>
      <c r="F325" s="651" t="s">
        <v>2466</v>
      </c>
      <c r="G325" s="650" t="s">
        <v>2302</v>
      </c>
      <c r="H325" s="650" t="s">
        <v>2303</v>
      </c>
      <c r="I325" s="652">
        <v>36.39</v>
      </c>
      <c r="J325" s="652">
        <v>36</v>
      </c>
      <c r="K325" s="653">
        <v>1310</v>
      </c>
    </row>
    <row r="326" spans="1:11" ht="14.4" customHeight="1" x14ac:dyDescent="0.3">
      <c r="A326" s="648" t="s">
        <v>553</v>
      </c>
      <c r="B326" s="649" t="s">
        <v>1350</v>
      </c>
      <c r="C326" s="650" t="s">
        <v>573</v>
      </c>
      <c r="D326" s="651" t="s">
        <v>1354</v>
      </c>
      <c r="E326" s="650" t="s">
        <v>2465</v>
      </c>
      <c r="F326" s="651" t="s">
        <v>2466</v>
      </c>
      <c r="G326" s="650" t="s">
        <v>2304</v>
      </c>
      <c r="H326" s="650" t="s">
        <v>2305</v>
      </c>
      <c r="I326" s="652">
        <v>32.94</v>
      </c>
      <c r="J326" s="652">
        <v>36</v>
      </c>
      <c r="K326" s="653">
        <v>1186</v>
      </c>
    </row>
    <row r="327" spans="1:11" ht="14.4" customHeight="1" x14ac:dyDescent="0.3">
      <c r="A327" s="648" t="s">
        <v>553</v>
      </c>
      <c r="B327" s="649" t="s">
        <v>1350</v>
      </c>
      <c r="C327" s="650" t="s">
        <v>573</v>
      </c>
      <c r="D327" s="651" t="s">
        <v>1354</v>
      </c>
      <c r="E327" s="650" t="s">
        <v>2465</v>
      </c>
      <c r="F327" s="651" t="s">
        <v>2466</v>
      </c>
      <c r="G327" s="650" t="s">
        <v>2057</v>
      </c>
      <c r="H327" s="650" t="s">
        <v>2058</v>
      </c>
      <c r="I327" s="652">
        <v>33.5</v>
      </c>
      <c r="J327" s="652">
        <v>36</v>
      </c>
      <c r="K327" s="653">
        <v>1206</v>
      </c>
    </row>
    <row r="328" spans="1:11" ht="14.4" customHeight="1" x14ac:dyDescent="0.3">
      <c r="A328" s="648" t="s">
        <v>553</v>
      </c>
      <c r="B328" s="649" t="s">
        <v>1350</v>
      </c>
      <c r="C328" s="650" t="s">
        <v>573</v>
      </c>
      <c r="D328" s="651" t="s">
        <v>1354</v>
      </c>
      <c r="E328" s="650" t="s">
        <v>2465</v>
      </c>
      <c r="F328" s="651" t="s">
        <v>2466</v>
      </c>
      <c r="G328" s="650" t="s">
        <v>2306</v>
      </c>
      <c r="H328" s="650" t="s">
        <v>2307</v>
      </c>
      <c r="I328" s="652">
        <v>67.42</v>
      </c>
      <c r="J328" s="652">
        <v>72</v>
      </c>
      <c r="K328" s="653">
        <v>4854.33</v>
      </c>
    </row>
    <row r="329" spans="1:11" ht="14.4" customHeight="1" x14ac:dyDescent="0.3">
      <c r="A329" s="648" t="s">
        <v>553</v>
      </c>
      <c r="B329" s="649" t="s">
        <v>1350</v>
      </c>
      <c r="C329" s="650" t="s">
        <v>573</v>
      </c>
      <c r="D329" s="651" t="s">
        <v>1354</v>
      </c>
      <c r="E329" s="650" t="s">
        <v>2465</v>
      </c>
      <c r="F329" s="651" t="s">
        <v>2466</v>
      </c>
      <c r="G329" s="650" t="s">
        <v>2308</v>
      </c>
      <c r="H329" s="650" t="s">
        <v>2309</v>
      </c>
      <c r="I329" s="652">
        <v>34.89</v>
      </c>
      <c r="J329" s="652">
        <v>72</v>
      </c>
      <c r="K329" s="653">
        <v>2511.9899999999998</v>
      </c>
    </row>
    <row r="330" spans="1:11" ht="14.4" customHeight="1" x14ac:dyDescent="0.3">
      <c r="A330" s="648" t="s">
        <v>553</v>
      </c>
      <c r="B330" s="649" t="s">
        <v>1350</v>
      </c>
      <c r="C330" s="650" t="s">
        <v>573</v>
      </c>
      <c r="D330" s="651" t="s">
        <v>1354</v>
      </c>
      <c r="E330" s="650" t="s">
        <v>2467</v>
      </c>
      <c r="F330" s="651" t="s">
        <v>2468</v>
      </c>
      <c r="G330" s="650" t="s">
        <v>2059</v>
      </c>
      <c r="H330" s="650" t="s">
        <v>2060</v>
      </c>
      <c r="I330" s="652">
        <v>0.3</v>
      </c>
      <c r="J330" s="652">
        <v>2000</v>
      </c>
      <c r="K330" s="653">
        <v>600</v>
      </c>
    </row>
    <row r="331" spans="1:11" ht="14.4" customHeight="1" x14ac:dyDescent="0.3">
      <c r="A331" s="648" t="s">
        <v>553</v>
      </c>
      <c r="B331" s="649" t="s">
        <v>1350</v>
      </c>
      <c r="C331" s="650" t="s">
        <v>573</v>
      </c>
      <c r="D331" s="651" t="s">
        <v>1354</v>
      </c>
      <c r="E331" s="650" t="s">
        <v>2467</v>
      </c>
      <c r="F331" s="651" t="s">
        <v>2468</v>
      </c>
      <c r="G331" s="650" t="s">
        <v>2061</v>
      </c>
      <c r="H331" s="650" t="s">
        <v>2062</v>
      </c>
      <c r="I331" s="652">
        <v>0.3</v>
      </c>
      <c r="J331" s="652">
        <v>500</v>
      </c>
      <c r="K331" s="653">
        <v>150</v>
      </c>
    </row>
    <row r="332" spans="1:11" ht="14.4" customHeight="1" x14ac:dyDescent="0.3">
      <c r="A332" s="648" t="s">
        <v>553</v>
      </c>
      <c r="B332" s="649" t="s">
        <v>1350</v>
      </c>
      <c r="C332" s="650" t="s">
        <v>573</v>
      </c>
      <c r="D332" s="651" t="s">
        <v>1354</v>
      </c>
      <c r="E332" s="650" t="s">
        <v>2467</v>
      </c>
      <c r="F332" s="651" t="s">
        <v>2468</v>
      </c>
      <c r="G332" s="650" t="s">
        <v>2436</v>
      </c>
      <c r="H332" s="650" t="s">
        <v>2437</v>
      </c>
      <c r="I332" s="652">
        <v>372.26</v>
      </c>
      <c r="J332" s="652">
        <v>2</v>
      </c>
      <c r="K332" s="653">
        <v>744.52</v>
      </c>
    </row>
    <row r="333" spans="1:11" ht="14.4" customHeight="1" x14ac:dyDescent="0.3">
      <c r="A333" s="648" t="s">
        <v>553</v>
      </c>
      <c r="B333" s="649" t="s">
        <v>1350</v>
      </c>
      <c r="C333" s="650" t="s">
        <v>573</v>
      </c>
      <c r="D333" s="651" t="s">
        <v>1354</v>
      </c>
      <c r="E333" s="650" t="s">
        <v>2467</v>
      </c>
      <c r="F333" s="651" t="s">
        <v>2468</v>
      </c>
      <c r="G333" s="650" t="s">
        <v>2067</v>
      </c>
      <c r="H333" s="650" t="s">
        <v>2068</v>
      </c>
      <c r="I333" s="652">
        <v>372.25</v>
      </c>
      <c r="J333" s="652">
        <v>1</v>
      </c>
      <c r="K333" s="653">
        <v>372.25</v>
      </c>
    </row>
    <row r="334" spans="1:11" ht="14.4" customHeight="1" x14ac:dyDescent="0.3">
      <c r="A334" s="648" t="s">
        <v>553</v>
      </c>
      <c r="B334" s="649" t="s">
        <v>1350</v>
      </c>
      <c r="C334" s="650" t="s">
        <v>573</v>
      </c>
      <c r="D334" s="651" t="s">
        <v>1354</v>
      </c>
      <c r="E334" s="650" t="s">
        <v>2469</v>
      </c>
      <c r="F334" s="651" t="s">
        <v>2470</v>
      </c>
      <c r="G334" s="650" t="s">
        <v>2438</v>
      </c>
      <c r="H334" s="650" t="s">
        <v>2439</v>
      </c>
      <c r="I334" s="652">
        <v>10.55</v>
      </c>
      <c r="J334" s="652">
        <v>40</v>
      </c>
      <c r="K334" s="653">
        <v>422.05</v>
      </c>
    </row>
    <row r="335" spans="1:11" ht="14.4" customHeight="1" x14ac:dyDescent="0.3">
      <c r="A335" s="648" t="s">
        <v>553</v>
      </c>
      <c r="B335" s="649" t="s">
        <v>1350</v>
      </c>
      <c r="C335" s="650" t="s">
        <v>573</v>
      </c>
      <c r="D335" s="651" t="s">
        <v>1354</v>
      </c>
      <c r="E335" s="650" t="s">
        <v>2469</v>
      </c>
      <c r="F335" s="651" t="s">
        <v>2470</v>
      </c>
      <c r="G335" s="650" t="s">
        <v>2440</v>
      </c>
      <c r="H335" s="650" t="s">
        <v>2441</v>
      </c>
      <c r="I335" s="652">
        <v>7.5</v>
      </c>
      <c r="J335" s="652">
        <v>150</v>
      </c>
      <c r="K335" s="653">
        <v>1125</v>
      </c>
    </row>
    <row r="336" spans="1:11" ht="14.4" customHeight="1" x14ac:dyDescent="0.3">
      <c r="A336" s="648" t="s">
        <v>553</v>
      </c>
      <c r="B336" s="649" t="s">
        <v>1350</v>
      </c>
      <c r="C336" s="650" t="s">
        <v>573</v>
      </c>
      <c r="D336" s="651" t="s">
        <v>1354</v>
      </c>
      <c r="E336" s="650" t="s">
        <v>2469</v>
      </c>
      <c r="F336" s="651" t="s">
        <v>2470</v>
      </c>
      <c r="G336" s="650" t="s">
        <v>2442</v>
      </c>
      <c r="H336" s="650" t="s">
        <v>2443</v>
      </c>
      <c r="I336" s="652">
        <v>7.5049999999999999</v>
      </c>
      <c r="J336" s="652">
        <v>200</v>
      </c>
      <c r="K336" s="653">
        <v>1501.5</v>
      </c>
    </row>
    <row r="337" spans="1:11" ht="14.4" customHeight="1" x14ac:dyDescent="0.3">
      <c r="A337" s="648" t="s">
        <v>553</v>
      </c>
      <c r="B337" s="649" t="s">
        <v>1350</v>
      </c>
      <c r="C337" s="650" t="s">
        <v>573</v>
      </c>
      <c r="D337" s="651" t="s">
        <v>1354</v>
      </c>
      <c r="E337" s="650" t="s">
        <v>2469</v>
      </c>
      <c r="F337" s="651" t="s">
        <v>2470</v>
      </c>
      <c r="G337" s="650" t="s">
        <v>2442</v>
      </c>
      <c r="H337" s="650" t="s">
        <v>2444</v>
      </c>
      <c r="I337" s="652">
        <v>7.5039999999999996</v>
      </c>
      <c r="J337" s="652">
        <v>500</v>
      </c>
      <c r="K337" s="653">
        <v>3752.5</v>
      </c>
    </row>
    <row r="338" spans="1:11" ht="14.4" customHeight="1" x14ac:dyDescent="0.3">
      <c r="A338" s="648" t="s">
        <v>553</v>
      </c>
      <c r="B338" s="649" t="s">
        <v>1350</v>
      </c>
      <c r="C338" s="650" t="s">
        <v>573</v>
      </c>
      <c r="D338" s="651" t="s">
        <v>1354</v>
      </c>
      <c r="E338" s="650" t="s">
        <v>2469</v>
      </c>
      <c r="F338" s="651" t="s">
        <v>2470</v>
      </c>
      <c r="G338" s="650" t="s">
        <v>2445</v>
      </c>
      <c r="H338" s="650" t="s">
        <v>2446</v>
      </c>
      <c r="I338" s="652">
        <v>7.5</v>
      </c>
      <c r="J338" s="652">
        <v>50</v>
      </c>
      <c r="K338" s="653">
        <v>375</v>
      </c>
    </row>
    <row r="339" spans="1:11" ht="14.4" customHeight="1" x14ac:dyDescent="0.3">
      <c r="A339" s="648" t="s">
        <v>553</v>
      </c>
      <c r="B339" s="649" t="s">
        <v>1350</v>
      </c>
      <c r="C339" s="650" t="s">
        <v>573</v>
      </c>
      <c r="D339" s="651" t="s">
        <v>1354</v>
      </c>
      <c r="E339" s="650" t="s">
        <v>2469</v>
      </c>
      <c r="F339" s="651" t="s">
        <v>2470</v>
      </c>
      <c r="G339" s="650" t="s">
        <v>2445</v>
      </c>
      <c r="H339" s="650" t="s">
        <v>2447</v>
      </c>
      <c r="I339" s="652">
        <v>7.5049999999999999</v>
      </c>
      <c r="J339" s="652">
        <v>100</v>
      </c>
      <c r="K339" s="653">
        <v>750.5</v>
      </c>
    </row>
    <row r="340" spans="1:11" ht="14.4" customHeight="1" x14ac:dyDescent="0.3">
      <c r="A340" s="648" t="s">
        <v>553</v>
      </c>
      <c r="B340" s="649" t="s">
        <v>1350</v>
      </c>
      <c r="C340" s="650" t="s">
        <v>573</v>
      </c>
      <c r="D340" s="651" t="s">
        <v>1354</v>
      </c>
      <c r="E340" s="650" t="s">
        <v>2469</v>
      </c>
      <c r="F340" s="651" t="s">
        <v>2470</v>
      </c>
      <c r="G340" s="650" t="s">
        <v>2448</v>
      </c>
      <c r="H340" s="650" t="s">
        <v>2449</v>
      </c>
      <c r="I340" s="652">
        <v>7.503333333333333</v>
      </c>
      <c r="J340" s="652">
        <v>350</v>
      </c>
      <c r="K340" s="653">
        <v>2626</v>
      </c>
    </row>
    <row r="341" spans="1:11" ht="14.4" customHeight="1" x14ac:dyDescent="0.3">
      <c r="A341" s="648" t="s">
        <v>553</v>
      </c>
      <c r="B341" s="649" t="s">
        <v>1350</v>
      </c>
      <c r="C341" s="650" t="s">
        <v>573</v>
      </c>
      <c r="D341" s="651" t="s">
        <v>1354</v>
      </c>
      <c r="E341" s="650" t="s">
        <v>2469</v>
      </c>
      <c r="F341" s="651" t="s">
        <v>2470</v>
      </c>
      <c r="G341" s="650" t="s">
        <v>2448</v>
      </c>
      <c r="H341" s="650" t="s">
        <v>2450</v>
      </c>
      <c r="I341" s="652">
        <v>7.5066666666666668</v>
      </c>
      <c r="J341" s="652">
        <v>400</v>
      </c>
      <c r="K341" s="653">
        <v>3002</v>
      </c>
    </row>
    <row r="342" spans="1:11" ht="14.4" customHeight="1" x14ac:dyDescent="0.3">
      <c r="A342" s="648" t="s">
        <v>553</v>
      </c>
      <c r="B342" s="649" t="s">
        <v>1350</v>
      </c>
      <c r="C342" s="650" t="s">
        <v>573</v>
      </c>
      <c r="D342" s="651" t="s">
        <v>1354</v>
      </c>
      <c r="E342" s="650" t="s">
        <v>2469</v>
      </c>
      <c r="F342" s="651" t="s">
        <v>2470</v>
      </c>
      <c r="G342" s="650" t="s">
        <v>2451</v>
      </c>
      <c r="H342" s="650" t="s">
        <v>2452</v>
      </c>
      <c r="I342" s="652">
        <v>7.5</v>
      </c>
      <c r="J342" s="652">
        <v>300</v>
      </c>
      <c r="K342" s="653">
        <v>2250</v>
      </c>
    </row>
    <row r="343" spans="1:11" ht="14.4" customHeight="1" x14ac:dyDescent="0.3">
      <c r="A343" s="648" t="s">
        <v>553</v>
      </c>
      <c r="B343" s="649" t="s">
        <v>1350</v>
      </c>
      <c r="C343" s="650" t="s">
        <v>573</v>
      </c>
      <c r="D343" s="651" t="s">
        <v>1354</v>
      </c>
      <c r="E343" s="650" t="s">
        <v>2469</v>
      </c>
      <c r="F343" s="651" t="s">
        <v>2470</v>
      </c>
      <c r="G343" s="650" t="s">
        <v>2451</v>
      </c>
      <c r="H343" s="650" t="s">
        <v>2453</v>
      </c>
      <c r="I343" s="652">
        <v>7.504999999999999</v>
      </c>
      <c r="J343" s="652">
        <v>550</v>
      </c>
      <c r="K343" s="653">
        <v>4128.5</v>
      </c>
    </row>
    <row r="344" spans="1:11" ht="14.4" customHeight="1" x14ac:dyDescent="0.3">
      <c r="A344" s="648" t="s">
        <v>553</v>
      </c>
      <c r="B344" s="649" t="s">
        <v>1350</v>
      </c>
      <c r="C344" s="650" t="s">
        <v>573</v>
      </c>
      <c r="D344" s="651" t="s">
        <v>1354</v>
      </c>
      <c r="E344" s="650" t="s">
        <v>2469</v>
      </c>
      <c r="F344" s="651" t="s">
        <v>2470</v>
      </c>
      <c r="G344" s="650" t="s">
        <v>2454</v>
      </c>
      <c r="H344" s="650" t="s">
        <v>2455</v>
      </c>
      <c r="I344" s="652">
        <v>7.5049999999999999</v>
      </c>
      <c r="J344" s="652">
        <v>100</v>
      </c>
      <c r="K344" s="653">
        <v>750.5</v>
      </c>
    </row>
    <row r="345" spans="1:11" ht="14.4" customHeight="1" x14ac:dyDescent="0.3">
      <c r="A345" s="648" t="s">
        <v>553</v>
      </c>
      <c r="B345" s="649" t="s">
        <v>1350</v>
      </c>
      <c r="C345" s="650" t="s">
        <v>573</v>
      </c>
      <c r="D345" s="651" t="s">
        <v>1354</v>
      </c>
      <c r="E345" s="650" t="s">
        <v>2469</v>
      </c>
      <c r="F345" s="651" t="s">
        <v>2470</v>
      </c>
      <c r="G345" s="650" t="s">
        <v>2454</v>
      </c>
      <c r="H345" s="650" t="s">
        <v>2456</v>
      </c>
      <c r="I345" s="652">
        <v>7.5</v>
      </c>
      <c r="J345" s="652">
        <v>200</v>
      </c>
      <c r="K345" s="653">
        <v>1500.2</v>
      </c>
    </row>
    <row r="346" spans="1:11" ht="14.4" customHeight="1" thickBot="1" x14ac:dyDescent="0.35">
      <c r="A346" s="654" t="s">
        <v>553</v>
      </c>
      <c r="B346" s="655" t="s">
        <v>1350</v>
      </c>
      <c r="C346" s="656" t="s">
        <v>573</v>
      </c>
      <c r="D346" s="657" t="s">
        <v>1354</v>
      </c>
      <c r="E346" s="656" t="s">
        <v>2471</v>
      </c>
      <c r="F346" s="657" t="s">
        <v>2472</v>
      </c>
      <c r="G346" s="656" t="s">
        <v>2457</v>
      </c>
      <c r="H346" s="656" t="s">
        <v>2458</v>
      </c>
      <c r="I346" s="658">
        <v>182.4</v>
      </c>
      <c r="J346" s="658">
        <v>7.6999999999999999E-2</v>
      </c>
      <c r="K346" s="659">
        <v>14.0448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1" width="13.109375" hidden="1" customWidth="1"/>
    <col min="12" max="12" width="13.109375" customWidth="1"/>
    <col min="13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40" t="s">
        <v>131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2"/>
      <c r="AB1" s="502"/>
      <c r="AC1" s="502"/>
      <c r="AD1" s="502"/>
      <c r="AE1" s="502"/>
      <c r="AF1" s="502"/>
      <c r="AG1" s="502"/>
    </row>
    <row r="2" spans="1:34" ht="15" thickBot="1" x14ac:dyDescent="0.35">
      <c r="A2" s="383" t="s">
        <v>332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</row>
    <row r="3" spans="1:34" x14ac:dyDescent="0.3">
      <c r="A3" s="402" t="s">
        <v>273</v>
      </c>
      <c r="B3" s="541" t="s">
        <v>254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408</v>
      </c>
      <c r="I3" s="405">
        <v>409</v>
      </c>
      <c r="J3" s="405">
        <v>410</v>
      </c>
      <c r="K3" s="405">
        <v>415</v>
      </c>
      <c r="L3" s="405">
        <v>416</v>
      </c>
      <c r="M3" s="405">
        <v>418</v>
      </c>
      <c r="N3" s="405">
        <v>419</v>
      </c>
      <c r="O3" s="405">
        <v>420</v>
      </c>
      <c r="P3" s="405">
        <v>421</v>
      </c>
      <c r="Q3" s="405">
        <v>522</v>
      </c>
      <c r="R3" s="405">
        <v>523</v>
      </c>
      <c r="S3" s="405">
        <v>524</v>
      </c>
      <c r="T3" s="405">
        <v>525</v>
      </c>
      <c r="U3" s="405">
        <v>526</v>
      </c>
      <c r="V3" s="405">
        <v>527</v>
      </c>
      <c r="W3" s="405">
        <v>528</v>
      </c>
      <c r="X3" s="405">
        <v>629</v>
      </c>
      <c r="Y3" s="405">
        <v>630</v>
      </c>
      <c r="Z3" s="405">
        <v>636</v>
      </c>
      <c r="AA3" s="405">
        <v>637</v>
      </c>
      <c r="AB3" s="405">
        <v>640</v>
      </c>
      <c r="AC3" s="405">
        <v>642</v>
      </c>
      <c r="AD3" s="405">
        <v>743</v>
      </c>
      <c r="AE3" s="386">
        <v>745</v>
      </c>
      <c r="AF3" s="386">
        <v>746</v>
      </c>
      <c r="AG3" s="750">
        <v>930</v>
      </c>
      <c r="AH3" s="765"/>
    </row>
    <row r="4" spans="1:34" ht="36.6" outlineLevel="1" thickBot="1" x14ac:dyDescent="0.35">
      <c r="A4" s="403">
        <v>2014</v>
      </c>
      <c r="B4" s="542"/>
      <c r="C4" s="387" t="s">
        <v>255</v>
      </c>
      <c r="D4" s="388" t="s">
        <v>256</v>
      </c>
      <c r="E4" s="388" t="s">
        <v>257</v>
      </c>
      <c r="F4" s="406" t="s">
        <v>285</v>
      </c>
      <c r="G4" s="406" t="s">
        <v>286</v>
      </c>
      <c r="H4" s="406" t="s">
        <v>287</v>
      </c>
      <c r="I4" s="406" t="s">
        <v>288</v>
      </c>
      <c r="J4" s="406" t="s">
        <v>289</v>
      </c>
      <c r="K4" s="406" t="s">
        <v>290</v>
      </c>
      <c r="L4" s="406" t="s">
        <v>291</v>
      </c>
      <c r="M4" s="406" t="s">
        <v>292</v>
      </c>
      <c r="N4" s="406" t="s">
        <v>293</v>
      </c>
      <c r="O4" s="406" t="s">
        <v>294</v>
      </c>
      <c r="P4" s="406" t="s">
        <v>295</v>
      </c>
      <c r="Q4" s="406" t="s">
        <v>296</v>
      </c>
      <c r="R4" s="406" t="s">
        <v>297</v>
      </c>
      <c r="S4" s="406" t="s">
        <v>298</v>
      </c>
      <c r="T4" s="406" t="s">
        <v>299</v>
      </c>
      <c r="U4" s="406" t="s">
        <v>300</v>
      </c>
      <c r="V4" s="406" t="s">
        <v>301</v>
      </c>
      <c r="W4" s="406" t="s">
        <v>310</v>
      </c>
      <c r="X4" s="406" t="s">
        <v>302</v>
      </c>
      <c r="Y4" s="406" t="s">
        <v>311</v>
      </c>
      <c r="Z4" s="406" t="s">
        <v>303</v>
      </c>
      <c r="AA4" s="406" t="s">
        <v>304</v>
      </c>
      <c r="AB4" s="406" t="s">
        <v>305</v>
      </c>
      <c r="AC4" s="406" t="s">
        <v>306</v>
      </c>
      <c r="AD4" s="406" t="s">
        <v>307</v>
      </c>
      <c r="AE4" s="388" t="s">
        <v>308</v>
      </c>
      <c r="AF4" s="388" t="s">
        <v>309</v>
      </c>
      <c r="AG4" s="751" t="s">
        <v>275</v>
      </c>
      <c r="AH4" s="765"/>
    </row>
    <row r="5" spans="1:34" x14ac:dyDescent="0.3">
      <c r="A5" s="389" t="s">
        <v>258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752"/>
      <c r="AH5" s="765"/>
    </row>
    <row r="6" spans="1:34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29.1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0</v>
      </c>
      <c r="E6" s="430">
        <f xml:space="preserve">
TRUNC(IF($A$4&lt;=12,SUMIFS('ON Data'!I:I,'ON Data'!$D:$D,$A$4,'ON Data'!$E:$E,1),SUMIFS('ON Data'!I:I,'ON Data'!$E:$E,1)/'ON Data'!$D$3),1)</f>
        <v>7.6</v>
      </c>
      <c r="F6" s="430">
        <f xml:space="preserve">
TRUNC(IF($A$4&lt;=12,SUMIFS('ON Data'!K:K,'ON Data'!$D:$D,$A$4,'ON Data'!$E:$E,1),SUMIFS('ON Data'!K:K,'ON Data'!$E:$E,1)/'ON Data'!$D$3),1)</f>
        <v>17.7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0.5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0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1</v>
      </c>
      <c r="AA6" s="430">
        <f xml:space="preserve">
TRUNC(IF($A$4&lt;=12,SUMIFS('ON Data'!AF:AF,'ON Data'!$D:$D,$A$4,'ON Data'!$E:$E,1),SUMIFS('ON Data'!AF:AF,'ON Data'!$E:$E,1)/'ON Data'!$D$3),1)</f>
        <v>0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2</v>
      </c>
      <c r="AD6" s="430">
        <f xml:space="preserve">
TRUNC(IF($A$4&lt;=12,SUMIFS('ON Data'!AI:AI,'ON Data'!$D:$D,$A$4,'ON Data'!$E:$E,1),SUMIFS('ON Data'!AI:AI,'ON Data'!$E:$E,1)/'ON Data'!$D$3),1)</f>
        <v>0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753">
        <f xml:space="preserve">
TRUNC(IF($A$4&lt;=12,SUMIFS('ON Data'!AM:AM,'ON Data'!$D:$D,$A$4,'ON Data'!$E:$E,1),SUMIFS('ON Data'!AM:AM,'ON Data'!$E:$E,1)/'ON Data'!$D$3),1)</f>
        <v>0.2</v>
      </c>
      <c r="AH6" s="765"/>
    </row>
    <row r="7" spans="1:34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753"/>
      <c r="AH7" s="765"/>
    </row>
    <row r="8" spans="1:34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753"/>
      <c r="AH8" s="765"/>
    </row>
    <row r="9" spans="1:34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754"/>
      <c r="AH9" s="765"/>
    </row>
    <row r="10" spans="1:34" x14ac:dyDescent="0.3">
      <c r="A10" s="392" t="s">
        <v>259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755"/>
      <c r="AH10" s="765"/>
    </row>
    <row r="11" spans="1:34" x14ac:dyDescent="0.3">
      <c r="A11" s="393" t="s">
        <v>260</v>
      </c>
      <c r="B11" s="410">
        <f xml:space="preserve">
IF($A$4&lt;=12,SUMIFS('ON Data'!F:F,'ON Data'!$D:$D,$A$4,'ON Data'!$E:$E,2),SUMIFS('ON Data'!F:F,'ON Data'!$E:$E,2))</f>
        <v>27668.75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0</v>
      </c>
      <c r="E11" s="412">
        <f xml:space="preserve">
IF($A$4&lt;=12,SUMIFS('ON Data'!I:I,'ON Data'!$D:$D,$A$4,'ON Data'!$E:$E,2),SUMIFS('ON Data'!I:I,'ON Data'!$E:$E,2))</f>
        <v>7328</v>
      </c>
      <c r="F11" s="412">
        <f xml:space="preserve">
IF($A$4&lt;=12,SUMIFS('ON Data'!K:K,'ON Data'!$D:$D,$A$4,'ON Data'!$E:$E,2),SUMIFS('ON Data'!K:K,'ON Data'!$E:$E,2))</f>
        <v>16674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512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0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953.25</v>
      </c>
      <c r="AA11" s="412">
        <f xml:space="preserve">
IF($A$4&lt;=12,SUMIFS('ON Data'!AF:AF,'ON Data'!$D:$D,$A$4,'ON Data'!$E:$E,2),SUMIFS('ON Data'!AF:AF,'ON Data'!$E:$E,2))</f>
        <v>0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1953.5</v>
      </c>
      <c r="AD11" s="412">
        <f xml:space="preserve">
IF($A$4&lt;=12,SUMIFS('ON Data'!AI:AI,'ON Data'!$D:$D,$A$4,'ON Data'!$E:$E,2),SUMIFS('ON Data'!AI:AI,'ON Data'!$E:$E,2))</f>
        <v>0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756">
        <f xml:space="preserve">
IF($A$4&lt;=12,SUMIFS('ON Data'!AM:AM,'ON Data'!$D:$D,$A$4,'ON Data'!$E:$E,2),SUMIFS('ON Data'!AM:AM,'ON Data'!$E:$E,2))</f>
        <v>248</v>
      </c>
      <c r="AH11" s="765"/>
    </row>
    <row r="12" spans="1:34" x14ac:dyDescent="0.3">
      <c r="A12" s="393" t="s">
        <v>261</v>
      </c>
      <c r="B12" s="410">
        <f xml:space="preserve">
IF($A$4&lt;=12,SUMIFS('ON Data'!F:F,'ON Data'!$D:$D,$A$4,'ON Data'!$E:$E,3),SUMIFS('ON Data'!F:F,'ON Data'!$E:$E,3))</f>
        <v>718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693</v>
      </c>
      <c r="F12" s="412">
        <f xml:space="preserve">
IF($A$4&lt;=12,SUMIFS('ON Data'!K:K,'ON Data'!$D:$D,$A$4,'ON Data'!$E:$E,3),SUMIFS('ON Data'!K:K,'ON Data'!$E:$E,3))</f>
        <v>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25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756">
        <f xml:space="preserve">
IF($A$4&lt;=12,SUMIFS('ON Data'!AM:AM,'ON Data'!$D:$D,$A$4,'ON Data'!$E:$E,3),SUMIFS('ON Data'!AM:AM,'ON Data'!$E:$E,3))</f>
        <v>0</v>
      </c>
      <c r="AH12" s="765"/>
    </row>
    <row r="13" spans="1:34" x14ac:dyDescent="0.3">
      <c r="A13" s="393" t="s">
        <v>268</v>
      </c>
      <c r="B13" s="410">
        <f xml:space="preserve">
IF($A$4&lt;=12,SUMIFS('ON Data'!F:F,'ON Data'!$D:$D,$A$4,'ON Data'!$E:$E,4),SUMIFS('ON Data'!F:F,'ON Data'!$E:$E,4))</f>
        <v>1045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0</v>
      </c>
      <c r="E13" s="412">
        <f xml:space="preserve">
IF($A$4&lt;=12,SUMIFS('ON Data'!I:I,'ON Data'!$D:$D,$A$4,'ON Data'!$E:$E,4),SUMIFS('ON Data'!I:I,'ON Data'!$E:$E,4))</f>
        <v>637</v>
      </c>
      <c r="F13" s="412">
        <f xml:space="preserve">
IF($A$4&lt;=12,SUMIFS('ON Data'!K:K,'ON Data'!$D:$D,$A$4,'ON Data'!$E:$E,4),SUMIFS('ON Data'!K:K,'ON Data'!$E:$E,4))</f>
        <v>359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20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29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756">
        <f xml:space="preserve">
IF($A$4&lt;=12,SUMIFS('ON Data'!AM:AM,'ON Data'!$D:$D,$A$4,'ON Data'!$E:$E,4),SUMIFS('ON Data'!AM:AM,'ON Data'!$E:$E,4))</f>
        <v>0</v>
      </c>
      <c r="AH13" s="765"/>
    </row>
    <row r="14" spans="1:34" ht="15" thickBot="1" x14ac:dyDescent="0.35">
      <c r="A14" s="394" t="s">
        <v>262</v>
      </c>
      <c r="B14" s="413">
        <f xml:space="preserve">
IF($A$4&lt;=12,SUMIFS('ON Data'!F:F,'ON Data'!$D:$D,$A$4,'ON Data'!$E:$E,5),SUMIFS('ON Data'!F:F,'ON Data'!$E:$E,5))</f>
        <v>8057</v>
      </c>
      <c r="C14" s="414">
        <f xml:space="preserve">
IF($A$4&lt;=12,SUMIFS('ON Data'!G:G,'ON Data'!$D:$D,$A$4,'ON Data'!$E:$E,5),SUMIFS('ON Data'!G:G,'ON Data'!$E:$E,5))</f>
        <v>8057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757">
        <f xml:space="preserve">
IF($A$4&lt;=12,SUMIFS('ON Data'!AM:AM,'ON Data'!$D:$D,$A$4,'ON Data'!$E:$E,5),SUMIFS('ON Data'!AM:AM,'ON Data'!$E:$E,5))</f>
        <v>0</v>
      </c>
      <c r="AH14" s="765"/>
    </row>
    <row r="15" spans="1:34" x14ac:dyDescent="0.3">
      <c r="A15" s="289" t="s">
        <v>272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758"/>
      <c r="AH15" s="765"/>
    </row>
    <row r="16" spans="1:34" x14ac:dyDescent="0.3">
      <c r="A16" s="395" t="s">
        <v>263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756">
        <f xml:space="preserve">
IF($A$4&lt;=12,SUMIFS('ON Data'!AM:AM,'ON Data'!$D:$D,$A$4,'ON Data'!$E:$E,7),SUMIFS('ON Data'!AM:AM,'ON Data'!$E:$E,7))</f>
        <v>0</v>
      </c>
      <c r="AH16" s="765"/>
    </row>
    <row r="17" spans="1:34" x14ac:dyDescent="0.3">
      <c r="A17" s="395" t="s">
        <v>264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756">
        <f xml:space="preserve">
IF($A$4&lt;=12,SUMIFS('ON Data'!AM:AM,'ON Data'!$D:$D,$A$4,'ON Data'!$E:$E,8),SUMIFS('ON Data'!AM:AM,'ON Data'!$E:$E,8))</f>
        <v>0</v>
      </c>
      <c r="AH17" s="765"/>
    </row>
    <row r="18" spans="1:34" x14ac:dyDescent="0.3">
      <c r="A18" s="395" t="s">
        <v>265</v>
      </c>
      <c r="B18" s="410">
        <f xml:space="preserve">
B19-B16-B17</f>
        <v>303864</v>
      </c>
      <c r="C18" s="411">
        <f t="shared" ref="C18" si="0" xml:space="preserve">
C19-C16-C17</f>
        <v>0</v>
      </c>
      <c r="D18" s="412">
        <f t="shared" ref="D18:AG18" si="1" xml:space="preserve">
D19-D16-D17</f>
        <v>0</v>
      </c>
      <c r="E18" s="412">
        <f t="shared" si="1"/>
        <v>279868</v>
      </c>
      <c r="F18" s="412">
        <f t="shared" si="1"/>
        <v>23996</v>
      </c>
      <c r="G18" s="412">
        <f t="shared" si="1"/>
        <v>0</v>
      </c>
      <c r="H18" s="412">
        <f t="shared" si="1"/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0</v>
      </c>
      <c r="AA18" s="412">
        <f t="shared" si="1"/>
        <v>0</v>
      </c>
      <c r="AB18" s="412">
        <f t="shared" si="1"/>
        <v>0</v>
      </c>
      <c r="AC18" s="412">
        <f t="shared" si="1"/>
        <v>0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756">
        <f t="shared" si="1"/>
        <v>0</v>
      </c>
      <c r="AH18" s="765"/>
    </row>
    <row r="19" spans="1:34" ht="15" thickBot="1" x14ac:dyDescent="0.35">
      <c r="A19" s="396" t="s">
        <v>266</v>
      </c>
      <c r="B19" s="419">
        <f xml:space="preserve">
IF($A$4&lt;=12,SUMIFS('ON Data'!F:F,'ON Data'!$D:$D,$A$4,'ON Data'!$E:$E,9),SUMIFS('ON Data'!F:F,'ON Data'!$E:$E,9))</f>
        <v>303864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0</v>
      </c>
      <c r="E19" s="421">
        <f xml:space="preserve">
IF($A$4&lt;=12,SUMIFS('ON Data'!I:I,'ON Data'!$D:$D,$A$4,'ON Data'!$E:$E,9),SUMIFS('ON Data'!I:I,'ON Data'!$E:$E,9))</f>
        <v>279868</v>
      </c>
      <c r="F19" s="421">
        <f xml:space="preserve">
IF($A$4&lt;=12,SUMIFS('ON Data'!K:K,'ON Data'!$D:$D,$A$4,'ON Data'!$E:$E,9),SUMIFS('ON Data'!K:K,'ON Data'!$E:$E,9))</f>
        <v>23996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0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0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759">
        <f xml:space="preserve">
IF($A$4&lt;=12,SUMIFS('ON Data'!AM:AM,'ON Data'!$D:$D,$A$4,'ON Data'!$E:$E,9),SUMIFS('ON Data'!AM:AM,'ON Data'!$E:$E,9))</f>
        <v>0</v>
      </c>
      <c r="AH19" s="765"/>
    </row>
    <row r="20" spans="1:34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8882325</v>
      </c>
      <c r="C20" s="423">
        <f xml:space="preserve">
IF($A$4&lt;=12,SUMIFS('ON Data'!G:G,'ON Data'!$D:$D,$A$4,'ON Data'!$E:$E,6),SUMIFS('ON Data'!G:G,'ON Data'!$E:$E,6))</f>
        <v>2615000</v>
      </c>
      <c r="D20" s="424">
        <f xml:space="preserve">
IF($A$4&lt;=12,SUMIFS('ON Data'!H:H,'ON Data'!$D:$D,$A$4,'ON Data'!$E:$E,6),SUMIFS('ON Data'!H:H,'ON Data'!$E:$E,6))</f>
        <v>0</v>
      </c>
      <c r="E20" s="424">
        <f xml:space="preserve">
IF($A$4&lt;=12,SUMIFS('ON Data'!I:I,'ON Data'!$D:$D,$A$4,'ON Data'!$E:$E,6),SUMIFS('ON Data'!I:I,'ON Data'!$E:$E,6))</f>
        <v>2866388</v>
      </c>
      <c r="F20" s="424">
        <f xml:space="preserve">
IF($A$4&lt;=12,SUMIFS('ON Data'!K:K,'ON Data'!$D:$D,$A$4,'ON Data'!$E:$E,6),SUMIFS('ON Data'!K:K,'ON Data'!$E:$E,6))</f>
        <v>2996641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77189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0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109176</v>
      </c>
      <c r="AA20" s="424">
        <f xml:space="preserve">
IF($A$4&lt;=12,SUMIFS('ON Data'!AF:AF,'ON Data'!$D:$D,$A$4,'ON Data'!$E:$E,6),SUMIFS('ON Data'!AF:AF,'ON Data'!$E:$E,6))</f>
        <v>0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188784</v>
      </c>
      <c r="AD20" s="424">
        <f xml:space="preserve">
IF($A$4&lt;=12,SUMIFS('ON Data'!AI:AI,'ON Data'!$D:$D,$A$4,'ON Data'!$E:$E,6),SUMIFS('ON Data'!AI:AI,'ON Data'!$E:$E,6))</f>
        <v>0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760">
        <f xml:space="preserve">
IF($A$4&lt;=12,SUMIFS('ON Data'!AM:AM,'ON Data'!$D:$D,$A$4,'ON Data'!$E:$E,6),SUMIFS('ON Data'!AM:AM,'ON Data'!$E:$E,6))</f>
        <v>29147</v>
      </c>
      <c r="AH20" s="765"/>
    </row>
    <row r="21" spans="1:34" ht="15" hidden="1" outlineLevel="1" thickBot="1" x14ac:dyDescent="0.35">
      <c r="A21" s="390" t="s">
        <v>132</v>
      </c>
      <c r="B21" s="410"/>
      <c r="C21" s="411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756"/>
      <c r="AH21" s="765"/>
    </row>
    <row r="22" spans="1:34" ht="15" hidden="1" outlineLevel="1" thickBot="1" x14ac:dyDescent="0.35">
      <c r="A22" s="390" t="s">
        <v>96</v>
      </c>
      <c r="B22" s="410"/>
      <c r="C22" s="411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12"/>
      <c r="AA22" s="412"/>
      <c r="AB22" s="412"/>
      <c r="AC22" s="412"/>
      <c r="AD22" s="412"/>
      <c r="AE22" s="412"/>
      <c r="AF22" s="412"/>
      <c r="AG22" s="756"/>
      <c r="AH22" s="765"/>
    </row>
    <row r="23" spans="1:34" ht="15" hidden="1" outlineLevel="1" thickBot="1" x14ac:dyDescent="0.35">
      <c r="A23" s="398" t="s">
        <v>69</v>
      </c>
      <c r="B23" s="413"/>
      <c r="C23" s="414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5"/>
      <c r="AC23" s="415"/>
      <c r="AD23" s="415"/>
      <c r="AE23" s="415"/>
      <c r="AF23" s="415"/>
      <c r="AG23" s="757"/>
      <c r="AH23" s="765"/>
    </row>
    <row r="24" spans="1:34" x14ac:dyDescent="0.3">
      <c r="A24" s="392" t="s">
        <v>267</v>
      </c>
      <c r="B24" s="439" t="s">
        <v>3</v>
      </c>
      <c r="C24" s="766" t="s">
        <v>278</v>
      </c>
      <c r="D24" s="741"/>
      <c r="E24" s="742"/>
      <c r="F24" s="742" t="s">
        <v>279</v>
      </c>
      <c r="G24" s="742"/>
      <c r="H24" s="742"/>
      <c r="I24" s="742"/>
      <c r="J24" s="742"/>
      <c r="K24" s="742"/>
      <c r="L24" s="742"/>
      <c r="M24" s="742"/>
      <c r="N24" s="742"/>
      <c r="O24" s="742"/>
      <c r="P24" s="742"/>
      <c r="Q24" s="742"/>
      <c r="R24" s="742"/>
      <c r="S24" s="742"/>
      <c r="T24" s="742"/>
      <c r="U24" s="742"/>
      <c r="V24" s="742"/>
      <c r="W24" s="742"/>
      <c r="X24" s="742"/>
      <c r="Y24" s="742"/>
      <c r="Z24" s="742"/>
      <c r="AA24" s="742"/>
      <c r="AB24" s="742"/>
      <c r="AC24" s="742"/>
      <c r="AD24" s="742"/>
      <c r="AE24" s="742"/>
      <c r="AF24" s="742"/>
      <c r="AG24" s="761" t="s">
        <v>280</v>
      </c>
      <c r="AH24" s="765"/>
    </row>
    <row r="25" spans="1:34" x14ac:dyDescent="0.3">
      <c r="A25" s="393" t="s">
        <v>94</v>
      </c>
      <c r="B25" s="410">
        <f xml:space="preserve">
SUM(C25:AG25)</f>
        <v>0</v>
      </c>
      <c r="C25" s="767">
        <f xml:space="preserve">
IF($A$4&lt;=12,SUMIFS('ON Data'!H:H,'ON Data'!$D:$D,$A$4,'ON Data'!$E:$E,10),SUMIFS('ON Data'!H:H,'ON Data'!$E:$E,10))</f>
        <v>0</v>
      </c>
      <c r="D25" s="743"/>
      <c r="E25" s="744"/>
      <c r="F25" s="744">
        <f xml:space="preserve">
IF($A$4&lt;=12,SUMIFS('ON Data'!K:K,'ON Data'!$D:$D,$A$4,'ON Data'!$E:$E,10),SUMIFS('ON Data'!K:K,'ON Data'!$E:$E,10))</f>
        <v>0</v>
      </c>
      <c r="G25" s="744"/>
      <c r="H25" s="744"/>
      <c r="I25" s="744"/>
      <c r="J25" s="744"/>
      <c r="K25" s="744"/>
      <c r="L25" s="744"/>
      <c r="M25" s="744"/>
      <c r="N25" s="744"/>
      <c r="O25" s="744"/>
      <c r="P25" s="744"/>
      <c r="Q25" s="744"/>
      <c r="R25" s="744"/>
      <c r="S25" s="744"/>
      <c r="T25" s="744"/>
      <c r="U25" s="744"/>
      <c r="V25" s="744"/>
      <c r="W25" s="744"/>
      <c r="X25" s="744"/>
      <c r="Y25" s="744"/>
      <c r="Z25" s="744"/>
      <c r="AA25" s="744"/>
      <c r="AB25" s="744"/>
      <c r="AC25" s="744"/>
      <c r="AD25" s="744"/>
      <c r="AE25" s="744"/>
      <c r="AF25" s="744"/>
      <c r="AG25" s="762">
        <f xml:space="preserve">
IF($A$4&lt;=12,SUMIFS('ON Data'!AM:AM,'ON Data'!$D:$D,$A$4,'ON Data'!$E:$E,10),SUMIFS('ON Data'!AM:AM,'ON Data'!$E:$E,10))</f>
        <v>0</v>
      </c>
      <c r="AH25" s="765"/>
    </row>
    <row r="26" spans="1:34" x14ac:dyDescent="0.3">
      <c r="A26" s="399" t="s">
        <v>277</v>
      </c>
      <c r="B26" s="419">
        <f xml:space="preserve">
SUM(C26:AG26)</f>
        <v>12924</v>
      </c>
      <c r="C26" s="767">
        <f xml:space="preserve">
IF($A$4&lt;=12,SUMIFS('ON Data'!H:H,'ON Data'!$D:$D,$A$4,'ON Data'!$E:$E,11),SUMIFS('ON Data'!H:H,'ON Data'!$E:$E,11))</f>
        <v>12924</v>
      </c>
      <c r="D26" s="743"/>
      <c r="E26" s="744"/>
      <c r="F26" s="745">
        <f xml:space="preserve">
IF($A$4&lt;=12,SUMIFS('ON Data'!K:K,'ON Data'!$D:$D,$A$4,'ON Data'!$E:$E,11),SUMIFS('ON Data'!K:K,'ON Data'!$E:$E,11))</f>
        <v>0</v>
      </c>
      <c r="G26" s="745"/>
      <c r="H26" s="745"/>
      <c r="I26" s="745"/>
      <c r="J26" s="745"/>
      <c r="K26" s="745"/>
      <c r="L26" s="745"/>
      <c r="M26" s="745"/>
      <c r="N26" s="745"/>
      <c r="O26" s="745"/>
      <c r="P26" s="745"/>
      <c r="Q26" s="745"/>
      <c r="R26" s="745"/>
      <c r="S26" s="745"/>
      <c r="T26" s="745"/>
      <c r="U26" s="745"/>
      <c r="V26" s="745"/>
      <c r="W26" s="745"/>
      <c r="X26" s="745"/>
      <c r="Y26" s="745"/>
      <c r="Z26" s="745"/>
      <c r="AA26" s="745"/>
      <c r="AB26" s="745"/>
      <c r="AC26" s="745"/>
      <c r="AD26" s="745"/>
      <c r="AE26" s="745"/>
      <c r="AF26" s="745"/>
      <c r="AG26" s="762">
        <f xml:space="preserve">
IF($A$4&lt;=12,SUMIFS('ON Data'!AM:AM,'ON Data'!$D:$D,$A$4,'ON Data'!$E:$E,11),SUMIFS('ON Data'!AM:AM,'ON Data'!$E:$E,11))</f>
        <v>0</v>
      </c>
      <c r="AH26" s="765"/>
    </row>
    <row r="27" spans="1:34" x14ac:dyDescent="0.3">
      <c r="A27" s="399" t="s">
        <v>96</v>
      </c>
      <c r="B27" s="440">
        <f xml:space="preserve">
IF(B26=0,0,B25/B26)</f>
        <v>0</v>
      </c>
      <c r="C27" s="768">
        <f xml:space="preserve">
IF(C26=0,0,C25/C26)</f>
        <v>0</v>
      </c>
      <c r="D27" s="746"/>
      <c r="E27" s="747"/>
      <c r="F27" s="747">
        <f xml:space="preserve">
IF(F26=0,0,F25/F26)</f>
        <v>0</v>
      </c>
      <c r="G27" s="747"/>
      <c r="H27" s="747"/>
      <c r="I27" s="747"/>
      <c r="J27" s="747"/>
      <c r="K27" s="747"/>
      <c r="L27" s="747"/>
      <c r="M27" s="747"/>
      <c r="N27" s="747"/>
      <c r="O27" s="747"/>
      <c r="P27" s="747"/>
      <c r="Q27" s="747"/>
      <c r="R27" s="747"/>
      <c r="S27" s="747"/>
      <c r="T27" s="747"/>
      <c r="U27" s="747"/>
      <c r="V27" s="747"/>
      <c r="W27" s="747"/>
      <c r="X27" s="747"/>
      <c r="Y27" s="747"/>
      <c r="Z27" s="747"/>
      <c r="AA27" s="747"/>
      <c r="AB27" s="747"/>
      <c r="AC27" s="747"/>
      <c r="AD27" s="747"/>
      <c r="AE27" s="747"/>
      <c r="AF27" s="747"/>
      <c r="AG27" s="763">
        <f xml:space="preserve">
IF(AG26=0,0,AG25/AG26)</f>
        <v>0</v>
      </c>
      <c r="AH27" s="765"/>
    </row>
    <row r="28" spans="1:34" ht="15" thickBot="1" x14ac:dyDescent="0.35">
      <c r="A28" s="399" t="s">
        <v>276</v>
      </c>
      <c r="B28" s="419">
        <f xml:space="preserve">
SUM(C28:AG28)</f>
        <v>12924</v>
      </c>
      <c r="C28" s="769">
        <f xml:space="preserve">
C26-C25</f>
        <v>12924</v>
      </c>
      <c r="D28" s="748"/>
      <c r="E28" s="749"/>
      <c r="F28" s="749">
        <f xml:space="preserve">
F26-F25</f>
        <v>0</v>
      </c>
      <c r="G28" s="749"/>
      <c r="H28" s="749"/>
      <c r="I28" s="749"/>
      <c r="J28" s="749"/>
      <c r="K28" s="749"/>
      <c r="L28" s="749"/>
      <c r="M28" s="749"/>
      <c r="N28" s="749"/>
      <c r="O28" s="749"/>
      <c r="P28" s="749"/>
      <c r="Q28" s="749"/>
      <c r="R28" s="749"/>
      <c r="S28" s="749"/>
      <c r="T28" s="749"/>
      <c r="U28" s="749"/>
      <c r="V28" s="749"/>
      <c r="W28" s="749"/>
      <c r="X28" s="749"/>
      <c r="Y28" s="749"/>
      <c r="Z28" s="749"/>
      <c r="AA28" s="749"/>
      <c r="AB28" s="749"/>
      <c r="AC28" s="749"/>
      <c r="AD28" s="749"/>
      <c r="AE28" s="749"/>
      <c r="AF28" s="749"/>
      <c r="AG28" s="764">
        <f xml:space="preserve">
AG26-AG25</f>
        <v>0</v>
      </c>
      <c r="AH28" s="765"/>
    </row>
    <row r="29" spans="1:34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0"/>
      <c r="AF29" s="400"/>
      <c r="AG29" s="400"/>
    </row>
    <row r="30" spans="1:34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77"/>
    </row>
    <row r="31" spans="1:34" x14ac:dyDescent="0.3">
      <c r="A31" s="227" t="s">
        <v>274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77"/>
    </row>
    <row r="32" spans="1:34" ht="14.4" customHeight="1" x14ac:dyDescent="0.3">
      <c r="A32" s="436" t="s">
        <v>271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</row>
    <row r="33" spans="1:1" x14ac:dyDescent="0.3">
      <c r="A33" s="438" t="s">
        <v>281</v>
      </c>
    </row>
    <row r="34" spans="1:1" x14ac:dyDescent="0.3">
      <c r="A34" s="438" t="s">
        <v>282</v>
      </c>
    </row>
    <row r="35" spans="1:1" x14ac:dyDescent="0.3">
      <c r="A35" s="438" t="s">
        <v>283</v>
      </c>
    </row>
    <row r="36" spans="1:1" x14ac:dyDescent="0.3">
      <c r="A36" s="438" t="s">
        <v>284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1" t="s">
        <v>152</v>
      </c>
      <c r="B1" s="471"/>
      <c r="C1" s="472"/>
      <c r="D1" s="472"/>
      <c r="E1" s="472"/>
    </row>
    <row r="2" spans="1:5" ht="14.4" customHeight="1" thickBot="1" x14ac:dyDescent="0.35">
      <c r="A2" s="383" t="s">
        <v>332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16854.678147754661</v>
      </c>
      <c r="D4" s="287">
        <f ca="1">IF(ISERROR(VLOOKUP("Náklady celkem",INDIRECT("HI!$A:$G"),5,0)),0,VLOOKUP("Náklady celkem",INDIRECT("HI!$A:$G"),5,0))</f>
        <v>17965.423270000021</v>
      </c>
      <c r="E4" s="288">
        <f ca="1">IF(C4=0,0,D4/C4)</f>
        <v>1.0659012953263265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571.387112442079</v>
      </c>
      <c r="D7" s="295">
        <f>IF(ISERROR(HI!E5),"",HI!E5)</f>
        <v>508.82508999999999</v>
      </c>
      <c r="E7" s="292">
        <f t="shared" ref="E7:E15" si="0">IF(C7=0,0,D7/C7)</f>
        <v>0.89050851676599396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0.99763045212753032</v>
      </c>
      <c r="E8" s="292">
        <f t="shared" si="0"/>
        <v>1.1084782801417004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330</v>
      </c>
      <c r="C9" s="464">
        <v>0.3</v>
      </c>
      <c r="D9" s="464">
        <f>IF('LŽ Statim'!G3="",0,'LŽ Statim'!G3)</f>
        <v>0.11514195583596215</v>
      </c>
      <c r="E9" s="292">
        <f>IF(C9=0,0,D9/C9)</f>
        <v>0.38380651945320721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0.40492460029761956</v>
      </c>
      <c r="E11" s="292">
        <f t="shared" si="0"/>
        <v>0.67487433382936601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0.94437555154174102</v>
      </c>
      <c r="E12" s="292">
        <f t="shared" si="0"/>
        <v>1.1804694394271762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1129.1749741146004</v>
      </c>
      <c r="D15" s="295">
        <f>IF(ISERROR(HI!E6),"",HI!E6)</f>
        <v>993.1164500000001</v>
      </c>
      <c r="E15" s="292">
        <f t="shared" si="0"/>
        <v>0.87950625258827986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10630.541948679649</v>
      </c>
      <c r="D16" s="291">
        <f ca="1">IF(ISERROR(VLOOKUP("Osobní náklady (Kč) *",INDIRECT("HI!$A:$G"),5,0)),0,VLOOKUP("Osobní náklady (Kč) *",INDIRECT("HI!$A:$G"),5,0))</f>
        <v>11954.356580000011</v>
      </c>
      <c r="E16" s="292">
        <f ca="1">IF(C16=0,0,D16/C16)</f>
        <v>1.1245293643269789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20790.433380000002</v>
      </c>
      <c r="D18" s="311">
        <f ca="1">IF(ISERROR(VLOOKUP("Výnosy celkem",INDIRECT("HI!$A:$G"),5,0)),0,VLOOKUP("Výnosy celkem",INDIRECT("HI!$A:$G"),5,0))</f>
        <v>20499.777819999996</v>
      </c>
      <c r="E18" s="312">
        <f t="shared" ref="E18:E28" ca="1" si="1">IF(C18=0,0,D18/C18)</f>
        <v>0.98601974501024059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9483.1033799999987</v>
      </c>
      <c r="D19" s="291">
        <f ca="1">IF(ISERROR(VLOOKUP("Ambulance *",INDIRECT("HI!$A:$G"),5,0)),0,VLOOKUP("Ambulance *",INDIRECT("HI!$A:$G"),5,0))</f>
        <v>10035.747819999997</v>
      </c>
      <c r="E19" s="292">
        <f t="shared" ca="1" si="1"/>
        <v>1.0582767494832477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1.0582767494832475</v>
      </c>
      <c r="E20" s="292">
        <f t="shared" si="1"/>
        <v>1.0582767494832475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0.87033494437681547</v>
      </c>
      <c r="E21" s="292">
        <f t="shared" si="1"/>
        <v>1.0239234639727242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11307.330000000002</v>
      </c>
      <c r="D22" s="291">
        <f ca="1">IF(ISERROR(VLOOKUP("Hospitalizace *",INDIRECT("HI!$A:$G"),5,0)),0,VLOOKUP("Hospitalizace *",INDIRECT("HI!$A:$G"),5,0))</f>
        <v>10464.029999999999</v>
      </c>
      <c r="E22" s="292">
        <f ca="1">IF(C22=0,0,D22/C22)</f>
        <v>0.92542005937741245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0.92542005937741256</v>
      </c>
      <c r="E23" s="292">
        <f t="shared" si="1"/>
        <v>0.92542005937741256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0.92542005937741256</v>
      </c>
      <c r="E24" s="292">
        <f t="shared" si="1"/>
        <v>0.92542005937741256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0.96767241379310343</v>
      </c>
      <c r="E26" s="292">
        <f t="shared" si="1"/>
        <v>1.0186025408348458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0.97576095716322608</v>
      </c>
      <c r="E27" s="292">
        <f t="shared" si="1"/>
        <v>0.97576095716322608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0.80084011875482508</v>
      </c>
      <c r="D28" s="297">
        <f>IF(ISERROR(VLOOKUP("Celkem:",'ZV Vyžád.'!$A:$M,7,0)),"",VLOOKUP("Celkem:",'ZV Vyžád.'!$A:$M,7,0))</f>
        <v>1.3034715181792669</v>
      </c>
      <c r="E28" s="292">
        <f t="shared" si="1"/>
        <v>1.6276301444612329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7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7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7" priority="20" operator="lessThan">
      <formula>1</formula>
    </cfRule>
  </conditionalFormatting>
  <conditionalFormatting sqref="E9">
    <cfRule type="cellIs" dxfId="7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2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2480</v>
      </c>
    </row>
    <row r="2" spans="1:40" x14ac:dyDescent="0.3">
      <c r="A2" s="383" t="s">
        <v>332</v>
      </c>
    </row>
    <row r="3" spans="1:40" x14ac:dyDescent="0.3">
      <c r="A3" s="379" t="s">
        <v>241</v>
      </c>
      <c r="B3" s="404">
        <v>2014</v>
      </c>
      <c r="D3" s="380">
        <f>MAX(D5:D1048576)</f>
        <v>6</v>
      </c>
      <c r="F3" s="380">
        <f>SUMIF($E5:$E1048576,"&lt;10",F5:F1048576)</f>
        <v>9223852.5</v>
      </c>
      <c r="G3" s="380">
        <f t="shared" ref="G3:AN3" si="0">SUMIF($E5:$E1048576,"&lt;10",G5:G1048576)</f>
        <v>2623057</v>
      </c>
      <c r="H3" s="380">
        <f t="shared" si="0"/>
        <v>0</v>
      </c>
      <c r="I3" s="380">
        <f t="shared" si="0"/>
        <v>3154959.7500000005</v>
      </c>
      <c r="J3" s="380">
        <f t="shared" si="0"/>
        <v>0</v>
      </c>
      <c r="K3" s="380">
        <f t="shared" si="0"/>
        <v>3037776.5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77729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0</v>
      </c>
      <c r="AE3" s="380">
        <f t="shared" si="0"/>
        <v>110155.25</v>
      </c>
      <c r="AF3" s="380">
        <f t="shared" si="0"/>
        <v>0</v>
      </c>
      <c r="AG3" s="380">
        <f t="shared" si="0"/>
        <v>0</v>
      </c>
      <c r="AH3" s="380">
        <f t="shared" si="0"/>
        <v>190778.5</v>
      </c>
      <c r="AI3" s="380">
        <f t="shared" si="0"/>
        <v>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29396.5</v>
      </c>
      <c r="AN3" s="380">
        <f t="shared" si="0"/>
        <v>0</v>
      </c>
    </row>
    <row r="4" spans="1:40" x14ac:dyDescent="0.3">
      <c r="A4" s="379" t="s">
        <v>242</v>
      </c>
      <c r="B4" s="404">
        <v>1</v>
      </c>
      <c r="C4" s="381" t="s">
        <v>5</v>
      </c>
      <c r="D4" s="382" t="s">
        <v>68</v>
      </c>
      <c r="E4" s="382" t="s">
        <v>236</v>
      </c>
      <c r="F4" s="382" t="s">
        <v>3</v>
      </c>
      <c r="G4" s="382" t="s">
        <v>237</v>
      </c>
      <c r="H4" s="382" t="s">
        <v>238</v>
      </c>
      <c r="I4" s="382" t="s">
        <v>239</v>
      </c>
      <c r="J4" s="382" t="s">
        <v>240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243</v>
      </c>
      <c r="B5" s="404">
        <v>2</v>
      </c>
      <c r="C5" s="379">
        <v>25</v>
      </c>
      <c r="D5" s="379">
        <v>1</v>
      </c>
      <c r="E5" s="379">
        <v>1</v>
      </c>
      <c r="F5" s="379">
        <v>29</v>
      </c>
      <c r="G5" s="379">
        <v>0</v>
      </c>
      <c r="H5" s="379">
        <v>0</v>
      </c>
      <c r="I5" s="379">
        <v>7.5</v>
      </c>
      <c r="J5" s="379">
        <v>0</v>
      </c>
      <c r="K5" s="379">
        <v>17.75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0.5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0</v>
      </c>
      <c r="AE5" s="379">
        <v>1</v>
      </c>
      <c r="AF5" s="379">
        <v>0</v>
      </c>
      <c r="AG5" s="379">
        <v>0</v>
      </c>
      <c r="AH5" s="379">
        <v>2</v>
      </c>
      <c r="AI5" s="379">
        <v>0</v>
      </c>
      <c r="AJ5" s="379">
        <v>0</v>
      </c>
      <c r="AK5" s="379">
        <v>0</v>
      </c>
      <c r="AL5" s="379">
        <v>0</v>
      </c>
      <c r="AM5" s="379">
        <v>0.25</v>
      </c>
      <c r="AN5" s="379">
        <v>0</v>
      </c>
    </row>
    <row r="6" spans="1:40" x14ac:dyDescent="0.3">
      <c r="A6" s="379" t="s">
        <v>244</v>
      </c>
      <c r="B6" s="404">
        <v>3</v>
      </c>
      <c r="C6" s="379">
        <v>25</v>
      </c>
      <c r="D6" s="379">
        <v>1</v>
      </c>
      <c r="E6" s="379">
        <v>2</v>
      </c>
      <c r="F6" s="379">
        <v>4804.3999999999996</v>
      </c>
      <c r="G6" s="379">
        <v>0</v>
      </c>
      <c r="H6" s="379">
        <v>0</v>
      </c>
      <c r="I6" s="379">
        <v>1146.4000000000001</v>
      </c>
      <c r="J6" s="379">
        <v>0</v>
      </c>
      <c r="K6" s="379">
        <v>3026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92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0</v>
      </c>
      <c r="AE6" s="379">
        <v>178.25</v>
      </c>
      <c r="AF6" s="379">
        <v>0</v>
      </c>
      <c r="AG6" s="379">
        <v>0</v>
      </c>
      <c r="AH6" s="379">
        <v>315.75</v>
      </c>
      <c r="AI6" s="379">
        <v>0</v>
      </c>
      <c r="AJ6" s="379">
        <v>0</v>
      </c>
      <c r="AK6" s="379">
        <v>0</v>
      </c>
      <c r="AL6" s="379">
        <v>0</v>
      </c>
      <c r="AM6" s="379">
        <v>46</v>
      </c>
      <c r="AN6" s="379">
        <v>0</v>
      </c>
    </row>
    <row r="7" spans="1:40" x14ac:dyDescent="0.3">
      <c r="A7" s="379" t="s">
        <v>245</v>
      </c>
      <c r="B7" s="404">
        <v>4</v>
      </c>
      <c r="C7" s="379">
        <v>25</v>
      </c>
      <c r="D7" s="379">
        <v>1</v>
      </c>
      <c r="E7" s="379">
        <v>3</v>
      </c>
      <c r="F7" s="379">
        <v>107</v>
      </c>
      <c r="G7" s="379">
        <v>0</v>
      </c>
      <c r="H7" s="379">
        <v>0</v>
      </c>
      <c r="I7" s="379">
        <v>102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5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246</v>
      </c>
      <c r="B8" s="404">
        <v>5</v>
      </c>
      <c r="C8" s="379">
        <v>25</v>
      </c>
      <c r="D8" s="379">
        <v>1</v>
      </c>
      <c r="E8" s="379">
        <v>4</v>
      </c>
      <c r="F8" s="379">
        <v>228</v>
      </c>
      <c r="G8" s="379">
        <v>0</v>
      </c>
      <c r="H8" s="379">
        <v>0</v>
      </c>
      <c r="I8" s="379">
        <v>136</v>
      </c>
      <c r="J8" s="379">
        <v>0</v>
      </c>
      <c r="K8" s="379">
        <v>82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5</v>
      </c>
      <c r="AF8" s="379">
        <v>0</v>
      </c>
      <c r="AG8" s="379">
        <v>0</v>
      </c>
      <c r="AH8" s="379">
        <v>5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</row>
    <row r="9" spans="1:40" x14ac:dyDescent="0.3">
      <c r="A9" s="379" t="s">
        <v>247</v>
      </c>
      <c r="B9" s="404">
        <v>6</v>
      </c>
      <c r="C9" s="379">
        <v>25</v>
      </c>
      <c r="D9" s="379">
        <v>1</v>
      </c>
      <c r="E9" s="379">
        <v>5</v>
      </c>
      <c r="F9" s="379">
        <v>1359</v>
      </c>
      <c r="G9" s="379">
        <v>1359</v>
      </c>
      <c r="H9" s="379">
        <v>0</v>
      </c>
      <c r="I9" s="379">
        <v>0</v>
      </c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</row>
    <row r="10" spans="1:40" x14ac:dyDescent="0.3">
      <c r="A10" s="379" t="s">
        <v>248</v>
      </c>
      <c r="B10" s="404">
        <v>7</v>
      </c>
      <c r="C10" s="379">
        <v>25</v>
      </c>
      <c r="D10" s="379">
        <v>1</v>
      </c>
      <c r="E10" s="379">
        <v>6</v>
      </c>
      <c r="F10" s="379">
        <v>1663701</v>
      </c>
      <c r="G10" s="379">
        <v>441450</v>
      </c>
      <c r="H10" s="379">
        <v>0</v>
      </c>
      <c r="I10" s="379">
        <v>654944</v>
      </c>
      <c r="J10" s="379">
        <v>0</v>
      </c>
      <c r="K10" s="379">
        <v>501034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12589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18064</v>
      </c>
      <c r="AF10" s="379">
        <v>0</v>
      </c>
      <c r="AG10" s="379">
        <v>0</v>
      </c>
      <c r="AH10" s="379">
        <v>30770</v>
      </c>
      <c r="AI10" s="379">
        <v>0</v>
      </c>
      <c r="AJ10" s="379">
        <v>0</v>
      </c>
      <c r="AK10" s="379">
        <v>0</v>
      </c>
      <c r="AL10" s="379">
        <v>0</v>
      </c>
      <c r="AM10" s="379">
        <v>4850</v>
      </c>
      <c r="AN10" s="379">
        <v>0</v>
      </c>
    </row>
    <row r="11" spans="1:40" x14ac:dyDescent="0.3">
      <c r="A11" s="379" t="s">
        <v>249</v>
      </c>
      <c r="B11" s="404">
        <v>8</v>
      </c>
      <c r="C11" s="379">
        <v>25</v>
      </c>
      <c r="D11" s="379">
        <v>1</v>
      </c>
      <c r="E11" s="379">
        <v>9</v>
      </c>
      <c r="F11" s="379">
        <v>204476</v>
      </c>
      <c r="G11" s="379">
        <v>0</v>
      </c>
      <c r="H11" s="379">
        <v>0</v>
      </c>
      <c r="I11" s="379">
        <v>204476</v>
      </c>
      <c r="J11" s="379">
        <v>0</v>
      </c>
      <c r="K11" s="379">
        <v>0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</row>
    <row r="12" spans="1:40" x14ac:dyDescent="0.3">
      <c r="A12" s="379" t="s">
        <v>250</v>
      </c>
      <c r="B12" s="404">
        <v>9</v>
      </c>
      <c r="C12" s="379">
        <v>25</v>
      </c>
      <c r="D12" s="379">
        <v>1</v>
      </c>
      <c r="E12" s="379">
        <v>11</v>
      </c>
      <c r="F12" s="379">
        <v>2154</v>
      </c>
      <c r="G12" s="379">
        <v>0</v>
      </c>
      <c r="H12" s="379">
        <v>2154</v>
      </c>
      <c r="I12" s="379">
        <v>0</v>
      </c>
      <c r="J12" s="379">
        <v>0</v>
      </c>
      <c r="K12" s="379">
        <v>0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</row>
    <row r="13" spans="1:40" x14ac:dyDescent="0.3">
      <c r="A13" s="379" t="s">
        <v>251</v>
      </c>
      <c r="B13" s="404">
        <v>10</v>
      </c>
      <c r="C13" s="379">
        <v>25</v>
      </c>
      <c r="D13" s="379">
        <v>2</v>
      </c>
      <c r="E13" s="379">
        <v>1</v>
      </c>
      <c r="F13" s="379">
        <v>29</v>
      </c>
      <c r="G13" s="379">
        <v>0</v>
      </c>
      <c r="H13" s="379">
        <v>0</v>
      </c>
      <c r="I13" s="379">
        <v>7.5</v>
      </c>
      <c r="J13" s="379">
        <v>0</v>
      </c>
      <c r="K13" s="379">
        <v>17.75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0.5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1</v>
      </c>
      <c r="AF13" s="379">
        <v>0</v>
      </c>
      <c r="AG13" s="379">
        <v>0</v>
      </c>
      <c r="AH13" s="379">
        <v>2</v>
      </c>
      <c r="AI13" s="379">
        <v>0</v>
      </c>
      <c r="AJ13" s="379">
        <v>0</v>
      </c>
      <c r="AK13" s="379">
        <v>0</v>
      </c>
      <c r="AL13" s="379">
        <v>0</v>
      </c>
      <c r="AM13" s="379">
        <v>0.25</v>
      </c>
      <c r="AN13" s="379">
        <v>0</v>
      </c>
    </row>
    <row r="14" spans="1:40" x14ac:dyDescent="0.3">
      <c r="A14" s="379" t="s">
        <v>252</v>
      </c>
      <c r="B14" s="404">
        <v>11</v>
      </c>
      <c r="C14" s="379">
        <v>25</v>
      </c>
      <c r="D14" s="379">
        <v>2</v>
      </c>
      <c r="E14" s="379">
        <v>2</v>
      </c>
      <c r="F14" s="379">
        <v>4213.5</v>
      </c>
      <c r="G14" s="379">
        <v>0</v>
      </c>
      <c r="H14" s="379">
        <v>0</v>
      </c>
      <c r="I14" s="379">
        <v>1116</v>
      </c>
      <c r="J14" s="379">
        <v>0</v>
      </c>
      <c r="K14" s="379">
        <v>2513.5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80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155</v>
      </c>
      <c r="AF14" s="379">
        <v>0</v>
      </c>
      <c r="AG14" s="379">
        <v>0</v>
      </c>
      <c r="AH14" s="379">
        <v>315</v>
      </c>
      <c r="AI14" s="379">
        <v>0</v>
      </c>
      <c r="AJ14" s="379">
        <v>0</v>
      </c>
      <c r="AK14" s="379">
        <v>0</v>
      </c>
      <c r="AL14" s="379">
        <v>0</v>
      </c>
      <c r="AM14" s="379">
        <v>34</v>
      </c>
      <c r="AN14" s="379">
        <v>0</v>
      </c>
    </row>
    <row r="15" spans="1:40" x14ac:dyDescent="0.3">
      <c r="A15" s="379" t="s">
        <v>253</v>
      </c>
      <c r="B15" s="404">
        <v>12</v>
      </c>
      <c r="C15" s="379">
        <v>25</v>
      </c>
      <c r="D15" s="379">
        <v>2</v>
      </c>
      <c r="E15" s="379">
        <v>3</v>
      </c>
      <c r="F15" s="379">
        <v>102</v>
      </c>
      <c r="G15" s="379">
        <v>0</v>
      </c>
      <c r="H15" s="379">
        <v>0</v>
      </c>
      <c r="I15" s="379">
        <v>102</v>
      </c>
      <c r="J15" s="379">
        <v>0</v>
      </c>
      <c r="K15" s="379">
        <v>0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</row>
    <row r="16" spans="1:40" x14ac:dyDescent="0.3">
      <c r="A16" s="379" t="s">
        <v>241</v>
      </c>
      <c r="B16" s="404">
        <v>2014</v>
      </c>
      <c r="C16" s="379">
        <v>25</v>
      </c>
      <c r="D16" s="379">
        <v>2</v>
      </c>
      <c r="E16" s="379">
        <v>4</v>
      </c>
      <c r="F16" s="379">
        <v>142</v>
      </c>
      <c r="G16" s="379">
        <v>0</v>
      </c>
      <c r="H16" s="379">
        <v>0</v>
      </c>
      <c r="I16" s="379">
        <v>68</v>
      </c>
      <c r="J16" s="379">
        <v>0</v>
      </c>
      <c r="K16" s="379">
        <v>64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5</v>
      </c>
      <c r="AF16" s="379">
        <v>0</v>
      </c>
      <c r="AG16" s="379">
        <v>0</v>
      </c>
      <c r="AH16" s="379">
        <v>5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</row>
    <row r="17" spans="3:40" x14ac:dyDescent="0.3">
      <c r="C17" s="379">
        <v>25</v>
      </c>
      <c r="D17" s="379">
        <v>2</v>
      </c>
      <c r="E17" s="379">
        <v>5</v>
      </c>
      <c r="F17" s="379">
        <v>1212</v>
      </c>
      <c r="G17" s="379">
        <v>1212</v>
      </c>
      <c r="H17" s="379">
        <v>0</v>
      </c>
      <c r="I17" s="379">
        <v>0</v>
      </c>
      <c r="J17" s="379">
        <v>0</v>
      </c>
      <c r="K17" s="379">
        <v>0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</row>
    <row r="18" spans="3:40" x14ac:dyDescent="0.3">
      <c r="C18" s="379">
        <v>25</v>
      </c>
      <c r="D18" s="379">
        <v>2</v>
      </c>
      <c r="E18" s="379">
        <v>6</v>
      </c>
      <c r="F18" s="379">
        <v>1353359</v>
      </c>
      <c r="G18" s="379">
        <v>391500</v>
      </c>
      <c r="H18" s="379">
        <v>0</v>
      </c>
      <c r="I18" s="379">
        <v>418420</v>
      </c>
      <c r="J18" s="379">
        <v>0</v>
      </c>
      <c r="K18" s="379">
        <v>478520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11940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17899</v>
      </c>
      <c r="AF18" s="379">
        <v>0</v>
      </c>
      <c r="AG18" s="379">
        <v>0</v>
      </c>
      <c r="AH18" s="379">
        <v>30221</v>
      </c>
      <c r="AI18" s="379">
        <v>0</v>
      </c>
      <c r="AJ18" s="379">
        <v>0</v>
      </c>
      <c r="AK18" s="379">
        <v>0</v>
      </c>
      <c r="AL18" s="379">
        <v>0</v>
      </c>
      <c r="AM18" s="379">
        <v>4859</v>
      </c>
      <c r="AN18" s="379">
        <v>0</v>
      </c>
    </row>
    <row r="19" spans="3:40" x14ac:dyDescent="0.3">
      <c r="C19" s="379">
        <v>25</v>
      </c>
      <c r="D19" s="379">
        <v>2</v>
      </c>
      <c r="E19" s="379">
        <v>9</v>
      </c>
      <c r="F19" s="379">
        <v>17144</v>
      </c>
      <c r="G19" s="379">
        <v>0</v>
      </c>
      <c r="H19" s="379">
        <v>0</v>
      </c>
      <c r="I19" s="379">
        <v>8148</v>
      </c>
      <c r="J19" s="379">
        <v>0</v>
      </c>
      <c r="K19" s="379">
        <v>8996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0</v>
      </c>
      <c r="AJ19" s="379">
        <v>0</v>
      </c>
      <c r="AK19" s="379">
        <v>0</v>
      </c>
      <c r="AL19" s="379">
        <v>0</v>
      </c>
      <c r="AM19" s="379">
        <v>0</v>
      </c>
      <c r="AN19" s="379">
        <v>0</v>
      </c>
    </row>
    <row r="20" spans="3:40" x14ac:dyDescent="0.3">
      <c r="C20" s="379">
        <v>25</v>
      </c>
      <c r="D20" s="379">
        <v>2</v>
      </c>
      <c r="E20" s="379">
        <v>11</v>
      </c>
      <c r="F20" s="379">
        <v>2154</v>
      </c>
      <c r="G20" s="379">
        <v>0</v>
      </c>
      <c r="H20" s="379">
        <v>2154</v>
      </c>
      <c r="I20" s="379">
        <v>0</v>
      </c>
      <c r="J20" s="379">
        <v>0</v>
      </c>
      <c r="K20" s="379">
        <v>0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</row>
    <row r="21" spans="3:40" x14ac:dyDescent="0.3">
      <c r="C21" s="379">
        <v>25</v>
      </c>
      <c r="D21" s="379">
        <v>3</v>
      </c>
      <c r="E21" s="379">
        <v>1</v>
      </c>
      <c r="F21" s="379">
        <v>29</v>
      </c>
      <c r="G21" s="379">
        <v>0</v>
      </c>
      <c r="H21" s="379">
        <v>0</v>
      </c>
      <c r="I21" s="379">
        <v>7.5</v>
      </c>
      <c r="J21" s="379">
        <v>0</v>
      </c>
      <c r="K21" s="379">
        <v>17.75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0.5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1</v>
      </c>
      <c r="AF21" s="379">
        <v>0</v>
      </c>
      <c r="AG21" s="379">
        <v>0</v>
      </c>
      <c r="AH21" s="379">
        <v>2</v>
      </c>
      <c r="AI21" s="379">
        <v>0</v>
      </c>
      <c r="AJ21" s="379">
        <v>0</v>
      </c>
      <c r="AK21" s="379">
        <v>0</v>
      </c>
      <c r="AL21" s="379">
        <v>0</v>
      </c>
      <c r="AM21" s="379">
        <v>0.25</v>
      </c>
      <c r="AN21" s="379">
        <v>0</v>
      </c>
    </row>
    <row r="22" spans="3:40" x14ac:dyDescent="0.3">
      <c r="C22" s="379">
        <v>25</v>
      </c>
      <c r="D22" s="379">
        <v>3</v>
      </c>
      <c r="E22" s="379">
        <v>2</v>
      </c>
      <c r="F22" s="379">
        <v>4630.6000000000004</v>
      </c>
      <c r="G22" s="379">
        <v>0</v>
      </c>
      <c r="H22" s="379">
        <v>0</v>
      </c>
      <c r="I22" s="379">
        <v>1255.5999999999999</v>
      </c>
      <c r="J22" s="379">
        <v>0</v>
      </c>
      <c r="K22" s="379">
        <v>2763.5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84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162.75</v>
      </c>
      <c r="AF22" s="379">
        <v>0</v>
      </c>
      <c r="AG22" s="379">
        <v>0</v>
      </c>
      <c r="AH22" s="379">
        <v>322.75</v>
      </c>
      <c r="AI22" s="379">
        <v>0</v>
      </c>
      <c r="AJ22" s="379">
        <v>0</v>
      </c>
      <c r="AK22" s="379">
        <v>0</v>
      </c>
      <c r="AL22" s="379">
        <v>0</v>
      </c>
      <c r="AM22" s="379">
        <v>42</v>
      </c>
      <c r="AN22" s="379">
        <v>0</v>
      </c>
    </row>
    <row r="23" spans="3:40" x14ac:dyDescent="0.3">
      <c r="C23" s="379">
        <v>25</v>
      </c>
      <c r="D23" s="379">
        <v>3</v>
      </c>
      <c r="E23" s="379">
        <v>3</v>
      </c>
      <c r="F23" s="379">
        <v>131</v>
      </c>
      <c r="G23" s="379">
        <v>0</v>
      </c>
      <c r="H23" s="379">
        <v>0</v>
      </c>
      <c r="I23" s="379">
        <v>126</v>
      </c>
      <c r="J23" s="379">
        <v>0</v>
      </c>
      <c r="K23" s="379">
        <v>0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5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0</v>
      </c>
      <c r="AN23" s="379">
        <v>0</v>
      </c>
    </row>
    <row r="24" spans="3:40" x14ac:dyDescent="0.3">
      <c r="C24" s="379">
        <v>25</v>
      </c>
      <c r="D24" s="379">
        <v>3</v>
      </c>
      <c r="E24" s="379">
        <v>4</v>
      </c>
      <c r="F24" s="379">
        <v>202</v>
      </c>
      <c r="G24" s="379">
        <v>0</v>
      </c>
      <c r="H24" s="379">
        <v>0</v>
      </c>
      <c r="I24" s="379">
        <v>102</v>
      </c>
      <c r="J24" s="379">
        <v>0</v>
      </c>
      <c r="K24" s="379">
        <v>91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5</v>
      </c>
      <c r="AF24" s="379">
        <v>0</v>
      </c>
      <c r="AG24" s="379">
        <v>0</v>
      </c>
      <c r="AH24" s="379">
        <v>4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</row>
    <row r="25" spans="3:40" x14ac:dyDescent="0.3">
      <c r="C25" s="379">
        <v>25</v>
      </c>
      <c r="D25" s="379">
        <v>3</v>
      </c>
      <c r="E25" s="379">
        <v>5</v>
      </c>
      <c r="F25" s="379">
        <v>1393</v>
      </c>
      <c r="G25" s="379">
        <v>1393</v>
      </c>
      <c r="H25" s="379">
        <v>0</v>
      </c>
      <c r="I25" s="379">
        <v>0</v>
      </c>
      <c r="J25" s="379">
        <v>0</v>
      </c>
      <c r="K25" s="379">
        <v>0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</row>
    <row r="26" spans="3:40" x14ac:dyDescent="0.3">
      <c r="C26" s="379">
        <v>25</v>
      </c>
      <c r="D26" s="379">
        <v>3</v>
      </c>
      <c r="E26" s="379">
        <v>6</v>
      </c>
      <c r="F26" s="379">
        <v>1449815</v>
      </c>
      <c r="G26" s="379">
        <v>453650</v>
      </c>
      <c r="H26" s="379">
        <v>0</v>
      </c>
      <c r="I26" s="379">
        <v>430131</v>
      </c>
      <c r="J26" s="379">
        <v>0</v>
      </c>
      <c r="K26" s="379">
        <v>499688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12651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18079</v>
      </c>
      <c r="AF26" s="379">
        <v>0</v>
      </c>
      <c r="AG26" s="379">
        <v>0</v>
      </c>
      <c r="AH26" s="379">
        <v>30766</v>
      </c>
      <c r="AI26" s="379">
        <v>0</v>
      </c>
      <c r="AJ26" s="379">
        <v>0</v>
      </c>
      <c r="AK26" s="379">
        <v>0</v>
      </c>
      <c r="AL26" s="379">
        <v>0</v>
      </c>
      <c r="AM26" s="379">
        <v>4850</v>
      </c>
      <c r="AN26" s="379">
        <v>0</v>
      </c>
    </row>
    <row r="27" spans="3:40" x14ac:dyDescent="0.3">
      <c r="C27" s="379">
        <v>25</v>
      </c>
      <c r="D27" s="379">
        <v>3</v>
      </c>
      <c r="E27" s="379">
        <v>9</v>
      </c>
      <c r="F27" s="379">
        <v>11333</v>
      </c>
      <c r="G27" s="379">
        <v>0</v>
      </c>
      <c r="H27" s="379">
        <v>0</v>
      </c>
      <c r="I27" s="379">
        <v>11333</v>
      </c>
      <c r="J27" s="379">
        <v>0</v>
      </c>
      <c r="K27" s="379">
        <v>0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0</v>
      </c>
      <c r="AJ27" s="379">
        <v>0</v>
      </c>
      <c r="AK27" s="379">
        <v>0</v>
      </c>
      <c r="AL27" s="379">
        <v>0</v>
      </c>
      <c r="AM27" s="379">
        <v>0</v>
      </c>
      <c r="AN27" s="379">
        <v>0</v>
      </c>
    </row>
    <row r="28" spans="3:40" x14ac:dyDescent="0.3">
      <c r="C28" s="379">
        <v>25</v>
      </c>
      <c r="D28" s="379">
        <v>3</v>
      </c>
      <c r="E28" s="379">
        <v>11</v>
      </c>
      <c r="F28" s="379">
        <v>2154</v>
      </c>
      <c r="G28" s="379">
        <v>0</v>
      </c>
      <c r="H28" s="379">
        <v>2154</v>
      </c>
      <c r="I28" s="379">
        <v>0</v>
      </c>
      <c r="J28" s="379">
        <v>0</v>
      </c>
      <c r="K28" s="379">
        <v>0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0</v>
      </c>
      <c r="AE28" s="379">
        <v>0</v>
      </c>
      <c r="AF28" s="379">
        <v>0</v>
      </c>
      <c r="AG28" s="379">
        <v>0</v>
      </c>
      <c r="AH28" s="379">
        <v>0</v>
      </c>
      <c r="AI28" s="379">
        <v>0</v>
      </c>
      <c r="AJ28" s="379">
        <v>0</v>
      </c>
      <c r="AK28" s="379">
        <v>0</v>
      </c>
      <c r="AL28" s="379">
        <v>0</v>
      </c>
      <c r="AM28" s="379">
        <v>0</v>
      </c>
      <c r="AN28" s="379">
        <v>0</v>
      </c>
    </row>
    <row r="29" spans="3:40" x14ac:dyDescent="0.3">
      <c r="C29" s="379">
        <v>25</v>
      </c>
      <c r="D29" s="379">
        <v>4</v>
      </c>
      <c r="E29" s="379">
        <v>1</v>
      </c>
      <c r="F29" s="379">
        <v>29.25</v>
      </c>
      <c r="G29" s="379">
        <v>0</v>
      </c>
      <c r="H29" s="379">
        <v>0</v>
      </c>
      <c r="I29" s="379">
        <v>7.75</v>
      </c>
      <c r="J29" s="379">
        <v>0</v>
      </c>
      <c r="K29" s="379">
        <v>17.75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0.5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1</v>
      </c>
      <c r="AF29" s="379">
        <v>0</v>
      </c>
      <c r="AG29" s="379">
        <v>0</v>
      </c>
      <c r="AH29" s="379">
        <v>2</v>
      </c>
      <c r="AI29" s="379">
        <v>0</v>
      </c>
      <c r="AJ29" s="379">
        <v>0</v>
      </c>
      <c r="AK29" s="379">
        <v>0</v>
      </c>
      <c r="AL29" s="379">
        <v>0</v>
      </c>
      <c r="AM29" s="379">
        <v>0.25</v>
      </c>
      <c r="AN29" s="379">
        <v>0</v>
      </c>
    </row>
    <row r="30" spans="3:40" x14ac:dyDescent="0.3">
      <c r="C30" s="379">
        <v>25</v>
      </c>
      <c r="D30" s="379">
        <v>4</v>
      </c>
      <c r="E30" s="379">
        <v>2</v>
      </c>
      <c r="F30" s="379">
        <v>4970.2</v>
      </c>
      <c r="G30" s="379">
        <v>0</v>
      </c>
      <c r="H30" s="379">
        <v>0</v>
      </c>
      <c r="I30" s="379">
        <v>1357.2</v>
      </c>
      <c r="J30" s="379">
        <v>0</v>
      </c>
      <c r="K30" s="379">
        <v>2964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88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170.5</v>
      </c>
      <c r="AF30" s="379">
        <v>0</v>
      </c>
      <c r="AG30" s="379">
        <v>0</v>
      </c>
      <c r="AH30" s="379">
        <v>346.5</v>
      </c>
      <c r="AI30" s="379">
        <v>0</v>
      </c>
      <c r="AJ30" s="379">
        <v>0</v>
      </c>
      <c r="AK30" s="379">
        <v>0</v>
      </c>
      <c r="AL30" s="379">
        <v>0</v>
      </c>
      <c r="AM30" s="379">
        <v>44</v>
      </c>
      <c r="AN30" s="379">
        <v>0</v>
      </c>
    </row>
    <row r="31" spans="3:40" x14ac:dyDescent="0.3">
      <c r="C31" s="379">
        <v>25</v>
      </c>
      <c r="D31" s="379">
        <v>4</v>
      </c>
      <c r="E31" s="379">
        <v>3</v>
      </c>
      <c r="F31" s="379">
        <v>107</v>
      </c>
      <c r="G31" s="379">
        <v>0</v>
      </c>
      <c r="H31" s="379">
        <v>0</v>
      </c>
      <c r="I31" s="379">
        <v>102</v>
      </c>
      <c r="J31" s="379">
        <v>0</v>
      </c>
      <c r="K31" s="379">
        <v>0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5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0</v>
      </c>
      <c r="AJ31" s="379">
        <v>0</v>
      </c>
      <c r="AK31" s="379">
        <v>0</v>
      </c>
      <c r="AL31" s="379">
        <v>0</v>
      </c>
      <c r="AM31" s="379">
        <v>0</v>
      </c>
      <c r="AN31" s="379">
        <v>0</v>
      </c>
    </row>
    <row r="32" spans="3:40" x14ac:dyDescent="0.3">
      <c r="C32" s="379">
        <v>25</v>
      </c>
      <c r="D32" s="379">
        <v>4</v>
      </c>
      <c r="E32" s="379">
        <v>4</v>
      </c>
      <c r="F32" s="379">
        <v>180</v>
      </c>
      <c r="G32" s="379">
        <v>0</v>
      </c>
      <c r="H32" s="379">
        <v>0</v>
      </c>
      <c r="I32" s="379">
        <v>127</v>
      </c>
      <c r="J32" s="379">
        <v>0</v>
      </c>
      <c r="K32" s="379">
        <v>43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5</v>
      </c>
      <c r="AF32" s="379">
        <v>0</v>
      </c>
      <c r="AG32" s="379">
        <v>0</v>
      </c>
      <c r="AH32" s="379">
        <v>5</v>
      </c>
      <c r="AI32" s="379">
        <v>0</v>
      </c>
      <c r="AJ32" s="379">
        <v>0</v>
      </c>
      <c r="AK32" s="379">
        <v>0</v>
      </c>
      <c r="AL32" s="379">
        <v>0</v>
      </c>
      <c r="AM32" s="379">
        <v>0</v>
      </c>
      <c r="AN32" s="379">
        <v>0</v>
      </c>
    </row>
    <row r="33" spans="3:40" x14ac:dyDescent="0.3">
      <c r="C33" s="379">
        <v>25</v>
      </c>
      <c r="D33" s="379">
        <v>4</v>
      </c>
      <c r="E33" s="379">
        <v>5</v>
      </c>
      <c r="F33" s="379">
        <v>1327</v>
      </c>
      <c r="G33" s="379">
        <v>1327</v>
      </c>
      <c r="H33" s="379">
        <v>0</v>
      </c>
      <c r="I33" s="379">
        <v>0</v>
      </c>
      <c r="J33" s="379">
        <v>0</v>
      </c>
      <c r="K33" s="379">
        <v>0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</row>
    <row r="34" spans="3:40" x14ac:dyDescent="0.3">
      <c r="C34" s="379">
        <v>25</v>
      </c>
      <c r="D34" s="379">
        <v>4</v>
      </c>
      <c r="E34" s="379">
        <v>6</v>
      </c>
      <c r="F34" s="379">
        <v>1453718</v>
      </c>
      <c r="G34" s="379">
        <v>430450</v>
      </c>
      <c r="H34" s="379">
        <v>0</v>
      </c>
      <c r="I34" s="379">
        <v>460945</v>
      </c>
      <c r="J34" s="379">
        <v>0</v>
      </c>
      <c r="K34" s="379">
        <v>496784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12619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0</v>
      </c>
      <c r="AE34" s="379">
        <v>17898</v>
      </c>
      <c r="AF34" s="379">
        <v>0</v>
      </c>
      <c r="AG34" s="379">
        <v>0</v>
      </c>
      <c r="AH34" s="379">
        <v>30172</v>
      </c>
      <c r="AI34" s="379">
        <v>0</v>
      </c>
      <c r="AJ34" s="379">
        <v>0</v>
      </c>
      <c r="AK34" s="379">
        <v>0</v>
      </c>
      <c r="AL34" s="379">
        <v>0</v>
      </c>
      <c r="AM34" s="379">
        <v>4850</v>
      </c>
      <c r="AN34" s="379">
        <v>0</v>
      </c>
    </row>
    <row r="35" spans="3:40" x14ac:dyDescent="0.3">
      <c r="C35" s="379">
        <v>25</v>
      </c>
      <c r="D35" s="379">
        <v>4</v>
      </c>
      <c r="E35" s="379">
        <v>9</v>
      </c>
      <c r="F35" s="379">
        <v>34758</v>
      </c>
      <c r="G35" s="379">
        <v>0</v>
      </c>
      <c r="H35" s="379">
        <v>0</v>
      </c>
      <c r="I35" s="379">
        <v>27258</v>
      </c>
      <c r="J35" s="379">
        <v>0</v>
      </c>
      <c r="K35" s="379">
        <v>7500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0</v>
      </c>
      <c r="AE35" s="379">
        <v>0</v>
      </c>
      <c r="AF35" s="379">
        <v>0</v>
      </c>
      <c r="AG35" s="379">
        <v>0</v>
      </c>
      <c r="AH35" s="379">
        <v>0</v>
      </c>
      <c r="AI35" s="379">
        <v>0</v>
      </c>
      <c r="AJ35" s="379">
        <v>0</v>
      </c>
      <c r="AK35" s="379">
        <v>0</v>
      </c>
      <c r="AL35" s="379">
        <v>0</v>
      </c>
      <c r="AM35" s="379">
        <v>0</v>
      </c>
      <c r="AN35" s="379">
        <v>0</v>
      </c>
    </row>
    <row r="36" spans="3:40" x14ac:dyDescent="0.3">
      <c r="C36" s="379">
        <v>25</v>
      </c>
      <c r="D36" s="379">
        <v>4</v>
      </c>
      <c r="E36" s="379">
        <v>11</v>
      </c>
      <c r="F36" s="379">
        <v>2154</v>
      </c>
      <c r="G36" s="379">
        <v>0</v>
      </c>
      <c r="H36" s="379">
        <v>2154</v>
      </c>
      <c r="I36" s="379">
        <v>0</v>
      </c>
      <c r="J36" s="379">
        <v>0</v>
      </c>
      <c r="K36" s="379">
        <v>0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</row>
    <row r="37" spans="3:40" x14ac:dyDescent="0.3">
      <c r="C37" s="379">
        <v>25</v>
      </c>
      <c r="D37" s="379">
        <v>5</v>
      </c>
      <c r="E37" s="379">
        <v>1</v>
      </c>
      <c r="F37" s="379">
        <v>29.25</v>
      </c>
      <c r="G37" s="379">
        <v>0</v>
      </c>
      <c r="H37" s="379">
        <v>0</v>
      </c>
      <c r="I37" s="379">
        <v>7.75</v>
      </c>
      <c r="J37" s="379">
        <v>0</v>
      </c>
      <c r="K37" s="379">
        <v>17.75</v>
      </c>
      <c r="L37" s="379">
        <v>0</v>
      </c>
      <c r="M37" s="379">
        <v>0</v>
      </c>
      <c r="N37" s="379">
        <v>0</v>
      </c>
      <c r="O37" s="379">
        <v>0</v>
      </c>
      <c r="P37" s="379">
        <v>0</v>
      </c>
      <c r="Q37" s="379">
        <v>0.5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1</v>
      </c>
      <c r="AF37" s="379">
        <v>0</v>
      </c>
      <c r="AG37" s="379">
        <v>0</v>
      </c>
      <c r="AH37" s="379">
        <v>2</v>
      </c>
      <c r="AI37" s="379">
        <v>0</v>
      </c>
      <c r="AJ37" s="379">
        <v>0</v>
      </c>
      <c r="AK37" s="379">
        <v>0</v>
      </c>
      <c r="AL37" s="379">
        <v>0</v>
      </c>
      <c r="AM37" s="379">
        <v>0.25</v>
      </c>
      <c r="AN37" s="379">
        <v>0</v>
      </c>
    </row>
    <row r="38" spans="3:40" x14ac:dyDescent="0.3">
      <c r="C38" s="379">
        <v>25</v>
      </c>
      <c r="D38" s="379">
        <v>5</v>
      </c>
      <c r="E38" s="379">
        <v>2</v>
      </c>
      <c r="F38" s="379">
        <v>4770.95</v>
      </c>
      <c r="G38" s="379">
        <v>0</v>
      </c>
      <c r="H38" s="379">
        <v>0</v>
      </c>
      <c r="I38" s="379">
        <v>1315.2</v>
      </c>
      <c r="J38" s="379">
        <v>0</v>
      </c>
      <c r="K38" s="379">
        <v>2834.5</v>
      </c>
      <c r="L38" s="379">
        <v>0</v>
      </c>
      <c r="M38" s="379">
        <v>0</v>
      </c>
      <c r="N38" s="379">
        <v>0</v>
      </c>
      <c r="O38" s="379">
        <v>0</v>
      </c>
      <c r="P38" s="379">
        <v>0</v>
      </c>
      <c r="Q38" s="379">
        <v>88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170.5</v>
      </c>
      <c r="AF38" s="379">
        <v>0</v>
      </c>
      <c r="AG38" s="379">
        <v>0</v>
      </c>
      <c r="AH38" s="379">
        <v>322.75</v>
      </c>
      <c r="AI38" s="379">
        <v>0</v>
      </c>
      <c r="AJ38" s="379">
        <v>0</v>
      </c>
      <c r="AK38" s="379">
        <v>0</v>
      </c>
      <c r="AL38" s="379">
        <v>0</v>
      </c>
      <c r="AM38" s="379">
        <v>40</v>
      </c>
      <c r="AN38" s="379">
        <v>0</v>
      </c>
    </row>
    <row r="39" spans="3:40" x14ac:dyDescent="0.3">
      <c r="C39" s="379">
        <v>25</v>
      </c>
      <c r="D39" s="379">
        <v>5</v>
      </c>
      <c r="E39" s="379">
        <v>3</v>
      </c>
      <c r="F39" s="379">
        <v>130</v>
      </c>
      <c r="G39" s="379">
        <v>0</v>
      </c>
      <c r="H39" s="379">
        <v>0</v>
      </c>
      <c r="I39" s="379">
        <v>125</v>
      </c>
      <c r="J39" s="379">
        <v>0</v>
      </c>
      <c r="K39" s="379">
        <v>0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5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0</v>
      </c>
      <c r="AE39" s="379">
        <v>0</v>
      </c>
      <c r="AF39" s="379">
        <v>0</v>
      </c>
      <c r="AG39" s="379">
        <v>0</v>
      </c>
      <c r="AH39" s="379">
        <v>0</v>
      </c>
      <c r="AI39" s="379">
        <v>0</v>
      </c>
      <c r="AJ39" s="379">
        <v>0</v>
      </c>
      <c r="AK39" s="379">
        <v>0</v>
      </c>
      <c r="AL39" s="379">
        <v>0</v>
      </c>
      <c r="AM39" s="379">
        <v>0</v>
      </c>
      <c r="AN39" s="379">
        <v>0</v>
      </c>
    </row>
    <row r="40" spans="3:40" x14ac:dyDescent="0.3">
      <c r="C40" s="379">
        <v>25</v>
      </c>
      <c r="D40" s="379">
        <v>5</v>
      </c>
      <c r="E40" s="379">
        <v>4</v>
      </c>
      <c r="F40" s="379">
        <v>135</v>
      </c>
      <c r="G40" s="379">
        <v>0</v>
      </c>
      <c r="H40" s="379">
        <v>0</v>
      </c>
      <c r="I40" s="379">
        <v>102</v>
      </c>
      <c r="J40" s="379">
        <v>0</v>
      </c>
      <c r="K40" s="379">
        <v>28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0</v>
      </c>
      <c r="AF40" s="379">
        <v>0</v>
      </c>
      <c r="AG40" s="379">
        <v>0</v>
      </c>
      <c r="AH40" s="379">
        <v>5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</row>
    <row r="41" spans="3:40" x14ac:dyDescent="0.3">
      <c r="C41" s="379">
        <v>25</v>
      </c>
      <c r="D41" s="379">
        <v>5</v>
      </c>
      <c r="E41" s="379">
        <v>5</v>
      </c>
      <c r="F41" s="379">
        <v>1418</v>
      </c>
      <c r="G41" s="379">
        <v>1418</v>
      </c>
      <c r="H41" s="379">
        <v>0</v>
      </c>
      <c r="I41" s="379">
        <v>0</v>
      </c>
      <c r="J41" s="379">
        <v>0</v>
      </c>
      <c r="K41" s="379">
        <v>0</v>
      </c>
      <c r="L41" s="379">
        <v>0</v>
      </c>
      <c r="M41" s="379">
        <v>0</v>
      </c>
      <c r="N41" s="379">
        <v>0</v>
      </c>
      <c r="O41" s="379">
        <v>0</v>
      </c>
      <c r="P41" s="379">
        <v>0</v>
      </c>
      <c r="Q41" s="379">
        <v>0</v>
      </c>
      <c r="R41" s="379">
        <v>0</v>
      </c>
      <c r="S41" s="379">
        <v>0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0</v>
      </c>
      <c r="AD41" s="379">
        <v>0</v>
      </c>
      <c r="AE41" s="379">
        <v>0</v>
      </c>
      <c r="AF41" s="379">
        <v>0</v>
      </c>
      <c r="AG41" s="379">
        <v>0</v>
      </c>
      <c r="AH41" s="379">
        <v>0</v>
      </c>
      <c r="AI41" s="379">
        <v>0</v>
      </c>
      <c r="AJ41" s="379">
        <v>0</v>
      </c>
      <c r="AK41" s="379">
        <v>0</v>
      </c>
      <c r="AL41" s="379">
        <v>0</v>
      </c>
      <c r="AM41" s="379">
        <v>0</v>
      </c>
      <c r="AN41" s="379">
        <v>0</v>
      </c>
    </row>
    <row r="42" spans="3:40" x14ac:dyDescent="0.3">
      <c r="C42" s="379">
        <v>25</v>
      </c>
      <c r="D42" s="379">
        <v>5</v>
      </c>
      <c r="E42" s="379">
        <v>6</v>
      </c>
      <c r="F42" s="379">
        <v>1503024</v>
      </c>
      <c r="G42" s="379">
        <v>463100</v>
      </c>
      <c r="H42" s="379">
        <v>0</v>
      </c>
      <c r="I42" s="379">
        <v>452041</v>
      </c>
      <c r="J42" s="379">
        <v>0</v>
      </c>
      <c r="K42" s="379">
        <v>516905</v>
      </c>
      <c r="L42" s="379">
        <v>0</v>
      </c>
      <c r="M42" s="379">
        <v>0</v>
      </c>
      <c r="N42" s="379">
        <v>0</v>
      </c>
      <c r="O42" s="379">
        <v>0</v>
      </c>
      <c r="P42" s="379">
        <v>0</v>
      </c>
      <c r="Q42" s="379">
        <v>13676</v>
      </c>
      <c r="R42" s="379">
        <v>0</v>
      </c>
      <c r="S42" s="379">
        <v>0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0</v>
      </c>
      <c r="AD42" s="379">
        <v>0</v>
      </c>
      <c r="AE42" s="379">
        <v>18920</v>
      </c>
      <c r="AF42" s="379">
        <v>0</v>
      </c>
      <c r="AG42" s="379">
        <v>0</v>
      </c>
      <c r="AH42" s="379">
        <v>33494</v>
      </c>
      <c r="AI42" s="379">
        <v>0</v>
      </c>
      <c r="AJ42" s="379">
        <v>0</v>
      </c>
      <c r="AK42" s="379">
        <v>0</v>
      </c>
      <c r="AL42" s="379">
        <v>0</v>
      </c>
      <c r="AM42" s="379">
        <v>4888</v>
      </c>
      <c r="AN42" s="379">
        <v>0</v>
      </c>
    </row>
    <row r="43" spans="3:40" x14ac:dyDescent="0.3">
      <c r="C43" s="379">
        <v>25</v>
      </c>
      <c r="D43" s="379">
        <v>5</v>
      </c>
      <c r="E43" s="379">
        <v>9</v>
      </c>
      <c r="F43" s="379">
        <v>18542</v>
      </c>
      <c r="G43" s="379">
        <v>0</v>
      </c>
      <c r="H43" s="379">
        <v>0</v>
      </c>
      <c r="I43" s="379">
        <v>18542</v>
      </c>
      <c r="J43" s="379">
        <v>0</v>
      </c>
      <c r="K43" s="379">
        <v>0</v>
      </c>
      <c r="L43" s="379">
        <v>0</v>
      </c>
      <c r="M43" s="379">
        <v>0</v>
      </c>
      <c r="N43" s="379">
        <v>0</v>
      </c>
      <c r="O43" s="379">
        <v>0</v>
      </c>
      <c r="P43" s="379">
        <v>0</v>
      </c>
      <c r="Q43" s="379">
        <v>0</v>
      </c>
      <c r="R43" s="379">
        <v>0</v>
      </c>
      <c r="S43" s="379">
        <v>0</v>
      </c>
      <c r="T43" s="379">
        <v>0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0</v>
      </c>
      <c r="AE43" s="379">
        <v>0</v>
      </c>
      <c r="AF43" s="379">
        <v>0</v>
      </c>
      <c r="AG43" s="379">
        <v>0</v>
      </c>
      <c r="AH43" s="379">
        <v>0</v>
      </c>
      <c r="AI43" s="379">
        <v>0</v>
      </c>
      <c r="AJ43" s="379">
        <v>0</v>
      </c>
      <c r="AK43" s="379">
        <v>0</v>
      </c>
      <c r="AL43" s="379">
        <v>0</v>
      </c>
      <c r="AM43" s="379">
        <v>0</v>
      </c>
      <c r="AN43" s="379">
        <v>0</v>
      </c>
    </row>
    <row r="44" spans="3:40" x14ac:dyDescent="0.3">
      <c r="C44" s="379">
        <v>25</v>
      </c>
      <c r="D44" s="379">
        <v>5</v>
      </c>
      <c r="E44" s="379">
        <v>11</v>
      </c>
      <c r="F44" s="379">
        <v>2154</v>
      </c>
      <c r="G44" s="379">
        <v>0</v>
      </c>
      <c r="H44" s="379">
        <v>2154</v>
      </c>
      <c r="I44" s="379">
        <v>0</v>
      </c>
      <c r="J44" s="379">
        <v>0</v>
      </c>
      <c r="K44" s="379">
        <v>0</v>
      </c>
      <c r="L44" s="379">
        <v>0</v>
      </c>
      <c r="M44" s="379">
        <v>0</v>
      </c>
      <c r="N44" s="379">
        <v>0</v>
      </c>
      <c r="O44" s="379">
        <v>0</v>
      </c>
      <c r="P44" s="379">
        <v>0</v>
      </c>
      <c r="Q44" s="379">
        <v>0</v>
      </c>
      <c r="R44" s="379">
        <v>0</v>
      </c>
      <c r="S44" s="379">
        <v>0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0</v>
      </c>
      <c r="AD44" s="379">
        <v>0</v>
      </c>
      <c r="AE44" s="379">
        <v>0</v>
      </c>
      <c r="AF44" s="379">
        <v>0</v>
      </c>
      <c r="AG44" s="379">
        <v>0</v>
      </c>
      <c r="AH44" s="379">
        <v>0</v>
      </c>
      <c r="AI44" s="379">
        <v>0</v>
      </c>
      <c r="AJ44" s="379">
        <v>0</v>
      </c>
      <c r="AK44" s="379">
        <v>0</v>
      </c>
      <c r="AL44" s="379">
        <v>0</v>
      </c>
      <c r="AM44" s="379">
        <v>0</v>
      </c>
      <c r="AN44" s="379">
        <v>0</v>
      </c>
    </row>
    <row r="45" spans="3:40" x14ac:dyDescent="0.3">
      <c r="C45" s="379">
        <v>25</v>
      </c>
      <c r="D45" s="379">
        <v>6</v>
      </c>
      <c r="E45" s="379">
        <v>1</v>
      </c>
      <c r="F45" s="379">
        <v>29.25</v>
      </c>
      <c r="G45" s="379">
        <v>0</v>
      </c>
      <c r="H45" s="379">
        <v>0</v>
      </c>
      <c r="I45" s="379">
        <v>7.75</v>
      </c>
      <c r="J45" s="379">
        <v>0</v>
      </c>
      <c r="K45" s="379">
        <v>17.75</v>
      </c>
      <c r="L45" s="379">
        <v>0</v>
      </c>
      <c r="M45" s="379">
        <v>0</v>
      </c>
      <c r="N45" s="379">
        <v>0</v>
      </c>
      <c r="O45" s="379">
        <v>0</v>
      </c>
      <c r="P45" s="379">
        <v>0</v>
      </c>
      <c r="Q45" s="379">
        <v>0.5</v>
      </c>
      <c r="R45" s="379">
        <v>0</v>
      </c>
      <c r="S45" s="379">
        <v>0</v>
      </c>
      <c r="T45" s="379">
        <v>0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0</v>
      </c>
      <c r="AD45" s="379">
        <v>0</v>
      </c>
      <c r="AE45" s="379">
        <v>1</v>
      </c>
      <c r="AF45" s="379">
        <v>0</v>
      </c>
      <c r="AG45" s="379">
        <v>0</v>
      </c>
      <c r="AH45" s="379">
        <v>2</v>
      </c>
      <c r="AI45" s="379">
        <v>0</v>
      </c>
      <c r="AJ45" s="379">
        <v>0</v>
      </c>
      <c r="AK45" s="379">
        <v>0</v>
      </c>
      <c r="AL45" s="379">
        <v>0</v>
      </c>
      <c r="AM45" s="379">
        <v>0.25</v>
      </c>
      <c r="AN45" s="379">
        <v>0</v>
      </c>
    </row>
    <row r="46" spans="3:40" x14ac:dyDescent="0.3">
      <c r="C46" s="379">
        <v>25</v>
      </c>
      <c r="D46" s="379">
        <v>6</v>
      </c>
      <c r="E46" s="379">
        <v>2</v>
      </c>
      <c r="F46" s="379">
        <v>4279.1000000000004</v>
      </c>
      <c r="G46" s="379">
        <v>0</v>
      </c>
      <c r="H46" s="379">
        <v>0</v>
      </c>
      <c r="I46" s="379">
        <v>1137.5999999999999</v>
      </c>
      <c r="J46" s="379">
        <v>0</v>
      </c>
      <c r="K46" s="379">
        <v>2572.5</v>
      </c>
      <c r="L46" s="379">
        <v>0</v>
      </c>
      <c r="M46" s="379">
        <v>0</v>
      </c>
      <c r="N46" s="379">
        <v>0</v>
      </c>
      <c r="O46" s="379">
        <v>0</v>
      </c>
      <c r="P46" s="379">
        <v>0</v>
      </c>
      <c r="Q46" s="379">
        <v>80</v>
      </c>
      <c r="R46" s="379">
        <v>0</v>
      </c>
      <c r="S46" s="379">
        <v>0</v>
      </c>
      <c r="T46" s="379">
        <v>0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0</v>
      </c>
      <c r="AB46" s="379">
        <v>0</v>
      </c>
      <c r="AC46" s="379">
        <v>0</v>
      </c>
      <c r="AD46" s="379">
        <v>0</v>
      </c>
      <c r="AE46" s="379">
        <v>116.25</v>
      </c>
      <c r="AF46" s="379">
        <v>0</v>
      </c>
      <c r="AG46" s="379">
        <v>0</v>
      </c>
      <c r="AH46" s="379">
        <v>330.75</v>
      </c>
      <c r="AI46" s="379">
        <v>0</v>
      </c>
      <c r="AJ46" s="379">
        <v>0</v>
      </c>
      <c r="AK46" s="379">
        <v>0</v>
      </c>
      <c r="AL46" s="379">
        <v>0</v>
      </c>
      <c r="AM46" s="379">
        <v>42</v>
      </c>
      <c r="AN46" s="379">
        <v>0</v>
      </c>
    </row>
    <row r="47" spans="3:40" x14ac:dyDescent="0.3">
      <c r="C47" s="379">
        <v>25</v>
      </c>
      <c r="D47" s="379">
        <v>6</v>
      </c>
      <c r="E47" s="379">
        <v>3</v>
      </c>
      <c r="F47" s="379">
        <v>141</v>
      </c>
      <c r="G47" s="379">
        <v>0</v>
      </c>
      <c r="H47" s="379">
        <v>0</v>
      </c>
      <c r="I47" s="379">
        <v>136</v>
      </c>
      <c r="J47" s="379">
        <v>0</v>
      </c>
      <c r="K47" s="379">
        <v>0</v>
      </c>
      <c r="L47" s="379">
        <v>0</v>
      </c>
      <c r="M47" s="379">
        <v>0</v>
      </c>
      <c r="N47" s="379">
        <v>0</v>
      </c>
      <c r="O47" s="379">
        <v>0</v>
      </c>
      <c r="P47" s="379">
        <v>0</v>
      </c>
      <c r="Q47" s="379">
        <v>5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9">
        <v>0</v>
      </c>
      <c r="Z47" s="379">
        <v>0</v>
      </c>
      <c r="AA47" s="379">
        <v>0</v>
      </c>
      <c r="AB47" s="379">
        <v>0</v>
      </c>
      <c r="AC47" s="379">
        <v>0</v>
      </c>
      <c r="AD47" s="379">
        <v>0</v>
      </c>
      <c r="AE47" s="379">
        <v>0</v>
      </c>
      <c r="AF47" s="379">
        <v>0</v>
      </c>
      <c r="AG47" s="379">
        <v>0</v>
      </c>
      <c r="AH47" s="379">
        <v>0</v>
      </c>
      <c r="AI47" s="379">
        <v>0</v>
      </c>
      <c r="AJ47" s="379">
        <v>0</v>
      </c>
      <c r="AK47" s="379">
        <v>0</v>
      </c>
      <c r="AL47" s="379">
        <v>0</v>
      </c>
      <c r="AM47" s="379">
        <v>0</v>
      </c>
      <c r="AN47" s="379">
        <v>0</v>
      </c>
    </row>
    <row r="48" spans="3:40" x14ac:dyDescent="0.3">
      <c r="C48" s="379">
        <v>25</v>
      </c>
      <c r="D48" s="379">
        <v>6</v>
      </c>
      <c r="E48" s="379">
        <v>4</v>
      </c>
      <c r="F48" s="379">
        <v>158</v>
      </c>
      <c r="G48" s="379">
        <v>0</v>
      </c>
      <c r="H48" s="379">
        <v>0</v>
      </c>
      <c r="I48" s="379">
        <v>102</v>
      </c>
      <c r="J48" s="379">
        <v>0</v>
      </c>
      <c r="K48" s="379">
        <v>51</v>
      </c>
      <c r="L48" s="379">
        <v>0</v>
      </c>
      <c r="M48" s="379">
        <v>0</v>
      </c>
      <c r="N48" s="379">
        <v>0</v>
      </c>
      <c r="O48" s="379">
        <v>0</v>
      </c>
      <c r="P48" s="379">
        <v>0</v>
      </c>
      <c r="Q48" s="379">
        <v>0</v>
      </c>
      <c r="R48" s="379">
        <v>0</v>
      </c>
      <c r="S48" s="379">
        <v>0</v>
      </c>
      <c r="T48" s="379">
        <v>0</v>
      </c>
      <c r="U48" s="379">
        <v>0</v>
      </c>
      <c r="V48" s="379">
        <v>0</v>
      </c>
      <c r="W48" s="379">
        <v>0</v>
      </c>
      <c r="X48" s="379">
        <v>0</v>
      </c>
      <c r="Y48" s="379">
        <v>0</v>
      </c>
      <c r="Z48" s="379">
        <v>0</v>
      </c>
      <c r="AA48" s="379">
        <v>0</v>
      </c>
      <c r="AB48" s="379">
        <v>0</v>
      </c>
      <c r="AC48" s="379">
        <v>0</v>
      </c>
      <c r="AD48" s="379">
        <v>0</v>
      </c>
      <c r="AE48" s="379">
        <v>0</v>
      </c>
      <c r="AF48" s="379">
        <v>0</v>
      </c>
      <c r="AG48" s="379">
        <v>0</v>
      </c>
      <c r="AH48" s="379">
        <v>5</v>
      </c>
      <c r="AI48" s="379">
        <v>0</v>
      </c>
      <c r="AJ48" s="379">
        <v>0</v>
      </c>
      <c r="AK48" s="379">
        <v>0</v>
      </c>
      <c r="AL48" s="379">
        <v>0</v>
      </c>
      <c r="AM48" s="379">
        <v>0</v>
      </c>
      <c r="AN48" s="379">
        <v>0</v>
      </c>
    </row>
    <row r="49" spans="3:40" x14ac:dyDescent="0.3">
      <c r="C49" s="379">
        <v>25</v>
      </c>
      <c r="D49" s="379">
        <v>6</v>
      </c>
      <c r="E49" s="379">
        <v>5</v>
      </c>
      <c r="F49" s="379">
        <v>1348</v>
      </c>
      <c r="G49" s="379">
        <v>1348</v>
      </c>
      <c r="H49" s="379">
        <v>0</v>
      </c>
      <c r="I49" s="379">
        <v>0</v>
      </c>
      <c r="J49" s="379">
        <v>0</v>
      </c>
      <c r="K49" s="379">
        <v>0</v>
      </c>
      <c r="L49" s="379">
        <v>0</v>
      </c>
      <c r="M49" s="379">
        <v>0</v>
      </c>
      <c r="N49" s="379">
        <v>0</v>
      </c>
      <c r="O49" s="379">
        <v>0</v>
      </c>
      <c r="P49" s="379">
        <v>0</v>
      </c>
      <c r="Q49" s="379">
        <v>0</v>
      </c>
      <c r="R49" s="379">
        <v>0</v>
      </c>
      <c r="S49" s="379">
        <v>0</v>
      </c>
      <c r="T49" s="379">
        <v>0</v>
      </c>
      <c r="U49" s="379">
        <v>0</v>
      </c>
      <c r="V49" s="379">
        <v>0</v>
      </c>
      <c r="W49" s="379">
        <v>0</v>
      </c>
      <c r="X49" s="379">
        <v>0</v>
      </c>
      <c r="Y49" s="379">
        <v>0</v>
      </c>
      <c r="Z49" s="379">
        <v>0</v>
      </c>
      <c r="AA49" s="379">
        <v>0</v>
      </c>
      <c r="AB49" s="379">
        <v>0</v>
      </c>
      <c r="AC49" s="379">
        <v>0</v>
      </c>
      <c r="AD49" s="379">
        <v>0</v>
      </c>
      <c r="AE49" s="379">
        <v>0</v>
      </c>
      <c r="AF49" s="379">
        <v>0</v>
      </c>
      <c r="AG49" s="379">
        <v>0</v>
      </c>
      <c r="AH49" s="379">
        <v>0</v>
      </c>
      <c r="AI49" s="379">
        <v>0</v>
      </c>
      <c r="AJ49" s="379">
        <v>0</v>
      </c>
      <c r="AK49" s="379">
        <v>0</v>
      </c>
      <c r="AL49" s="379">
        <v>0</v>
      </c>
      <c r="AM49" s="379">
        <v>0</v>
      </c>
      <c r="AN49" s="379">
        <v>0</v>
      </c>
    </row>
    <row r="50" spans="3:40" x14ac:dyDescent="0.3">
      <c r="C50" s="379">
        <v>25</v>
      </c>
      <c r="D50" s="379">
        <v>6</v>
      </c>
      <c r="E50" s="379">
        <v>6</v>
      </c>
      <c r="F50" s="379">
        <v>1458708</v>
      </c>
      <c r="G50" s="379">
        <v>434850</v>
      </c>
      <c r="H50" s="379">
        <v>0</v>
      </c>
      <c r="I50" s="379">
        <v>449907</v>
      </c>
      <c r="J50" s="379">
        <v>0</v>
      </c>
      <c r="K50" s="379">
        <v>503710</v>
      </c>
      <c r="L50" s="379">
        <v>0</v>
      </c>
      <c r="M50" s="379">
        <v>0</v>
      </c>
      <c r="N50" s="379">
        <v>0</v>
      </c>
      <c r="O50" s="379">
        <v>0</v>
      </c>
      <c r="P50" s="379">
        <v>0</v>
      </c>
      <c r="Q50" s="379">
        <v>13714</v>
      </c>
      <c r="R50" s="379">
        <v>0</v>
      </c>
      <c r="S50" s="379">
        <v>0</v>
      </c>
      <c r="T50" s="379">
        <v>0</v>
      </c>
      <c r="U50" s="379">
        <v>0</v>
      </c>
      <c r="V50" s="379">
        <v>0</v>
      </c>
      <c r="W50" s="379">
        <v>0</v>
      </c>
      <c r="X50" s="379">
        <v>0</v>
      </c>
      <c r="Y50" s="379">
        <v>0</v>
      </c>
      <c r="Z50" s="379">
        <v>0</v>
      </c>
      <c r="AA50" s="379">
        <v>0</v>
      </c>
      <c r="AB50" s="379">
        <v>0</v>
      </c>
      <c r="AC50" s="379">
        <v>0</v>
      </c>
      <c r="AD50" s="379">
        <v>0</v>
      </c>
      <c r="AE50" s="379">
        <v>18316</v>
      </c>
      <c r="AF50" s="379">
        <v>0</v>
      </c>
      <c r="AG50" s="379">
        <v>0</v>
      </c>
      <c r="AH50" s="379">
        <v>33361</v>
      </c>
      <c r="AI50" s="379">
        <v>0</v>
      </c>
      <c r="AJ50" s="379">
        <v>0</v>
      </c>
      <c r="AK50" s="379">
        <v>0</v>
      </c>
      <c r="AL50" s="379">
        <v>0</v>
      </c>
      <c r="AM50" s="379">
        <v>4850</v>
      </c>
      <c r="AN50" s="379">
        <v>0</v>
      </c>
    </row>
    <row r="51" spans="3:40" x14ac:dyDescent="0.3">
      <c r="C51" s="379">
        <v>25</v>
      </c>
      <c r="D51" s="379">
        <v>6</v>
      </c>
      <c r="E51" s="379">
        <v>9</v>
      </c>
      <c r="F51" s="379">
        <v>17611</v>
      </c>
      <c r="G51" s="379">
        <v>0</v>
      </c>
      <c r="H51" s="379">
        <v>0</v>
      </c>
      <c r="I51" s="379">
        <v>10111</v>
      </c>
      <c r="J51" s="379">
        <v>0</v>
      </c>
      <c r="K51" s="379">
        <v>7500</v>
      </c>
      <c r="L51" s="379">
        <v>0</v>
      </c>
      <c r="M51" s="379">
        <v>0</v>
      </c>
      <c r="N51" s="379">
        <v>0</v>
      </c>
      <c r="O51" s="379">
        <v>0</v>
      </c>
      <c r="P51" s="379">
        <v>0</v>
      </c>
      <c r="Q51" s="379">
        <v>0</v>
      </c>
      <c r="R51" s="379">
        <v>0</v>
      </c>
      <c r="S51" s="379">
        <v>0</v>
      </c>
      <c r="T51" s="379">
        <v>0</v>
      </c>
      <c r="U51" s="379">
        <v>0</v>
      </c>
      <c r="V51" s="379">
        <v>0</v>
      </c>
      <c r="W51" s="379">
        <v>0</v>
      </c>
      <c r="X51" s="379">
        <v>0</v>
      </c>
      <c r="Y51" s="379">
        <v>0</v>
      </c>
      <c r="Z51" s="379">
        <v>0</v>
      </c>
      <c r="AA51" s="379">
        <v>0</v>
      </c>
      <c r="AB51" s="379">
        <v>0</v>
      </c>
      <c r="AC51" s="379">
        <v>0</v>
      </c>
      <c r="AD51" s="379">
        <v>0</v>
      </c>
      <c r="AE51" s="379">
        <v>0</v>
      </c>
      <c r="AF51" s="379">
        <v>0</v>
      </c>
      <c r="AG51" s="379">
        <v>0</v>
      </c>
      <c r="AH51" s="379">
        <v>0</v>
      </c>
      <c r="AI51" s="379">
        <v>0</v>
      </c>
      <c r="AJ51" s="379">
        <v>0</v>
      </c>
      <c r="AK51" s="379">
        <v>0</v>
      </c>
      <c r="AL51" s="379">
        <v>0</v>
      </c>
      <c r="AM51" s="379">
        <v>0</v>
      </c>
      <c r="AN51" s="379">
        <v>0</v>
      </c>
    </row>
    <row r="52" spans="3:40" x14ac:dyDescent="0.3">
      <c r="C52" s="379">
        <v>25</v>
      </c>
      <c r="D52" s="379">
        <v>6</v>
      </c>
      <c r="E52" s="379">
        <v>11</v>
      </c>
      <c r="F52" s="379">
        <v>2154</v>
      </c>
      <c r="G52" s="379">
        <v>0</v>
      </c>
      <c r="H52" s="379">
        <v>2154</v>
      </c>
      <c r="I52" s="379">
        <v>0</v>
      </c>
      <c r="J52" s="379">
        <v>0</v>
      </c>
      <c r="K52" s="379">
        <v>0</v>
      </c>
      <c r="L52" s="379">
        <v>0</v>
      </c>
      <c r="M52" s="379">
        <v>0</v>
      </c>
      <c r="N52" s="379">
        <v>0</v>
      </c>
      <c r="O52" s="379">
        <v>0</v>
      </c>
      <c r="P52" s="379">
        <v>0</v>
      </c>
      <c r="Q52" s="379">
        <v>0</v>
      </c>
      <c r="R52" s="379">
        <v>0</v>
      </c>
      <c r="S52" s="379">
        <v>0</v>
      </c>
      <c r="T52" s="379">
        <v>0</v>
      </c>
      <c r="U52" s="379">
        <v>0</v>
      </c>
      <c r="V52" s="379">
        <v>0</v>
      </c>
      <c r="W52" s="379">
        <v>0</v>
      </c>
      <c r="X52" s="379">
        <v>0</v>
      </c>
      <c r="Y52" s="379">
        <v>0</v>
      </c>
      <c r="Z52" s="379">
        <v>0</v>
      </c>
      <c r="AA52" s="379">
        <v>0</v>
      </c>
      <c r="AB52" s="379">
        <v>0</v>
      </c>
      <c r="AC52" s="379">
        <v>0</v>
      </c>
      <c r="AD52" s="379">
        <v>0</v>
      </c>
      <c r="AE52" s="379">
        <v>0</v>
      </c>
      <c r="AF52" s="379">
        <v>0</v>
      </c>
      <c r="AG52" s="379">
        <v>0</v>
      </c>
      <c r="AH52" s="379">
        <v>0</v>
      </c>
      <c r="AI52" s="379">
        <v>0</v>
      </c>
      <c r="AJ52" s="379">
        <v>0</v>
      </c>
      <c r="AK52" s="379">
        <v>0</v>
      </c>
      <c r="AL52" s="379">
        <v>0</v>
      </c>
      <c r="AM52" s="379">
        <v>0</v>
      </c>
      <c r="AN52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44" t="s">
        <v>2488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</row>
    <row r="2" spans="1:19" ht="14.4" customHeight="1" thickBot="1" x14ac:dyDescent="0.35">
      <c r="A2" s="383" t="s">
        <v>332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9483103.379999999</v>
      </c>
      <c r="C3" s="352">
        <f t="shared" ref="C3:R3" si="0">SUBTOTAL(9,C6:C1048576)</f>
        <v>4</v>
      </c>
      <c r="D3" s="352">
        <f t="shared" si="0"/>
        <v>9439361.9700000007</v>
      </c>
      <c r="E3" s="352">
        <f t="shared" si="0"/>
        <v>3.3768135558927437</v>
      </c>
      <c r="F3" s="352">
        <f t="shared" si="0"/>
        <v>10035747.819999997</v>
      </c>
      <c r="G3" s="353">
        <f>IF(B3&lt;&gt;0,F3/B3,"")</f>
        <v>1.0582767494832475</v>
      </c>
      <c r="H3" s="354">
        <f t="shared" si="0"/>
        <v>157279.62</v>
      </c>
      <c r="I3" s="352">
        <f t="shared" si="0"/>
        <v>2</v>
      </c>
      <c r="J3" s="352">
        <f t="shared" si="0"/>
        <v>153889.35</v>
      </c>
      <c r="K3" s="352">
        <f t="shared" si="0"/>
        <v>1.5320627813025907</v>
      </c>
      <c r="L3" s="352">
        <f t="shared" si="0"/>
        <v>148891.87</v>
      </c>
      <c r="M3" s="355">
        <f>IF(H3&lt;&gt;0,L3/H3,"")</f>
        <v>0.94666982282892087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45" t="s">
        <v>123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  <c r="N4" s="546" t="s">
        <v>126</v>
      </c>
      <c r="O4" s="547"/>
      <c r="P4" s="547"/>
      <c r="Q4" s="547"/>
      <c r="R4" s="547"/>
      <c r="S4" s="548"/>
    </row>
    <row r="5" spans="1:19" ht="14.4" customHeight="1" thickBot="1" x14ac:dyDescent="0.35">
      <c r="A5" s="770"/>
      <c r="B5" s="771">
        <v>2012</v>
      </c>
      <c r="C5" s="772"/>
      <c r="D5" s="772">
        <v>2013</v>
      </c>
      <c r="E5" s="772"/>
      <c r="F5" s="772">
        <v>2014</v>
      </c>
      <c r="G5" s="773" t="s">
        <v>2</v>
      </c>
      <c r="H5" s="771">
        <v>2012</v>
      </c>
      <c r="I5" s="772"/>
      <c r="J5" s="772">
        <v>2013</v>
      </c>
      <c r="K5" s="772"/>
      <c r="L5" s="772">
        <v>2014</v>
      </c>
      <c r="M5" s="773" t="s">
        <v>2</v>
      </c>
      <c r="N5" s="771">
        <v>2012</v>
      </c>
      <c r="O5" s="772"/>
      <c r="P5" s="772">
        <v>2013</v>
      </c>
      <c r="Q5" s="772"/>
      <c r="R5" s="772">
        <v>2014</v>
      </c>
      <c r="S5" s="773" t="s">
        <v>2</v>
      </c>
    </row>
    <row r="6" spans="1:19" ht="14.4" customHeight="1" x14ac:dyDescent="0.3">
      <c r="A6" s="736" t="s">
        <v>2481</v>
      </c>
      <c r="B6" s="774">
        <v>6555.56</v>
      </c>
      <c r="C6" s="722">
        <v>1</v>
      </c>
      <c r="D6" s="774">
        <v>327.78</v>
      </c>
      <c r="E6" s="722">
        <v>5.0000305084538919E-2</v>
      </c>
      <c r="F6" s="774"/>
      <c r="G6" s="727"/>
      <c r="H6" s="774"/>
      <c r="I6" s="722"/>
      <c r="J6" s="774"/>
      <c r="K6" s="722"/>
      <c r="L6" s="774"/>
      <c r="M6" s="727"/>
      <c r="N6" s="774"/>
      <c r="O6" s="722"/>
      <c r="P6" s="774"/>
      <c r="Q6" s="722"/>
      <c r="R6" s="774"/>
      <c r="S6" s="235"/>
    </row>
    <row r="7" spans="1:19" ht="14.4" customHeight="1" x14ac:dyDescent="0.3">
      <c r="A7" s="675" t="s">
        <v>2482</v>
      </c>
      <c r="B7" s="775">
        <v>6980827.7799999993</v>
      </c>
      <c r="C7" s="649">
        <v>1</v>
      </c>
      <c r="D7" s="775">
        <v>6847075.5399999991</v>
      </c>
      <c r="E7" s="649">
        <v>0.98084006020271708</v>
      </c>
      <c r="F7" s="775">
        <v>7134449.9999999981</v>
      </c>
      <c r="G7" s="665">
        <v>1.0220063042437639</v>
      </c>
      <c r="H7" s="775">
        <v>154756</v>
      </c>
      <c r="I7" s="649">
        <v>1</v>
      </c>
      <c r="J7" s="775">
        <v>152510</v>
      </c>
      <c r="K7" s="649">
        <v>0.98548683088216293</v>
      </c>
      <c r="L7" s="775">
        <v>147311</v>
      </c>
      <c r="M7" s="665">
        <v>0.95189201064902174</v>
      </c>
      <c r="N7" s="775"/>
      <c r="O7" s="649"/>
      <c r="P7" s="775"/>
      <c r="Q7" s="649"/>
      <c r="R7" s="775"/>
      <c r="S7" s="688"/>
    </row>
    <row r="8" spans="1:19" ht="14.4" customHeight="1" x14ac:dyDescent="0.3">
      <c r="A8" s="675" t="s">
        <v>2483</v>
      </c>
      <c r="B8" s="775">
        <v>2391960.04</v>
      </c>
      <c r="C8" s="649">
        <v>1</v>
      </c>
      <c r="D8" s="775">
        <v>2455036.6500000008</v>
      </c>
      <c r="E8" s="649">
        <v>1.0263702607674001</v>
      </c>
      <c r="F8" s="775">
        <v>2755067.8199999989</v>
      </c>
      <c r="G8" s="665">
        <v>1.1518034473519043</v>
      </c>
      <c r="H8" s="775"/>
      <c r="I8" s="649"/>
      <c r="J8" s="775"/>
      <c r="K8" s="649"/>
      <c r="L8" s="775"/>
      <c r="M8" s="665"/>
      <c r="N8" s="775"/>
      <c r="O8" s="649"/>
      <c r="P8" s="775"/>
      <c r="Q8" s="649"/>
      <c r="R8" s="775"/>
      <c r="S8" s="688"/>
    </row>
    <row r="9" spans="1:19" ht="14.4" customHeight="1" thickBot="1" x14ac:dyDescent="0.35">
      <c r="A9" s="777" t="s">
        <v>2484</v>
      </c>
      <c r="B9" s="776">
        <v>103760</v>
      </c>
      <c r="C9" s="655">
        <v>1</v>
      </c>
      <c r="D9" s="776">
        <v>136922</v>
      </c>
      <c r="E9" s="655">
        <v>1.3196029298380878</v>
      </c>
      <c r="F9" s="776">
        <v>146230</v>
      </c>
      <c r="G9" s="666">
        <v>1.4093099460292984</v>
      </c>
      <c r="H9" s="776">
        <v>2523.6200000000003</v>
      </c>
      <c r="I9" s="655">
        <v>1</v>
      </c>
      <c r="J9" s="776">
        <v>1379.3500000000001</v>
      </c>
      <c r="K9" s="655">
        <v>0.54657595042042773</v>
      </c>
      <c r="L9" s="776">
        <v>1580.87</v>
      </c>
      <c r="M9" s="666">
        <v>0.6264294941393711</v>
      </c>
      <c r="N9" s="776"/>
      <c r="O9" s="655"/>
      <c r="P9" s="776"/>
      <c r="Q9" s="655"/>
      <c r="R9" s="776"/>
      <c r="S9" s="689"/>
    </row>
    <row r="10" spans="1:19" ht="14.4" customHeight="1" x14ac:dyDescent="0.3">
      <c r="A10" s="778" t="s">
        <v>2485</v>
      </c>
    </row>
    <row r="11" spans="1:19" ht="14.4" customHeight="1" x14ac:dyDescent="0.3">
      <c r="A11" s="779" t="s">
        <v>2486</v>
      </c>
    </row>
    <row r="12" spans="1:19" ht="14.4" customHeight="1" x14ac:dyDescent="0.3">
      <c r="A12" s="778" t="s">
        <v>2487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20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bestFit="1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1" t="s">
        <v>2648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</row>
    <row r="2" spans="1:16" ht="14.4" customHeight="1" thickBot="1" x14ac:dyDescent="0.35">
      <c r="A2" s="383" t="s">
        <v>332</v>
      </c>
      <c r="B2" s="255"/>
      <c r="C2" s="255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160</v>
      </c>
      <c r="E3" s="211">
        <f t="shared" ref="E3:N3" si="0">SUBTOTAL(9,E6:E1048576)</f>
        <v>38942.410000000003</v>
      </c>
      <c r="F3" s="212">
        <f t="shared" si="0"/>
        <v>9640383.0000000019</v>
      </c>
      <c r="G3" s="78"/>
      <c r="H3" s="78"/>
      <c r="I3" s="212">
        <f t="shared" si="0"/>
        <v>40717.14</v>
      </c>
      <c r="J3" s="212">
        <f t="shared" si="0"/>
        <v>9593251.3199999984</v>
      </c>
      <c r="K3" s="78"/>
      <c r="L3" s="78"/>
      <c r="M3" s="212">
        <f t="shared" si="0"/>
        <v>44167.259999999995</v>
      </c>
      <c r="N3" s="212">
        <f t="shared" si="0"/>
        <v>10184639.690000001</v>
      </c>
      <c r="O3" s="79">
        <f>IF(F3=0,0,N3/F3)</f>
        <v>1.0564559198529768</v>
      </c>
      <c r="P3" s="213">
        <f>IF(M3=0,0,N3/M3)</f>
        <v>230.59251785145835</v>
      </c>
    </row>
    <row r="4" spans="1:16" ht="14.4" customHeight="1" x14ac:dyDescent="0.3">
      <c r="A4" s="550" t="s">
        <v>119</v>
      </c>
      <c r="B4" s="551" t="s">
        <v>120</v>
      </c>
      <c r="C4" s="552" t="s">
        <v>121</v>
      </c>
      <c r="D4" s="553" t="s">
        <v>81</v>
      </c>
      <c r="E4" s="554">
        <v>2012</v>
      </c>
      <c r="F4" s="555"/>
      <c r="G4" s="210"/>
      <c r="H4" s="210"/>
      <c r="I4" s="554">
        <v>2013</v>
      </c>
      <c r="J4" s="555"/>
      <c r="K4" s="210"/>
      <c r="L4" s="210"/>
      <c r="M4" s="554">
        <v>2014</v>
      </c>
      <c r="N4" s="555"/>
      <c r="O4" s="556" t="s">
        <v>2</v>
      </c>
      <c r="P4" s="549" t="s">
        <v>122</v>
      </c>
    </row>
    <row r="5" spans="1:16" ht="14.4" customHeight="1" thickBot="1" x14ac:dyDescent="0.35">
      <c r="A5" s="780"/>
      <c r="B5" s="781"/>
      <c r="C5" s="782"/>
      <c r="D5" s="783"/>
      <c r="E5" s="784" t="s">
        <v>91</v>
      </c>
      <c r="F5" s="785" t="s">
        <v>14</v>
      </c>
      <c r="G5" s="786"/>
      <c r="H5" s="786"/>
      <c r="I5" s="784" t="s">
        <v>91</v>
      </c>
      <c r="J5" s="785" t="s">
        <v>14</v>
      </c>
      <c r="K5" s="786"/>
      <c r="L5" s="786"/>
      <c r="M5" s="784" t="s">
        <v>91</v>
      </c>
      <c r="N5" s="785" t="s">
        <v>14</v>
      </c>
      <c r="O5" s="787"/>
      <c r="P5" s="788"/>
    </row>
    <row r="6" spans="1:16" ht="14.4" customHeight="1" x14ac:dyDescent="0.3">
      <c r="A6" s="721" t="s">
        <v>2489</v>
      </c>
      <c r="B6" s="722" t="s">
        <v>2490</v>
      </c>
      <c r="C6" s="722" t="s">
        <v>2491</v>
      </c>
      <c r="D6" s="722" t="s">
        <v>2492</v>
      </c>
      <c r="E6" s="229">
        <v>20</v>
      </c>
      <c r="F6" s="229">
        <v>6555.56</v>
      </c>
      <c r="G6" s="722">
        <v>1</v>
      </c>
      <c r="H6" s="722">
        <v>327.77800000000002</v>
      </c>
      <c r="I6" s="229">
        <v>1</v>
      </c>
      <c r="J6" s="229">
        <v>327.78</v>
      </c>
      <c r="K6" s="722">
        <v>5.0000305084538919E-2</v>
      </c>
      <c r="L6" s="722">
        <v>327.78</v>
      </c>
      <c r="M6" s="229"/>
      <c r="N6" s="229"/>
      <c r="O6" s="727"/>
      <c r="P6" s="735"/>
    </row>
    <row r="7" spans="1:16" ht="14.4" customHeight="1" x14ac:dyDescent="0.3">
      <c r="A7" s="648" t="s">
        <v>2493</v>
      </c>
      <c r="B7" s="649" t="s">
        <v>2494</v>
      </c>
      <c r="C7" s="649" t="s">
        <v>2495</v>
      </c>
      <c r="D7" s="649" t="s">
        <v>2485</v>
      </c>
      <c r="E7" s="652">
        <v>1</v>
      </c>
      <c r="F7" s="652">
        <v>1008</v>
      </c>
      <c r="G7" s="649">
        <v>1</v>
      </c>
      <c r="H7" s="649">
        <v>1008</v>
      </c>
      <c r="I7" s="652">
        <v>5</v>
      </c>
      <c r="J7" s="652">
        <v>5040</v>
      </c>
      <c r="K7" s="649">
        <v>5</v>
      </c>
      <c r="L7" s="649">
        <v>1008</v>
      </c>
      <c r="M7" s="652"/>
      <c r="N7" s="652"/>
      <c r="O7" s="665"/>
      <c r="P7" s="653"/>
    </row>
    <row r="8" spans="1:16" ht="14.4" customHeight="1" x14ac:dyDescent="0.3">
      <c r="A8" s="648" t="s">
        <v>2493</v>
      </c>
      <c r="B8" s="649" t="s">
        <v>2494</v>
      </c>
      <c r="C8" s="649" t="s">
        <v>2496</v>
      </c>
      <c r="D8" s="649" t="s">
        <v>2485</v>
      </c>
      <c r="E8" s="652">
        <v>6</v>
      </c>
      <c r="F8" s="652">
        <v>3576</v>
      </c>
      <c r="G8" s="649">
        <v>1</v>
      </c>
      <c r="H8" s="649">
        <v>596</v>
      </c>
      <c r="I8" s="652">
        <v>16</v>
      </c>
      <c r="J8" s="652">
        <v>9536</v>
      </c>
      <c r="K8" s="649">
        <v>2.6666666666666665</v>
      </c>
      <c r="L8" s="649">
        <v>596</v>
      </c>
      <c r="M8" s="652">
        <v>2</v>
      </c>
      <c r="N8" s="652">
        <v>1192</v>
      </c>
      <c r="O8" s="665">
        <v>0.33333333333333331</v>
      </c>
      <c r="P8" s="653">
        <v>596</v>
      </c>
    </row>
    <row r="9" spans="1:16" ht="14.4" customHeight="1" x14ac:dyDescent="0.3">
      <c r="A9" s="648" t="s">
        <v>2493</v>
      </c>
      <c r="B9" s="649" t="s">
        <v>2494</v>
      </c>
      <c r="C9" s="649" t="s">
        <v>2497</v>
      </c>
      <c r="D9" s="649" t="s">
        <v>2485</v>
      </c>
      <c r="E9" s="652">
        <v>4</v>
      </c>
      <c r="F9" s="652">
        <v>2664</v>
      </c>
      <c r="G9" s="649">
        <v>1</v>
      </c>
      <c r="H9" s="649">
        <v>666</v>
      </c>
      <c r="I9" s="652">
        <v>2</v>
      </c>
      <c r="J9" s="652">
        <v>1332</v>
      </c>
      <c r="K9" s="649">
        <v>0.5</v>
      </c>
      <c r="L9" s="649">
        <v>666</v>
      </c>
      <c r="M9" s="652">
        <v>1</v>
      </c>
      <c r="N9" s="652">
        <v>666</v>
      </c>
      <c r="O9" s="665">
        <v>0.25</v>
      </c>
      <c r="P9" s="653">
        <v>666</v>
      </c>
    </row>
    <row r="10" spans="1:16" ht="14.4" customHeight="1" x14ac:dyDescent="0.3">
      <c r="A10" s="648" t="s">
        <v>2493</v>
      </c>
      <c r="B10" s="649" t="s">
        <v>2494</v>
      </c>
      <c r="C10" s="649" t="s">
        <v>2498</v>
      </c>
      <c r="D10" s="649" t="s">
        <v>2485</v>
      </c>
      <c r="E10" s="652">
        <v>7</v>
      </c>
      <c r="F10" s="652">
        <v>4144</v>
      </c>
      <c r="G10" s="649">
        <v>1</v>
      </c>
      <c r="H10" s="649">
        <v>592</v>
      </c>
      <c r="I10" s="652"/>
      <c r="J10" s="652"/>
      <c r="K10" s="649"/>
      <c r="L10" s="649"/>
      <c r="M10" s="652"/>
      <c r="N10" s="652"/>
      <c r="O10" s="665"/>
      <c r="P10" s="653"/>
    </row>
    <row r="11" spans="1:16" ht="14.4" customHeight="1" x14ac:dyDescent="0.3">
      <c r="A11" s="648" t="s">
        <v>2493</v>
      </c>
      <c r="B11" s="649" t="s">
        <v>2494</v>
      </c>
      <c r="C11" s="649" t="s">
        <v>2499</v>
      </c>
      <c r="D11" s="649" t="s">
        <v>2485</v>
      </c>
      <c r="E11" s="652">
        <v>20</v>
      </c>
      <c r="F11" s="652">
        <v>11220</v>
      </c>
      <c r="G11" s="649">
        <v>1</v>
      </c>
      <c r="H11" s="649">
        <v>561</v>
      </c>
      <c r="I11" s="652">
        <v>25</v>
      </c>
      <c r="J11" s="652">
        <v>14025</v>
      </c>
      <c r="K11" s="649">
        <v>1.25</v>
      </c>
      <c r="L11" s="649">
        <v>561</v>
      </c>
      <c r="M11" s="652">
        <v>17</v>
      </c>
      <c r="N11" s="652">
        <v>9537</v>
      </c>
      <c r="O11" s="665">
        <v>0.85</v>
      </c>
      <c r="P11" s="653">
        <v>561</v>
      </c>
    </row>
    <row r="12" spans="1:16" ht="14.4" customHeight="1" x14ac:dyDescent="0.3">
      <c r="A12" s="648" t="s">
        <v>2493</v>
      </c>
      <c r="B12" s="649" t="s">
        <v>2494</v>
      </c>
      <c r="C12" s="649" t="s">
        <v>2500</v>
      </c>
      <c r="D12" s="649" t="s">
        <v>2485</v>
      </c>
      <c r="E12" s="652">
        <v>29</v>
      </c>
      <c r="F12" s="652">
        <v>15051</v>
      </c>
      <c r="G12" s="649">
        <v>1</v>
      </c>
      <c r="H12" s="649">
        <v>519</v>
      </c>
      <c r="I12" s="652">
        <v>18</v>
      </c>
      <c r="J12" s="652">
        <v>9342</v>
      </c>
      <c r="K12" s="649">
        <v>0.62068965517241381</v>
      </c>
      <c r="L12" s="649">
        <v>519</v>
      </c>
      <c r="M12" s="652">
        <v>31</v>
      </c>
      <c r="N12" s="652">
        <v>16089</v>
      </c>
      <c r="O12" s="665">
        <v>1.0689655172413792</v>
      </c>
      <c r="P12" s="653">
        <v>519</v>
      </c>
    </row>
    <row r="13" spans="1:16" ht="14.4" customHeight="1" x14ac:dyDescent="0.3">
      <c r="A13" s="648" t="s">
        <v>2493</v>
      </c>
      <c r="B13" s="649" t="s">
        <v>2494</v>
      </c>
      <c r="C13" s="649" t="s">
        <v>2501</v>
      </c>
      <c r="D13" s="649" t="s">
        <v>2485</v>
      </c>
      <c r="E13" s="652">
        <v>10</v>
      </c>
      <c r="F13" s="652">
        <v>3210</v>
      </c>
      <c r="G13" s="649">
        <v>1</v>
      </c>
      <c r="H13" s="649">
        <v>321</v>
      </c>
      <c r="I13" s="652">
        <v>16</v>
      </c>
      <c r="J13" s="652">
        <v>5136</v>
      </c>
      <c r="K13" s="649">
        <v>1.6</v>
      </c>
      <c r="L13" s="649">
        <v>321</v>
      </c>
      <c r="M13" s="652">
        <v>22</v>
      </c>
      <c r="N13" s="652">
        <v>7062</v>
      </c>
      <c r="O13" s="665">
        <v>2.2000000000000002</v>
      </c>
      <c r="P13" s="653">
        <v>321</v>
      </c>
    </row>
    <row r="14" spans="1:16" ht="14.4" customHeight="1" x14ac:dyDescent="0.3">
      <c r="A14" s="648" t="s">
        <v>2493</v>
      </c>
      <c r="B14" s="649" t="s">
        <v>2494</v>
      </c>
      <c r="C14" s="649" t="s">
        <v>2502</v>
      </c>
      <c r="D14" s="649" t="s">
        <v>2485</v>
      </c>
      <c r="E14" s="652">
        <v>6</v>
      </c>
      <c r="F14" s="652">
        <v>1692</v>
      </c>
      <c r="G14" s="649">
        <v>1</v>
      </c>
      <c r="H14" s="649">
        <v>282</v>
      </c>
      <c r="I14" s="652">
        <v>4</v>
      </c>
      <c r="J14" s="652">
        <v>1128</v>
      </c>
      <c r="K14" s="649">
        <v>0.66666666666666663</v>
      </c>
      <c r="L14" s="649">
        <v>282</v>
      </c>
      <c r="M14" s="652">
        <v>5</v>
      </c>
      <c r="N14" s="652">
        <v>1410</v>
      </c>
      <c r="O14" s="665">
        <v>0.83333333333333337</v>
      </c>
      <c r="P14" s="653">
        <v>282</v>
      </c>
    </row>
    <row r="15" spans="1:16" ht="14.4" customHeight="1" x14ac:dyDescent="0.3">
      <c r="A15" s="648" t="s">
        <v>2493</v>
      </c>
      <c r="B15" s="649" t="s">
        <v>2494</v>
      </c>
      <c r="C15" s="649" t="s">
        <v>2503</v>
      </c>
      <c r="D15" s="649" t="s">
        <v>2485</v>
      </c>
      <c r="E15" s="652">
        <v>1</v>
      </c>
      <c r="F15" s="652">
        <v>679</v>
      </c>
      <c r="G15" s="649">
        <v>1</v>
      </c>
      <c r="H15" s="649">
        <v>679</v>
      </c>
      <c r="I15" s="652">
        <v>3</v>
      </c>
      <c r="J15" s="652">
        <v>2037</v>
      </c>
      <c r="K15" s="649">
        <v>3</v>
      </c>
      <c r="L15" s="649">
        <v>679</v>
      </c>
      <c r="M15" s="652">
        <v>2</v>
      </c>
      <c r="N15" s="652">
        <v>1358</v>
      </c>
      <c r="O15" s="665">
        <v>2</v>
      </c>
      <c r="P15" s="653">
        <v>679</v>
      </c>
    </row>
    <row r="16" spans="1:16" ht="14.4" customHeight="1" x14ac:dyDescent="0.3">
      <c r="A16" s="648" t="s">
        <v>2493</v>
      </c>
      <c r="B16" s="649" t="s">
        <v>2494</v>
      </c>
      <c r="C16" s="649" t="s">
        <v>2504</v>
      </c>
      <c r="D16" s="649" t="s">
        <v>2485</v>
      </c>
      <c r="E16" s="652">
        <v>1</v>
      </c>
      <c r="F16" s="652">
        <v>929</v>
      </c>
      <c r="G16" s="649">
        <v>1</v>
      </c>
      <c r="H16" s="649">
        <v>929</v>
      </c>
      <c r="I16" s="652">
        <v>3</v>
      </c>
      <c r="J16" s="652">
        <v>2787</v>
      </c>
      <c r="K16" s="649">
        <v>3</v>
      </c>
      <c r="L16" s="649">
        <v>929</v>
      </c>
      <c r="M16" s="652"/>
      <c r="N16" s="652"/>
      <c r="O16" s="665"/>
      <c r="P16" s="653"/>
    </row>
    <row r="17" spans="1:16" ht="14.4" customHeight="1" x14ac:dyDescent="0.3">
      <c r="A17" s="648" t="s">
        <v>2493</v>
      </c>
      <c r="B17" s="649" t="s">
        <v>2494</v>
      </c>
      <c r="C17" s="649" t="s">
        <v>2505</v>
      </c>
      <c r="D17" s="649" t="s">
        <v>2485</v>
      </c>
      <c r="E17" s="652">
        <v>3</v>
      </c>
      <c r="F17" s="652">
        <v>5220</v>
      </c>
      <c r="G17" s="649">
        <v>1</v>
      </c>
      <c r="H17" s="649">
        <v>1740</v>
      </c>
      <c r="I17" s="652"/>
      <c r="J17" s="652"/>
      <c r="K17" s="649"/>
      <c r="L17" s="649"/>
      <c r="M17" s="652">
        <v>1</v>
      </c>
      <c r="N17" s="652">
        <v>1740</v>
      </c>
      <c r="O17" s="665">
        <v>0.33333333333333331</v>
      </c>
      <c r="P17" s="653">
        <v>1740</v>
      </c>
    </row>
    <row r="18" spans="1:16" ht="14.4" customHeight="1" x14ac:dyDescent="0.3">
      <c r="A18" s="648" t="s">
        <v>2493</v>
      </c>
      <c r="B18" s="649" t="s">
        <v>2494</v>
      </c>
      <c r="C18" s="649" t="s">
        <v>2506</v>
      </c>
      <c r="D18" s="649" t="s">
        <v>2485</v>
      </c>
      <c r="E18" s="652">
        <v>2</v>
      </c>
      <c r="F18" s="652">
        <v>4048</v>
      </c>
      <c r="G18" s="649">
        <v>1</v>
      </c>
      <c r="H18" s="649">
        <v>2024</v>
      </c>
      <c r="I18" s="652"/>
      <c r="J18" s="652"/>
      <c r="K18" s="649"/>
      <c r="L18" s="649"/>
      <c r="M18" s="652"/>
      <c r="N18" s="652"/>
      <c r="O18" s="665"/>
      <c r="P18" s="653"/>
    </row>
    <row r="19" spans="1:16" ht="14.4" customHeight="1" x14ac:dyDescent="0.3">
      <c r="A19" s="648" t="s">
        <v>2493</v>
      </c>
      <c r="B19" s="649" t="s">
        <v>2494</v>
      </c>
      <c r="C19" s="649" t="s">
        <v>2507</v>
      </c>
      <c r="D19" s="649" t="s">
        <v>2485</v>
      </c>
      <c r="E19" s="652">
        <v>5</v>
      </c>
      <c r="F19" s="652">
        <v>17770</v>
      </c>
      <c r="G19" s="649">
        <v>1</v>
      </c>
      <c r="H19" s="649">
        <v>3554</v>
      </c>
      <c r="I19" s="652">
        <v>3</v>
      </c>
      <c r="J19" s="652">
        <v>10662</v>
      </c>
      <c r="K19" s="649">
        <v>0.6</v>
      </c>
      <c r="L19" s="649">
        <v>3554</v>
      </c>
      <c r="M19" s="652">
        <v>2</v>
      </c>
      <c r="N19" s="652">
        <v>7108</v>
      </c>
      <c r="O19" s="665">
        <v>0.4</v>
      </c>
      <c r="P19" s="653">
        <v>3554</v>
      </c>
    </row>
    <row r="20" spans="1:16" ht="14.4" customHeight="1" x14ac:dyDescent="0.3">
      <c r="A20" s="648" t="s">
        <v>2493</v>
      </c>
      <c r="B20" s="649" t="s">
        <v>2494</v>
      </c>
      <c r="C20" s="649" t="s">
        <v>2508</v>
      </c>
      <c r="D20" s="649" t="s">
        <v>2485</v>
      </c>
      <c r="E20" s="652">
        <v>3</v>
      </c>
      <c r="F20" s="652">
        <v>10851</v>
      </c>
      <c r="G20" s="649">
        <v>1</v>
      </c>
      <c r="H20" s="649">
        <v>3617</v>
      </c>
      <c r="I20" s="652">
        <v>3</v>
      </c>
      <c r="J20" s="652">
        <v>10851</v>
      </c>
      <c r="K20" s="649">
        <v>1</v>
      </c>
      <c r="L20" s="649">
        <v>3617</v>
      </c>
      <c r="M20" s="652"/>
      <c r="N20" s="652"/>
      <c r="O20" s="665"/>
      <c r="P20" s="653"/>
    </row>
    <row r="21" spans="1:16" ht="14.4" customHeight="1" x14ac:dyDescent="0.3">
      <c r="A21" s="648" t="s">
        <v>2493</v>
      </c>
      <c r="B21" s="649" t="s">
        <v>2494</v>
      </c>
      <c r="C21" s="649" t="s">
        <v>2509</v>
      </c>
      <c r="D21" s="649" t="s">
        <v>2485</v>
      </c>
      <c r="E21" s="652">
        <v>1</v>
      </c>
      <c r="F21" s="652">
        <v>1351</v>
      </c>
      <c r="G21" s="649">
        <v>1</v>
      </c>
      <c r="H21" s="649">
        <v>1351</v>
      </c>
      <c r="I21" s="652"/>
      <c r="J21" s="652"/>
      <c r="K21" s="649"/>
      <c r="L21" s="649"/>
      <c r="M21" s="652">
        <v>3</v>
      </c>
      <c r="N21" s="652">
        <v>4053</v>
      </c>
      <c r="O21" s="665">
        <v>3</v>
      </c>
      <c r="P21" s="653">
        <v>1351</v>
      </c>
    </row>
    <row r="22" spans="1:16" ht="14.4" customHeight="1" x14ac:dyDescent="0.3">
      <c r="A22" s="648" t="s">
        <v>2493</v>
      </c>
      <c r="B22" s="649" t="s">
        <v>2494</v>
      </c>
      <c r="C22" s="649" t="s">
        <v>2510</v>
      </c>
      <c r="D22" s="649" t="s">
        <v>2485</v>
      </c>
      <c r="E22" s="652">
        <v>2</v>
      </c>
      <c r="F22" s="652">
        <v>328</v>
      </c>
      <c r="G22" s="649">
        <v>1</v>
      </c>
      <c r="H22" s="649">
        <v>164</v>
      </c>
      <c r="I22" s="652"/>
      <c r="J22" s="652"/>
      <c r="K22" s="649"/>
      <c r="L22" s="649"/>
      <c r="M22" s="652">
        <v>2</v>
      </c>
      <c r="N22" s="652">
        <v>328</v>
      </c>
      <c r="O22" s="665">
        <v>1</v>
      </c>
      <c r="P22" s="653">
        <v>164</v>
      </c>
    </row>
    <row r="23" spans="1:16" ht="14.4" customHeight="1" x14ac:dyDescent="0.3">
      <c r="A23" s="648" t="s">
        <v>2493</v>
      </c>
      <c r="B23" s="649" t="s">
        <v>2494</v>
      </c>
      <c r="C23" s="649" t="s">
        <v>2511</v>
      </c>
      <c r="D23" s="649" t="s">
        <v>2485</v>
      </c>
      <c r="E23" s="652">
        <v>2</v>
      </c>
      <c r="F23" s="652">
        <v>450</v>
      </c>
      <c r="G23" s="649">
        <v>1</v>
      </c>
      <c r="H23" s="649">
        <v>225</v>
      </c>
      <c r="I23" s="652">
        <v>3</v>
      </c>
      <c r="J23" s="652">
        <v>675</v>
      </c>
      <c r="K23" s="649">
        <v>1.5</v>
      </c>
      <c r="L23" s="649">
        <v>225</v>
      </c>
      <c r="M23" s="652"/>
      <c r="N23" s="652"/>
      <c r="O23" s="665"/>
      <c r="P23" s="653"/>
    </row>
    <row r="24" spans="1:16" ht="14.4" customHeight="1" x14ac:dyDescent="0.3">
      <c r="A24" s="648" t="s">
        <v>2493</v>
      </c>
      <c r="B24" s="649" t="s">
        <v>2494</v>
      </c>
      <c r="C24" s="649" t="s">
        <v>2512</v>
      </c>
      <c r="D24" s="649" t="s">
        <v>2485</v>
      </c>
      <c r="E24" s="652">
        <v>1</v>
      </c>
      <c r="F24" s="652">
        <v>587</v>
      </c>
      <c r="G24" s="649">
        <v>1</v>
      </c>
      <c r="H24" s="649">
        <v>587</v>
      </c>
      <c r="I24" s="652">
        <v>0</v>
      </c>
      <c r="J24" s="652">
        <v>0</v>
      </c>
      <c r="K24" s="649">
        <v>0</v>
      </c>
      <c r="L24" s="649"/>
      <c r="M24" s="652">
        <v>0</v>
      </c>
      <c r="N24" s="652">
        <v>0</v>
      </c>
      <c r="O24" s="665">
        <v>0</v>
      </c>
      <c r="P24" s="653"/>
    </row>
    <row r="25" spans="1:16" ht="14.4" customHeight="1" x14ac:dyDescent="0.3">
      <c r="A25" s="648" t="s">
        <v>2493</v>
      </c>
      <c r="B25" s="649" t="s">
        <v>2494</v>
      </c>
      <c r="C25" s="649" t="s">
        <v>2513</v>
      </c>
      <c r="D25" s="649" t="s">
        <v>2485</v>
      </c>
      <c r="E25" s="652">
        <v>1</v>
      </c>
      <c r="F25" s="652">
        <v>4359</v>
      </c>
      <c r="G25" s="649">
        <v>1</v>
      </c>
      <c r="H25" s="649">
        <v>4359</v>
      </c>
      <c r="I25" s="652">
        <v>1</v>
      </c>
      <c r="J25" s="652">
        <v>4359</v>
      </c>
      <c r="K25" s="649">
        <v>1</v>
      </c>
      <c r="L25" s="649">
        <v>4359</v>
      </c>
      <c r="M25" s="652"/>
      <c r="N25" s="652"/>
      <c r="O25" s="665"/>
      <c r="P25" s="653"/>
    </row>
    <row r="26" spans="1:16" ht="14.4" customHeight="1" x14ac:dyDescent="0.3">
      <c r="A26" s="648" t="s">
        <v>2493</v>
      </c>
      <c r="B26" s="649" t="s">
        <v>2494</v>
      </c>
      <c r="C26" s="649" t="s">
        <v>2514</v>
      </c>
      <c r="D26" s="649" t="s">
        <v>2485</v>
      </c>
      <c r="E26" s="652">
        <v>1</v>
      </c>
      <c r="F26" s="652">
        <v>1107</v>
      </c>
      <c r="G26" s="649">
        <v>1</v>
      </c>
      <c r="H26" s="649">
        <v>1107</v>
      </c>
      <c r="I26" s="652"/>
      <c r="J26" s="652"/>
      <c r="K26" s="649"/>
      <c r="L26" s="649"/>
      <c r="M26" s="652"/>
      <c r="N26" s="652"/>
      <c r="O26" s="665"/>
      <c r="P26" s="653"/>
    </row>
    <row r="27" spans="1:16" ht="14.4" customHeight="1" x14ac:dyDescent="0.3">
      <c r="A27" s="648" t="s">
        <v>2493</v>
      </c>
      <c r="B27" s="649" t="s">
        <v>2494</v>
      </c>
      <c r="C27" s="649" t="s">
        <v>2515</v>
      </c>
      <c r="D27" s="649" t="s">
        <v>2485</v>
      </c>
      <c r="E27" s="652">
        <v>64</v>
      </c>
      <c r="F27" s="652">
        <v>64512</v>
      </c>
      <c r="G27" s="649">
        <v>1</v>
      </c>
      <c r="H27" s="649">
        <v>1008</v>
      </c>
      <c r="I27" s="652">
        <v>75</v>
      </c>
      <c r="J27" s="652">
        <v>75600</v>
      </c>
      <c r="K27" s="649">
        <v>1.171875</v>
      </c>
      <c r="L27" s="649">
        <v>1008</v>
      </c>
      <c r="M27" s="652">
        <v>96</v>
      </c>
      <c r="N27" s="652">
        <v>96768</v>
      </c>
      <c r="O27" s="665">
        <v>1.5</v>
      </c>
      <c r="P27" s="653">
        <v>1008</v>
      </c>
    </row>
    <row r="28" spans="1:16" ht="14.4" customHeight="1" x14ac:dyDescent="0.3">
      <c r="A28" s="648" t="s">
        <v>2493</v>
      </c>
      <c r="B28" s="649" t="s">
        <v>2494</v>
      </c>
      <c r="C28" s="649" t="s">
        <v>2516</v>
      </c>
      <c r="D28" s="649" t="s">
        <v>2485</v>
      </c>
      <c r="E28" s="652"/>
      <c r="F28" s="652"/>
      <c r="G28" s="649"/>
      <c r="H28" s="649"/>
      <c r="I28" s="652">
        <v>0</v>
      </c>
      <c r="J28" s="652">
        <v>0</v>
      </c>
      <c r="K28" s="649"/>
      <c r="L28" s="649"/>
      <c r="M28" s="652">
        <v>0</v>
      </c>
      <c r="N28" s="652">
        <v>0</v>
      </c>
      <c r="O28" s="665"/>
      <c r="P28" s="653"/>
    </row>
    <row r="29" spans="1:16" ht="14.4" customHeight="1" x14ac:dyDescent="0.3">
      <c r="A29" s="648" t="s">
        <v>2493</v>
      </c>
      <c r="B29" s="649" t="s">
        <v>2490</v>
      </c>
      <c r="C29" s="649" t="s">
        <v>2517</v>
      </c>
      <c r="D29" s="649" t="s">
        <v>2518</v>
      </c>
      <c r="E29" s="652">
        <v>262</v>
      </c>
      <c r="F29" s="652">
        <v>20377.790000000005</v>
      </c>
      <c r="G29" s="649">
        <v>1</v>
      </c>
      <c r="H29" s="649">
        <v>77.777824427480937</v>
      </c>
      <c r="I29" s="652">
        <v>270</v>
      </c>
      <c r="J29" s="652">
        <v>21000</v>
      </c>
      <c r="K29" s="649">
        <v>1.0305337330495601</v>
      </c>
      <c r="L29" s="649">
        <v>77.777777777777771</v>
      </c>
      <c r="M29" s="652">
        <v>198</v>
      </c>
      <c r="N29" s="652">
        <v>15400</v>
      </c>
      <c r="O29" s="665">
        <v>0.7557247375696774</v>
      </c>
      <c r="P29" s="653">
        <v>77.777777777777771</v>
      </c>
    </row>
    <row r="30" spans="1:16" ht="14.4" customHeight="1" x14ac:dyDescent="0.3">
      <c r="A30" s="648" t="s">
        <v>2493</v>
      </c>
      <c r="B30" s="649" t="s">
        <v>2490</v>
      </c>
      <c r="C30" s="649" t="s">
        <v>2519</v>
      </c>
      <c r="D30" s="649" t="s">
        <v>2520</v>
      </c>
      <c r="E30" s="652">
        <v>22</v>
      </c>
      <c r="F30" s="652">
        <v>5500</v>
      </c>
      <c r="G30" s="649">
        <v>1</v>
      </c>
      <c r="H30" s="649">
        <v>250</v>
      </c>
      <c r="I30" s="652">
        <v>29</v>
      </c>
      <c r="J30" s="652">
        <v>7250</v>
      </c>
      <c r="K30" s="649">
        <v>1.3181818181818181</v>
      </c>
      <c r="L30" s="649">
        <v>250</v>
      </c>
      <c r="M30" s="652">
        <v>38</v>
      </c>
      <c r="N30" s="652">
        <v>9500</v>
      </c>
      <c r="O30" s="665">
        <v>1.7272727272727273</v>
      </c>
      <c r="P30" s="653">
        <v>250</v>
      </c>
    </row>
    <row r="31" spans="1:16" ht="14.4" customHeight="1" x14ac:dyDescent="0.3">
      <c r="A31" s="648" t="s">
        <v>2493</v>
      </c>
      <c r="B31" s="649" t="s">
        <v>2490</v>
      </c>
      <c r="C31" s="649" t="s">
        <v>2521</v>
      </c>
      <c r="D31" s="649" t="s">
        <v>2522</v>
      </c>
      <c r="E31" s="652">
        <v>1771</v>
      </c>
      <c r="F31" s="652">
        <v>196777.77</v>
      </c>
      <c r="G31" s="649">
        <v>1</v>
      </c>
      <c r="H31" s="649">
        <v>111.11110671936758</v>
      </c>
      <c r="I31" s="652">
        <v>2015</v>
      </c>
      <c r="J31" s="652">
        <v>223888.88</v>
      </c>
      <c r="K31" s="649">
        <v>1.1377752680091864</v>
      </c>
      <c r="L31" s="649">
        <v>111.11110669975186</v>
      </c>
      <c r="M31" s="652">
        <v>2434</v>
      </c>
      <c r="N31" s="652">
        <v>270444.45</v>
      </c>
      <c r="O31" s="665">
        <v>1.3743648482244719</v>
      </c>
      <c r="P31" s="653">
        <v>111.1111133935908</v>
      </c>
    </row>
    <row r="32" spans="1:16" ht="14.4" customHeight="1" x14ac:dyDescent="0.3">
      <c r="A32" s="648" t="s">
        <v>2493</v>
      </c>
      <c r="B32" s="649" t="s">
        <v>2490</v>
      </c>
      <c r="C32" s="649" t="s">
        <v>2523</v>
      </c>
      <c r="D32" s="649" t="s">
        <v>2524</v>
      </c>
      <c r="E32" s="652">
        <v>3</v>
      </c>
      <c r="F32" s="652">
        <v>1050</v>
      </c>
      <c r="G32" s="649">
        <v>1</v>
      </c>
      <c r="H32" s="649">
        <v>350</v>
      </c>
      <c r="I32" s="652">
        <v>6</v>
      </c>
      <c r="J32" s="652">
        <v>2100</v>
      </c>
      <c r="K32" s="649">
        <v>2</v>
      </c>
      <c r="L32" s="649">
        <v>350</v>
      </c>
      <c r="M32" s="652">
        <v>3</v>
      </c>
      <c r="N32" s="652">
        <v>1050</v>
      </c>
      <c r="O32" s="665">
        <v>1</v>
      </c>
      <c r="P32" s="653">
        <v>350</v>
      </c>
    </row>
    <row r="33" spans="1:16" ht="14.4" customHeight="1" x14ac:dyDescent="0.3">
      <c r="A33" s="648" t="s">
        <v>2493</v>
      </c>
      <c r="B33" s="649" t="s">
        <v>2490</v>
      </c>
      <c r="C33" s="649" t="s">
        <v>2525</v>
      </c>
      <c r="D33" s="649" t="s">
        <v>2526</v>
      </c>
      <c r="E33" s="652">
        <v>95</v>
      </c>
      <c r="F33" s="652">
        <v>23222.21</v>
      </c>
      <c r="G33" s="649">
        <v>1</v>
      </c>
      <c r="H33" s="649">
        <v>244.44431578947368</v>
      </c>
      <c r="I33" s="652">
        <v>65</v>
      </c>
      <c r="J33" s="652">
        <v>15888.900000000001</v>
      </c>
      <c r="K33" s="649">
        <v>0.68421136489593382</v>
      </c>
      <c r="L33" s="649">
        <v>244.44461538461542</v>
      </c>
      <c r="M33" s="652">
        <v>31</v>
      </c>
      <c r="N33" s="652">
        <v>7920</v>
      </c>
      <c r="O33" s="665">
        <v>0.3410528110804269</v>
      </c>
      <c r="P33" s="653">
        <v>255.48387096774192</v>
      </c>
    </row>
    <row r="34" spans="1:16" ht="14.4" customHeight="1" x14ac:dyDescent="0.3">
      <c r="A34" s="648" t="s">
        <v>2493</v>
      </c>
      <c r="B34" s="649" t="s">
        <v>2490</v>
      </c>
      <c r="C34" s="649" t="s">
        <v>2527</v>
      </c>
      <c r="D34" s="649" t="s">
        <v>2528</v>
      </c>
      <c r="E34" s="652">
        <v>7</v>
      </c>
      <c r="F34" s="652">
        <v>2061.1099999999997</v>
      </c>
      <c r="G34" s="649">
        <v>1</v>
      </c>
      <c r="H34" s="649">
        <v>294.44428571428568</v>
      </c>
      <c r="I34" s="652">
        <v>5</v>
      </c>
      <c r="J34" s="652">
        <v>1472.22</v>
      </c>
      <c r="K34" s="649">
        <v>0.71428502117790915</v>
      </c>
      <c r="L34" s="649">
        <v>294.44400000000002</v>
      </c>
      <c r="M34" s="652">
        <v>2</v>
      </c>
      <c r="N34" s="652">
        <v>588.89</v>
      </c>
      <c r="O34" s="665">
        <v>0.28571497882209107</v>
      </c>
      <c r="P34" s="653">
        <v>294.44499999999999</v>
      </c>
    </row>
    <row r="35" spans="1:16" ht="14.4" customHeight="1" x14ac:dyDescent="0.3">
      <c r="A35" s="648" t="s">
        <v>2493</v>
      </c>
      <c r="B35" s="649" t="s">
        <v>2490</v>
      </c>
      <c r="C35" s="649" t="s">
        <v>2529</v>
      </c>
      <c r="D35" s="649" t="s">
        <v>2530</v>
      </c>
      <c r="E35" s="652">
        <v>1022</v>
      </c>
      <c r="F35" s="652">
        <v>190773.34000000003</v>
      </c>
      <c r="G35" s="649">
        <v>1</v>
      </c>
      <c r="H35" s="649">
        <v>186.66667318982391</v>
      </c>
      <c r="I35" s="652">
        <v>1018</v>
      </c>
      <c r="J35" s="652">
        <v>190026.66000000003</v>
      </c>
      <c r="K35" s="649">
        <v>0.99608603592095213</v>
      </c>
      <c r="L35" s="649">
        <v>186.66666011787822</v>
      </c>
      <c r="M35" s="652">
        <v>1307</v>
      </c>
      <c r="N35" s="652">
        <v>243973.33000000005</v>
      </c>
      <c r="O35" s="665">
        <v>1.2788649084824957</v>
      </c>
      <c r="P35" s="653">
        <v>186.66666411629689</v>
      </c>
    </row>
    <row r="36" spans="1:16" ht="14.4" customHeight="1" x14ac:dyDescent="0.3">
      <c r="A36" s="648" t="s">
        <v>2493</v>
      </c>
      <c r="B36" s="649" t="s">
        <v>2490</v>
      </c>
      <c r="C36" s="649" t="s">
        <v>2531</v>
      </c>
      <c r="D36" s="649" t="s">
        <v>2532</v>
      </c>
      <c r="E36" s="652">
        <v>1143</v>
      </c>
      <c r="F36" s="652">
        <v>666750</v>
      </c>
      <c r="G36" s="649">
        <v>1</v>
      </c>
      <c r="H36" s="649">
        <v>583.33333333333337</v>
      </c>
      <c r="I36" s="652">
        <v>1394</v>
      </c>
      <c r="J36" s="652">
        <v>813166.67</v>
      </c>
      <c r="K36" s="649">
        <v>1.2195975553055869</v>
      </c>
      <c r="L36" s="649">
        <v>583.33333572453375</v>
      </c>
      <c r="M36" s="652">
        <v>1606</v>
      </c>
      <c r="N36" s="652">
        <v>936833.33000000007</v>
      </c>
      <c r="O36" s="665">
        <v>1.4050743607049121</v>
      </c>
      <c r="P36" s="653">
        <v>583.33333125778336</v>
      </c>
    </row>
    <row r="37" spans="1:16" ht="14.4" customHeight="1" x14ac:dyDescent="0.3">
      <c r="A37" s="648" t="s">
        <v>2493</v>
      </c>
      <c r="B37" s="649" t="s">
        <v>2490</v>
      </c>
      <c r="C37" s="649" t="s">
        <v>2533</v>
      </c>
      <c r="D37" s="649" t="s">
        <v>2534</v>
      </c>
      <c r="E37" s="652">
        <v>201</v>
      </c>
      <c r="F37" s="652">
        <v>93799.99</v>
      </c>
      <c r="G37" s="649">
        <v>1</v>
      </c>
      <c r="H37" s="649">
        <v>466.66661691542294</v>
      </c>
      <c r="I37" s="652">
        <v>233</v>
      </c>
      <c r="J37" s="652">
        <v>108733.33</v>
      </c>
      <c r="K37" s="649">
        <v>1.159204068145423</v>
      </c>
      <c r="L37" s="649">
        <v>466.666652360515</v>
      </c>
      <c r="M37" s="652">
        <v>242</v>
      </c>
      <c r="N37" s="652">
        <v>112933.34</v>
      </c>
      <c r="O37" s="665">
        <v>1.2039802989318016</v>
      </c>
      <c r="P37" s="653">
        <v>466.66669421487603</v>
      </c>
    </row>
    <row r="38" spans="1:16" ht="14.4" customHeight="1" x14ac:dyDescent="0.3">
      <c r="A38" s="648" t="s">
        <v>2493</v>
      </c>
      <c r="B38" s="649" t="s">
        <v>2490</v>
      </c>
      <c r="C38" s="649" t="s">
        <v>2535</v>
      </c>
      <c r="D38" s="649" t="s">
        <v>2534</v>
      </c>
      <c r="E38" s="652">
        <v>17</v>
      </c>
      <c r="F38" s="652">
        <v>17000</v>
      </c>
      <c r="G38" s="649">
        <v>1</v>
      </c>
      <c r="H38" s="649">
        <v>1000</v>
      </c>
      <c r="I38" s="652">
        <v>43</v>
      </c>
      <c r="J38" s="652">
        <v>43000</v>
      </c>
      <c r="K38" s="649">
        <v>2.5294117647058822</v>
      </c>
      <c r="L38" s="649">
        <v>1000</v>
      </c>
      <c r="M38" s="652">
        <v>24</v>
      </c>
      <c r="N38" s="652">
        <v>24000</v>
      </c>
      <c r="O38" s="665">
        <v>1.411764705882353</v>
      </c>
      <c r="P38" s="653">
        <v>1000</v>
      </c>
    </row>
    <row r="39" spans="1:16" ht="14.4" customHeight="1" x14ac:dyDescent="0.3">
      <c r="A39" s="648" t="s">
        <v>2493</v>
      </c>
      <c r="B39" s="649" t="s">
        <v>2490</v>
      </c>
      <c r="C39" s="649" t="s">
        <v>2536</v>
      </c>
      <c r="D39" s="649" t="s">
        <v>2537</v>
      </c>
      <c r="E39" s="652">
        <v>8</v>
      </c>
      <c r="F39" s="652">
        <v>5333.34</v>
      </c>
      <c r="G39" s="649">
        <v>1</v>
      </c>
      <c r="H39" s="649">
        <v>666.66750000000002</v>
      </c>
      <c r="I39" s="652">
        <v>9</v>
      </c>
      <c r="J39" s="652">
        <v>6000</v>
      </c>
      <c r="K39" s="649">
        <v>1.1249985937517577</v>
      </c>
      <c r="L39" s="649">
        <v>666.66666666666663</v>
      </c>
      <c r="M39" s="652">
        <v>9</v>
      </c>
      <c r="N39" s="652">
        <v>6000</v>
      </c>
      <c r="O39" s="665">
        <v>1.1249985937517577</v>
      </c>
      <c r="P39" s="653">
        <v>666.66666666666663</v>
      </c>
    </row>
    <row r="40" spans="1:16" ht="14.4" customHeight="1" x14ac:dyDescent="0.3">
      <c r="A40" s="648" t="s">
        <v>2493</v>
      </c>
      <c r="B40" s="649" t="s">
        <v>2490</v>
      </c>
      <c r="C40" s="649" t="s">
        <v>2538</v>
      </c>
      <c r="D40" s="649" t="s">
        <v>2539</v>
      </c>
      <c r="E40" s="652">
        <v>2110</v>
      </c>
      <c r="F40" s="652">
        <v>105500</v>
      </c>
      <c r="G40" s="649">
        <v>1</v>
      </c>
      <c r="H40" s="649">
        <v>50</v>
      </c>
      <c r="I40" s="652">
        <v>2116</v>
      </c>
      <c r="J40" s="652">
        <v>105800</v>
      </c>
      <c r="K40" s="649">
        <v>1.0028436018957345</v>
      </c>
      <c r="L40" s="649">
        <v>50</v>
      </c>
      <c r="M40" s="652">
        <v>1982</v>
      </c>
      <c r="N40" s="652">
        <v>99100</v>
      </c>
      <c r="O40" s="665">
        <v>0.9393364928909953</v>
      </c>
      <c r="P40" s="653">
        <v>50</v>
      </c>
    </row>
    <row r="41" spans="1:16" ht="14.4" customHeight="1" x14ac:dyDescent="0.3">
      <c r="A41" s="648" t="s">
        <v>2493</v>
      </c>
      <c r="B41" s="649" t="s">
        <v>2490</v>
      </c>
      <c r="C41" s="649" t="s">
        <v>2540</v>
      </c>
      <c r="D41" s="649" t="s">
        <v>2541</v>
      </c>
      <c r="E41" s="652"/>
      <c r="F41" s="652"/>
      <c r="G41" s="649"/>
      <c r="H41" s="649"/>
      <c r="I41" s="652"/>
      <c r="J41" s="652"/>
      <c r="K41" s="649"/>
      <c r="L41" s="649"/>
      <c r="M41" s="652">
        <v>6</v>
      </c>
      <c r="N41" s="652">
        <v>33.340000000000003</v>
      </c>
      <c r="O41" s="665"/>
      <c r="P41" s="653">
        <v>5.5566666666666675</v>
      </c>
    </row>
    <row r="42" spans="1:16" ht="14.4" customHeight="1" x14ac:dyDescent="0.3">
      <c r="A42" s="648" t="s">
        <v>2493</v>
      </c>
      <c r="B42" s="649" t="s">
        <v>2490</v>
      </c>
      <c r="C42" s="649" t="s">
        <v>2542</v>
      </c>
      <c r="D42" s="649" t="s">
        <v>2543</v>
      </c>
      <c r="E42" s="652">
        <v>52</v>
      </c>
      <c r="F42" s="652">
        <v>5257.78</v>
      </c>
      <c r="G42" s="649">
        <v>1</v>
      </c>
      <c r="H42" s="649">
        <v>101.11115384615384</v>
      </c>
      <c r="I42" s="652">
        <v>51</v>
      </c>
      <c r="J42" s="652">
        <v>5156.66</v>
      </c>
      <c r="K42" s="649">
        <v>0.98076754828083335</v>
      </c>
      <c r="L42" s="649">
        <v>101.11098039215686</v>
      </c>
      <c r="M42" s="652">
        <v>97</v>
      </c>
      <c r="N42" s="652">
        <v>9807.7699999999986</v>
      </c>
      <c r="O42" s="665">
        <v>1.8653823476828622</v>
      </c>
      <c r="P42" s="653">
        <v>101.11103092783503</v>
      </c>
    </row>
    <row r="43" spans="1:16" ht="14.4" customHeight="1" x14ac:dyDescent="0.3">
      <c r="A43" s="648" t="s">
        <v>2493</v>
      </c>
      <c r="B43" s="649" t="s">
        <v>2490</v>
      </c>
      <c r="C43" s="649" t="s">
        <v>2544</v>
      </c>
      <c r="D43" s="649" t="s">
        <v>2545</v>
      </c>
      <c r="E43" s="652">
        <v>9</v>
      </c>
      <c r="F43" s="652">
        <v>690</v>
      </c>
      <c r="G43" s="649">
        <v>1</v>
      </c>
      <c r="H43" s="649">
        <v>76.666666666666671</v>
      </c>
      <c r="I43" s="652"/>
      <c r="J43" s="652"/>
      <c r="K43" s="649"/>
      <c r="L43" s="649"/>
      <c r="M43" s="652">
        <v>1</v>
      </c>
      <c r="N43" s="652">
        <v>76.67</v>
      </c>
      <c r="O43" s="665">
        <v>0.1111159420289855</v>
      </c>
      <c r="P43" s="653">
        <v>76.67</v>
      </c>
    </row>
    <row r="44" spans="1:16" ht="14.4" customHeight="1" x14ac:dyDescent="0.3">
      <c r="A44" s="648" t="s">
        <v>2493</v>
      </c>
      <c r="B44" s="649" t="s">
        <v>2490</v>
      </c>
      <c r="C44" s="649" t="s">
        <v>2546</v>
      </c>
      <c r="D44" s="649" t="s">
        <v>2547</v>
      </c>
      <c r="E44" s="652">
        <v>37</v>
      </c>
      <c r="F44" s="652">
        <v>0</v>
      </c>
      <c r="G44" s="649"/>
      <c r="H44" s="649">
        <v>0</v>
      </c>
      <c r="I44" s="652">
        <v>69</v>
      </c>
      <c r="J44" s="652">
        <v>0</v>
      </c>
      <c r="K44" s="649"/>
      <c r="L44" s="649">
        <v>0</v>
      </c>
      <c r="M44" s="652">
        <v>59</v>
      </c>
      <c r="N44" s="652">
        <v>0</v>
      </c>
      <c r="O44" s="665"/>
      <c r="P44" s="653">
        <v>0</v>
      </c>
    </row>
    <row r="45" spans="1:16" ht="14.4" customHeight="1" x14ac:dyDescent="0.3">
      <c r="A45" s="648" t="s">
        <v>2493</v>
      </c>
      <c r="B45" s="649" t="s">
        <v>2490</v>
      </c>
      <c r="C45" s="649" t="s">
        <v>2548</v>
      </c>
      <c r="D45" s="649" t="s">
        <v>2549</v>
      </c>
      <c r="E45" s="652">
        <v>110</v>
      </c>
      <c r="F45" s="652">
        <v>0</v>
      </c>
      <c r="G45" s="649"/>
      <c r="H45" s="649">
        <v>0</v>
      </c>
      <c r="I45" s="652">
        <v>123</v>
      </c>
      <c r="J45" s="652">
        <v>0</v>
      </c>
      <c r="K45" s="649"/>
      <c r="L45" s="649">
        <v>0</v>
      </c>
      <c r="M45" s="652">
        <v>134</v>
      </c>
      <c r="N45" s="652">
        <v>0</v>
      </c>
      <c r="O45" s="665"/>
      <c r="P45" s="653">
        <v>0</v>
      </c>
    </row>
    <row r="46" spans="1:16" ht="14.4" customHeight="1" x14ac:dyDescent="0.3">
      <c r="A46" s="648" t="s">
        <v>2493</v>
      </c>
      <c r="B46" s="649" t="s">
        <v>2490</v>
      </c>
      <c r="C46" s="649" t="s">
        <v>2550</v>
      </c>
      <c r="D46" s="649" t="s">
        <v>2551</v>
      </c>
      <c r="E46" s="652">
        <v>1310</v>
      </c>
      <c r="F46" s="652">
        <v>400277.77999999997</v>
      </c>
      <c r="G46" s="649">
        <v>1</v>
      </c>
      <c r="H46" s="649">
        <v>305.5555572519084</v>
      </c>
      <c r="I46" s="652">
        <v>1282</v>
      </c>
      <c r="J46" s="652">
        <v>391722.20999999996</v>
      </c>
      <c r="K46" s="649">
        <v>0.97862591823108436</v>
      </c>
      <c r="L46" s="649">
        <v>305.55554602184083</v>
      </c>
      <c r="M46" s="652">
        <v>1268</v>
      </c>
      <c r="N46" s="652">
        <v>387444.44999999995</v>
      </c>
      <c r="O46" s="665">
        <v>0.96793893980325363</v>
      </c>
      <c r="P46" s="653">
        <v>305.55555993690848</v>
      </c>
    </row>
    <row r="47" spans="1:16" ht="14.4" customHeight="1" x14ac:dyDescent="0.3">
      <c r="A47" s="648" t="s">
        <v>2493</v>
      </c>
      <c r="B47" s="649" t="s">
        <v>2490</v>
      </c>
      <c r="C47" s="649" t="s">
        <v>2552</v>
      </c>
      <c r="D47" s="649" t="s">
        <v>2553</v>
      </c>
      <c r="E47" s="652">
        <v>3394</v>
      </c>
      <c r="F47" s="652">
        <v>0</v>
      </c>
      <c r="G47" s="649"/>
      <c r="H47" s="649">
        <v>0</v>
      </c>
      <c r="I47" s="652">
        <v>4290</v>
      </c>
      <c r="J47" s="652">
        <v>0</v>
      </c>
      <c r="K47" s="649"/>
      <c r="L47" s="649">
        <v>0</v>
      </c>
      <c r="M47" s="652">
        <v>4501</v>
      </c>
      <c r="N47" s="652">
        <v>0</v>
      </c>
      <c r="O47" s="665"/>
      <c r="P47" s="653">
        <v>0</v>
      </c>
    </row>
    <row r="48" spans="1:16" ht="14.4" customHeight="1" x14ac:dyDescent="0.3">
      <c r="A48" s="648" t="s">
        <v>2493</v>
      </c>
      <c r="B48" s="649" t="s">
        <v>2490</v>
      </c>
      <c r="C48" s="649" t="s">
        <v>2554</v>
      </c>
      <c r="D48" s="649" t="s">
        <v>2555</v>
      </c>
      <c r="E48" s="652">
        <v>4793</v>
      </c>
      <c r="F48" s="652">
        <v>2183477.7800000003</v>
      </c>
      <c r="G48" s="649">
        <v>1</v>
      </c>
      <c r="H48" s="649">
        <v>455.55555601919474</v>
      </c>
      <c r="I48" s="652">
        <v>4711</v>
      </c>
      <c r="J48" s="652">
        <v>2146122.2199999997</v>
      </c>
      <c r="K48" s="649">
        <v>0.98289171506934203</v>
      </c>
      <c r="L48" s="649">
        <v>455.55555508384629</v>
      </c>
      <c r="M48" s="652">
        <v>4952</v>
      </c>
      <c r="N48" s="652">
        <v>2255911.1</v>
      </c>
      <c r="O48" s="665">
        <v>1.0331733717024589</v>
      </c>
      <c r="P48" s="653">
        <v>455.55555331179323</v>
      </c>
    </row>
    <row r="49" spans="1:16" ht="14.4" customHeight="1" x14ac:dyDescent="0.3">
      <c r="A49" s="648" t="s">
        <v>2493</v>
      </c>
      <c r="B49" s="649" t="s">
        <v>2490</v>
      </c>
      <c r="C49" s="649" t="s">
        <v>2556</v>
      </c>
      <c r="D49" s="649" t="s">
        <v>2557</v>
      </c>
      <c r="E49" s="652">
        <v>4</v>
      </c>
      <c r="F49" s="652">
        <v>0</v>
      </c>
      <c r="G49" s="649"/>
      <c r="H49" s="649">
        <v>0</v>
      </c>
      <c r="I49" s="652">
        <v>0</v>
      </c>
      <c r="J49" s="652">
        <v>0</v>
      </c>
      <c r="K49" s="649"/>
      <c r="L49" s="649"/>
      <c r="M49" s="652"/>
      <c r="N49" s="652"/>
      <c r="O49" s="665"/>
      <c r="P49" s="653"/>
    </row>
    <row r="50" spans="1:16" ht="14.4" customHeight="1" x14ac:dyDescent="0.3">
      <c r="A50" s="648" t="s">
        <v>2493</v>
      </c>
      <c r="B50" s="649" t="s">
        <v>2490</v>
      </c>
      <c r="C50" s="649" t="s">
        <v>2558</v>
      </c>
      <c r="D50" s="649" t="s">
        <v>2559</v>
      </c>
      <c r="E50" s="652">
        <v>83</v>
      </c>
      <c r="F50" s="652">
        <v>4887.7900000000009</v>
      </c>
      <c r="G50" s="649">
        <v>1</v>
      </c>
      <c r="H50" s="649">
        <v>58.889036144578327</v>
      </c>
      <c r="I50" s="652">
        <v>32</v>
      </c>
      <c r="J50" s="652">
        <v>1884.44</v>
      </c>
      <c r="K50" s="649">
        <v>0.38554029530728606</v>
      </c>
      <c r="L50" s="649">
        <v>58.888750000000002</v>
      </c>
      <c r="M50" s="652">
        <v>44</v>
      </c>
      <c r="N50" s="652">
        <v>2591.12</v>
      </c>
      <c r="O50" s="665">
        <v>0.53012097491913512</v>
      </c>
      <c r="P50" s="653">
        <v>58.889090909090903</v>
      </c>
    </row>
    <row r="51" spans="1:16" ht="14.4" customHeight="1" x14ac:dyDescent="0.3">
      <c r="A51" s="648" t="s">
        <v>2493</v>
      </c>
      <c r="B51" s="649" t="s">
        <v>2490</v>
      </c>
      <c r="C51" s="649" t="s">
        <v>2560</v>
      </c>
      <c r="D51" s="649" t="s">
        <v>2561</v>
      </c>
      <c r="E51" s="652">
        <v>1966</v>
      </c>
      <c r="F51" s="652">
        <v>152911.11000000002</v>
      </c>
      <c r="G51" s="649">
        <v>1</v>
      </c>
      <c r="H51" s="649">
        <v>77.777777212614453</v>
      </c>
      <c r="I51" s="652">
        <v>2005</v>
      </c>
      <c r="J51" s="652">
        <v>155944.46000000002</v>
      </c>
      <c r="K51" s="649">
        <v>1.0198373421002569</v>
      </c>
      <c r="L51" s="649">
        <v>77.777785536159612</v>
      </c>
      <c r="M51" s="652">
        <v>2124</v>
      </c>
      <c r="N51" s="652">
        <v>165200.01</v>
      </c>
      <c r="O51" s="665">
        <v>1.080366299087097</v>
      </c>
      <c r="P51" s="653">
        <v>77.777782485875704</v>
      </c>
    </row>
    <row r="52" spans="1:16" ht="14.4" customHeight="1" x14ac:dyDescent="0.3">
      <c r="A52" s="648" t="s">
        <v>2493</v>
      </c>
      <c r="B52" s="649" t="s">
        <v>2490</v>
      </c>
      <c r="C52" s="649" t="s">
        <v>2562</v>
      </c>
      <c r="D52" s="649" t="s">
        <v>2563</v>
      </c>
      <c r="E52" s="652">
        <v>0</v>
      </c>
      <c r="F52" s="652">
        <v>0</v>
      </c>
      <c r="G52" s="649"/>
      <c r="H52" s="649"/>
      <c r="I52" s="652">
        <v>0</v>
      </c>
      <c r="J52" s="652">
        <v>0</v>
      </c>
      <c r="K52" s="649"/>
      <c r="L52" s="649"/>
      <c r="M52" s="652"/>
      <c r="N52" s="652"/>
      <c r="O52" s="665"/>
      <c r="P52" s="653"/>
    </row>
    <row r="53" spans="1:16" ht="14.4" customHeight="1" x14ac:dyDescent="0.3">
      <c r="A53" s="648" t="s">
        <v>2493</v>
      </c>
      <c r="B53" s="649" t="s">
        <v>2490</v>
      </c>
      <c r="C53" s="649" t="s">
        <v>2564</v>
      </c>
      <c r="D53" s="649" t="s">
        <v>2565</v>
      </c>
      <c r="E53" s="652">
        <v>1755</v>
      </c>
      <c r="F53" s="652">
        <v>156000</v>
      </c>
      <c r="G53" s="649">
        <v>1</v>
      </c>
      <c r="H53" s="649">
        <v>88.888888888888886</v>
      </c>
      <c r="I53" s="652">
        <v>1766</v>
      </c>
      <c r="J53" s="652">
        <v>156977.78</v>
      </c>
      <c r="K53" s="649">
        <v>1.0062678205128206</v>
      </c>
      <c r="L53" s="649">
        <v>88.888890147225368</v>
      </c>
      <c r="M53" s="652">
        <v>1581</v>
      </c>
      <c r="N53" s="652">
        <v>140533.32999999999</v>
      </c>
      <c r="O53" s="665">
        <v>0.90085467948717945</v>
      </c>
      <c r="P53" s="653">
        <v>88.888886780518646</v>
      </c>
    </row>
    <row r="54" spans="1:16" ht="14.4" customHeight="1" x14ac:dyDescent="0.3">
      <c r="A54" s="648" t="s">
        <v>2493</v>
      </c>
      <c r="B54" s="649" t="s">
        <v>2490</v>
      </c>
      <c r="C54" s="649" t="s">
        <v>2566</v>
      </c>
      <c r="D54" s="649" t="s">
        <v>2567</v>
      </c>
      <c r="E54" s="652">
        <v>10</v>
      </c>
      <c r="F54" s="652">
        <v>433.33</v>
      </c>
      <c r="G54" s="649">
        <v>1</v>
      </c>
      <c r="H54" s="649">
        <v>43.332999999999998</v>
      </c>
      <c r="I54" s="652">
        <v>7</v>
      </c>
      <c r="J54" s="652">
        <v>303.33000000000004</v>
      </c>
      <c r="K54" s="649">
        <v>0.6999976922899408</v>
      </c>
      <c r="L54" s="649">
        <v>43.332857142857151</v>
      </c>
      <c r="M54" s="652">
        <v>3</v>
      </c>
      <c r="N54" s="652">
        <v>130</v>
      </c>
      <c r="O54" s="665">
        <v>0.30000230771005931</v>
      </c>
      <c r="P54" s="653">
        <v>43.333333333333336</v>
      </c>
    </row>
    <row r="55" spans="1:16" ht="14.4" customHeight="1" x14ac:dyDescent="0.3">
      <c r="A55" s="648" t="s">
        <v>2493</v>
      </c>
      <c r="B55" s="649" t="s">
        <v>2490</v>
      </c>
      <c r="C55" s="649" t="s">
        <v>2568</v>
      </c>
      <c r="D55" s="649" t="s">
        <v>2569</v>
      </c>
      <c r="E55" s="652">
        <v>65</v>
      </c>
      <c r="F55" s="652">
        <v>6283.34</v>
      </c>
      <c r="G55" s="649">
        <v>1</v>
      </c>
      <c r="H55" s="649">
        <v>96.666769230769233</v>
      </c>
      <c r="I55" s="652">
        <v>50</v>
      </c>
      <c r="J55" s="652">
        <v>4833.33</v>
      </c>
      <c r="K55" s="649">
        <v>0.76922942256825189</v>
      </c>
      <c r="L55" s="649">
        <v>96.666600000000003</v>
      </c>
      <c r="M55" s="652">
        <v>109</v>
      </c>
      <c r="N55" s="652">
        <v>10536.66</v>
      </c>
      <c r="O55" s="665">
        <v>1.676920236689404</v>
      </c>
      <c r="P55" s="653">
        <v>96.666605504587153</v>
      </c>
    </row>
    <row r="56" spans="1:16" ht="14.4" customHeight="1" x14ac:dyDescent="0.3">
      <c r="A56" s="648" t="s">
        <v>2493</v>
      </c>
      <c r="B56" s="649" t="s">
        <v>2490</v>
      </c>
      <c r="C56" s="649" t="s">
        <v>2570</v>
      </c>
      <c r="D56" s="649" t="s">
        <v>2571</v>
      </c>
      <c r="E56" s="652">
        <v>327</v>
      </c>
      <c r="F56" s="652">
        <v>108999.99</v>
      </c>
      <c r="G56" s="649">
        <v>1</v>
      </c>
      <c r="H56" s="649">
        <v>333.3333027522936</v>
      </c>
      <c r="I56" s="652">
        <v>433</v>
      </c>
      <c r="J56" s="652">
        <v>144333.32</v>
      </c>
      <c r="K56" s="649">
        <v>1.3241590205650478</v>
      </c>
      <c r="L56" s="649">
        <v>333.33330254041573</v>
      </c>
      <c r="M56" s="652">
        <v>595</v>
      </c>
      <c r="N56" s="652">
        <v>198333.33000000002</v>
      </c>
      <c r="O56" s="665">
        <v>1.8195720017955965</v>
      </c>
      <c r="P56" s="653">
        <v>333.33332773109248</v>
      </c>
    </row>
    <row r="57" spans="1:16" ht="14.4" customHeight="1" x14ac:dyDescent="0.3">
      <c r="A57" s="648" t="s">
        <v>2493</v>
      </c>
      <c r="B57" s="649" t="s">
        <v>2490</v>
      </c>
      <c r="C57" s="649" t="s">
        <v>2572</v>
      </c>
      <c r="D57" s="649" t="s">
        <v>2573</v>
      </c>
      <c r="E57" s="652">
        <v>2</v>
      </c>
      <c r="F57" s="652">
        <v>402.22</v>
      </c>
      <c r="G57" s="649">
        <v>1</v>
      </c>
      <c r="H57" s="649">
        <v>201.11</v>
      </c>
      <c r="I57" s="652"/>
      <c r="J57" s="652"/>
      <c r="K57" s="649"/>
      <c r="L57" s="649"/>
      <c r="M57" s="652"/>
      <c r="N57" s="652"/>
      <c r="O57" s="665"/>
      <c r="P57" s="653"/>
    </row>
    <row r="58" spans="1:16" ht="14.4" customHeight="1" x14ac:dyDescent="0.3">
      <c r="A58" s="648" t="s">
        <v>2493</v>
      </c>
      <c r="B58" s="649" t="s">
        <v>2490</v>
      </c>
      <c r="C58" s="649" t="s">
        <v>2574</v>
      </c>
      <c r="D58" s="649" t="s">
        <v>2575</v>
      </c>
      <c r="E58" s="652"/>
      <c r="F58" s="652"/>
      <c r="G58" s="649"/>
      <c r="H58" s="649"/>
      <c r="I58" s="652"/>
      <c r="J58" s="652"/>
      <c r="K58" s="649"/>
      <c r="L58" s="649"/>
      <c r="M58" s="652">
        <v>2</v>
      </c>
      <c r="N58" s="652">
        <v>280</v>
      </c>
      <c r="O58" s="665"/>
      <c r="P58" s="653">
        <v>140</v>
      </c>
    </row>
    <row r="59" spans="1:16" ht="14.4" customHeight="1" x14ac:dyDescent="0.3">
      <c r="A59" s="648" t="s">
        <v>2493</v>
      </c>
      <c r="B59" s="649" t="s">
        <v>2490</v>
      </c>
      <c r="C59" s="649" t="s">
        <v>2576</v>
      </c>
      <c r="D59" s="649" t="s">
        <v>2577</v>
      </c>
      <c r="E59" s="652"/>
      <c r="F59" s="652"/>
      <c r="G59" s="649"/>
      <c r="H59" s="649"/>
      <c r="I59" s="652">
        <v>1</v>
      </c>
      <c r="J59" s="652">
        <v>75.56</v>
      </c>
      <c r="K59" s="649"/>
      <c r="L59" s="649">
        <v>75.56</v>
      </c>
      <c r="M59" s="652"/>
      <c r="N59" s="652"/>
      <c r="O59" s="665"/>
      <c r="P59" s="653"/>
    </row>
    <row r="60" spans="1:16" ht="14.4" customHeight="1" x14ac:dyDescent="0.3">
      <c r="A60" s="648" t="s">
        <v>2493</v>
      </c>
      <c r="B60" s="649" t="s">
        <v>2490</v>
      </c>
      <c r="C60" s="649" t="s">
        <v>2578</v>
      </c>
      <c r="D60" s="649" t="s">
        <v>2579</v>
      </c>
      <c r="E60" s="652">
        <v>2018</v>
      </c>
      <c r="F60" s="652">
        <v>2589766.66</v>
      </c>
      <c r="G60" s="649">
        <v>1</v>
      </c>
      <c r="H60" s="649">
        <v>1283.3333300297325</v>
      </c>
      <c r="I60" s="652">
        <v>1759</v>
      </c>
      <c r="J60" s="652">
        <v>2257383.33</v>
      </c>
      <c r="K60" s="649">
        <v>0.87165510502015653</v>
      </c>
      <c r="L60" s="649">
        <v>1283.3333314383174</v>
      </c>
      <c r="M60" s="652">
        <v>1714</v>
      </c>
      <c r="N60" s="652">
        <v>2199633.3199999998</v>
      </c>
      <c r="O60" s="665">
        <v>0.84935579485759527</v>
      </c>
      <c r="P60" s="653">
        <v>1283.3333255542589</v>
      </c>
    </row>
    <row r="61" spans="1:16" ht="14.4" customHeight="1" x14ac:dyDescent="0.3">
      <c r="A61" s="648" t="s">
        <v>2493</v>
      </c>
      <c r="B61" s="649" t="s">
        <v>2490</v>
      </c>
      <c r="C61" s="649" t="s">
        <v>2580</v>
      </c>
      <c r="D61" s="649" t="s">
        <v>2581</v>
      </c>
      <c r="E61" s="652">
        <v>8</v>
      </c>
      <c r="F61" s="652">
        <v>3733.34</v>
      </c>
      <c r="G61" s="649">
        <v>1</v>
      </c>
      <c r="H61" s="649">
        <v>466.66750000000002</v>
      </c>
      <c r="I61" s="652">
        <v>7</v>
      </c>
      <c r="J61" s="652">
        <v>3266.67</v>
      </c>
      <c r="K61" s="649">
        <v>0.87499933035833866</v>
      </c>
      <c r="L61" s="649">
        <v>466.66714285714289</v>
      </c>
      <c r="M61" s="652">
        <v>5</v>
      </c>
      <c r="N61" s="652">
        <v>2333.33</v>
      </c>
      <c r="O61" s="665">
        <v>0.62499799107501586</v>
      </c>
      <c r="P61" s="653">
        <v>466.666</v>
      </c>
    </row>
    <row r="62" spans="1:16" ht="14.4" customHeight="1" x14ac:dyDescent="0.3">
      <c r="A62" s="648" t="s">
        <v>2493</v>
      </c>
      <c r="B62" s="649" t="s">
        <v>2490</v>
      </c>
      <c r="C62" s="649" t="s">
        <v>2582</v>
      </c>
      <c r="D62" s="649" t="s">
        <v>2583</v>
      </c>
      <c r="E62" s="652">
        <v>70</v>
      </c>
      <c r="F62" s="652">
        <v>8166.67</v>
      </c>
      <c r="G62" s="649">
        <v>1</v>
      </c>
      <c r="H62" s="649">
        <v>116.66671428571429</v>
      </c>
      <c r="I62" s="652">
        <v>101</v>
      </c>
      <c r="J62" s="652">
        <v>11783.33</v>
      </c>
      <c r="K62" s="649">
        <v>1.4428561457730018</v>
      </c>
      <c r="L62" s="649">
        <v>116.66663366336634</v>
      </c>
      <c r="M62" s="652">
        <v>105</v>
      </c>
      <c r="N62" s="652">
        <v>12250</v>
      </c>
      <c r="O62" s="665">
        <v>1.4999993877553519</v>
      </c>
      <c r="P62" s="653">
        <v>116.66666666666667</v>
      </c>
    </row>
    <row r="63" spans="1:16" ht="14.4" customHeight="1" x14ac:dyDescent="0.3">
      <c r="A63" s="648" t="s">
        <v>2493</v>
      </c>
      <c r="B63" s="649" t="s">
        <v>2490</v>
      </c>
      <c r="C63" s="649" t="s">
        <v>2584</v>
      </c>
      <c r="D63" s="649" t="s">
        <v>2585</v>
      </c>
      <c r="E63" s="652">
        <v>42</v>
      </c>
      <c r="F63" s="652">
        <v>19599.989999999998</v>
      </c>
      <c r="G63" s="649">
        <v>1</v>
      </c>
      <c r="H63" s="649">
        <v>466.66642857142853</v>
      </c>
      <c r="I63" s="652">
        <v>38</v>
      </c>
      <c r="J63" s="652">
        <v>17733.330000000002</v>
      </c>
      <c r="K63" s="649">
        <v>0.90476219630724319</v>
      </c>
      <c r="L63" s="649">
        <v>466.66657894736846</v>
      </c>
      <c r="M63" s="652">
        <v>27</v>
      </c>
      <c r="N63" s="652">
        <v>12600</v>
      </c>
      <c r="O63" s="665">
        <v>0.64285747084564848</v>
      </c>
      <c r="P63" s="653">
        <v>466.66666666666669</v>
      </c>
    </row>
    <row r="64" spans="1:16" ht="14.4" customHeight="1" x14ac:dyDescent="0.3">
      <c r="A64" s="648" t="s">
        <v>2493</v>
      </c>
      <c r="B64" s="649" t="s">
        <v>2490</v>
      </c>
      <c r="C64" s="649" t="s">
        <v>2491</v>
      </c>
      <c r="D64" s="649" t="s">
        <v>2492</v>
      </c>
      <c r="E64" s="652">
        <v>4</v>
      </c>
      <c r="F64" s="652">
        <v>1311.12</v>
      </c>
      <c r="G64" s="649">
        <v>1</v>
      </c>
      <c r="H64" s="649">
        <v>327.78</v>
      </c>
      <c r="I64" s="652">
        <v>1</v>
      </c>
      <c r="J64" s="652">
        <v>327.78</v>
      </c>
      <c r="K64" s="649">
        <v>0.25</v>
      </c>
      <c r="L64" s="649">
        <v>327.78</v>
      </c>
      <c r="M64" s="652"/>
      <c r="N64" s="652"/>
      <c r="O64" s="665"/>
      <c r="P64" s="653"/>
    </row>
    <row r="65" spans="1:16" ht="14.4" customHeight="1" x14ac:dyDescent="0.3">
      <c r="A65" s="648" t="s">
        <v>2493</v>
      </c>
      <c r="B65" s="649" t="s">
        <v>2490</v>
      </c>
      <c r="C65" s="649" t="s">
        <v>2586</v>
      </c>
      <c r="D65" s="649" t="s">
        <v>2587</v>
      </c>
      <c r="E65" s="652">
        <v>12</v>
      </c>
      <c r="F65" s="652">
        <v>9999.99</v>
      </c>
      <c r="G65" s="649">
        <v>1</v>
      </c>
      <c r="H65" s="649">
        <v>833.33249999999998</v>
      </c>
      <c r="I65" s="652">
        <v>12</v>
      </c>
      <c r="J65" s="652">
        <v>10000.01</v>
      </c>
      <c r="K65" s="649">
        <v>1.000002000002</v>
      </c>
      <c r="L65" s="649">
        <v>833.33416666666665</v>
      </c>
      <c r="M65" s="652">
        <v>10</v>
      </c>
      <c r="N65" s="652">
        <v>8333.34</v>
      </c>
      <c r="O65" s="665">
        <v>0.83333483333483338</v>
      </c>
      <c r="P65" s="653">
        <v>833.33400000000006</v>
      </c>
    </row>
    <row r="66" spans="1:16" ht="14.4" customHeight="1" x14ac:dyDescent="0.3">
      <c r="A66" s="648" t="s">
        <v>2493</v>
      </c>
      <c r="B66" s="649" t="s">
        <v>2490</v>
      </c>
      <c r="C66" s="649" t="s">
        <v>2588</v>
      </c>
      <c r="D66" s="649" t="s">
        <v>2589</v>
      </c>
      <c r="E66" s="652"/>
      <c r="F66" s="652"/>
      <c r="G66" s="649"/>
      <c r="H66" s="649"/>
      <c r="I66" s="652"/>
      <c r="J66" s="652"/>
      <c r="K66" s="649"/>
      <c r="L66" s="649"/>
      <c r="M66" s="652">
        <v>2</v>
      </c>
      <c r="N66" s="652">
        <v>584.44000000000005</v>
      </c>
      <c r="O66" s="665"/>
      <c r="P66" s="653">
        <v>292.22000000000003</v>
      </c>
    </row>
    <row r="67" spans="1:16" ht="14.4" customHeight="1" x14ac:dyDescent="0.3">
      <c r="A67" s="648" t="s">
        <v>2493</v>
      </c>
      <c r="B67" s="649" t="s">
        <v>2490</v>
      </c>
      <c r="C67" s="649" t="s">
        <v>2590</v>
      </c>
      <c r="D67" s="649" t="s">
        <v>2591</v>
      </c>
      <c r="E67" s="652">
        <v>7</v>
      </c>
      <c r="F67" s="652">
        <v>38.900000000000006</v>
      </c>
      <c r="G67" s="649">
        <v>1</v>
      </c>
      <c r="H67" s="649">
        <v>5.5571428571428578</v>
      </c>
      <c r="I67" s="652">
        <v>6</v>
      </c>
      <c r="J67" s="652">
        <v>33.340000000000003</v>
      </c>
      <c r="K67" s="649">
        <v>0.85706940874035986</v>
      </c>
      <c r="L67" s="649">
        <v>5.5566666666666675</v>
      </c>
      <c r="M67" s="652">
        <v>17</v>
      </c>
      <c r="N67" s="652">
        <v>94.45</v>
      </c>
      <c r="O67" s="665">
        <v>2.428020565552699</v>
      </c>
      <c r="P67" s="653">
        <v>5.5558823529411763</v>
      </c>
    </row>
    <row r="68" spans="1:16" ht="14.4" customHeight="1" x14ac:dyDescent="0.3">
      <c r="A68" s="648" t="s">
        <v>2493</v>
      </c>
      <c r="B68" s="649" t="s">
        <v>2490</v>
      </c>
      <c r="C68" s="649" t="s">
        <v>2592</v>
      </c>
      <c r="D68" s="649" t="s">
        <v>2593</v>
      </c>
      <c r="E68" s="652"/>
      <c r="F68" s="652"/>
      <c r="G68" s="649"/>
      <c r="H68" s="649"/>
      <c r="I68" s="652">
        <v>1</v>
      </c>
      <c r="J68" s="652">
        <v>645.55999999999995</v>
      </c>
      <c r="K68" s="649"/>
      <c r="L68" s="649">
        <v>645.55999999999995</v>
      </c>
      <c r="M68" s="652"/>
      <c r="N68" s="652"/>
      <c r="O68" s="665"/>
      <c r="P68" s="653"/>
    </row>
    <row r="69" spans="1:16" ht="14.4" customHeight="1" x14ac:dyDescent="0.3">
      <c r="A69" s="648" t="s">
        <v>2493</v>
      </c>
      <c r="B69" s="649" t="s">
        <v>2490</v>
      </c>
      <c r="C69" s="649" t="s">
        <v>2594</v>
      </c>
      <c r="D69" s="649" t="s">
        <v>2595</v>
      </c>
      <c r="E69" s="652">
        <v>2</v>
      </c>
      <c r="F69" s="652">
        <v>444.44</v>
      </c>
      <c r="G69" s="649">
        <v>1</v>
      </c>
      <c r="H69" s="649">
        <v>222.22</v>
      </c>
      <c r="I69" s="652">
        <v>1</v>
      </c>
      <c r="J69" s="652">
        <v>222.22</v>
      </c>
      <c r="K69" s="649">
        <v>0.5</v>
      </c>
      <c r="L69" s="649">
        <v>222.22</v>
      </c>
      <c r="M69" s="652"/>
      <c r="N69" s="652"/>
      <c r="O69" s="665"/>
      <c r="P69" s="653"/>
    </row>
    <row r="70" spans="1:16" ht="14.4" customHeight="1" x14ac:dyDescent="0.3">
      <c r="A70" s="648" t="s">
        <v>2596</v>
      </c>
      <c r="B70" s="649" t="s">
        <v>2490</v>
      </c>
      <c r="C70" s="649" t="s">
        <v>2517</v>
      </c>
      <c r="D70" s="649" t="s">
        <v>2518</v>
      </c>
      <c r="E70" s="652">
        <v>394</v>
      </c>
      <c r="F70" s="652">
        <v>30644.46</v>
      </c>
      <c r="G70" s="649">
        <v>1</v>
      </c>
      <c r="H70" s="649">
        <v>77.777817258883246</v>
      </c>
      <c r="I70" s="652">
        <v>356</v>
      </c>
      <c r="J70" s="652">
        <v>27688.9</v>
      </c>
      <c r="K70" s="649">
        <v>0.90355320341751832</v>
      </c>
      <c r="L70" s="649">
        <v>77.77780898876405</v>
      </c>
      <c r="M70" s="652">
        <v>425</v>
      </c>
      <c r="N70" s="652">
        <v>33055.56</v>
      </c>
      <c r="O70" s="665">
        <v>1.0786798005251192</v>
      </c>
      <c r="P70" s="653">
        <v>77.777788235294111</v>
      </c>
    </row>
    <row r="71" spans="1:16" ht="14.4" customHeight="1" x14ac:dyDescent="0.3">
      <c r="A71" s="648" t="s">
        <v>2596</v>
      </c>
      <c r="B71" s="649" t="s">
        <v>2490</v>
      </c>
      <c r="C71" s="649" t="s">
        <v>2519</v>
      </c>
      <c r="D71" s="649" t="s">
        <v>2520</v>
      </c>
      <c r="E71" s="652">
        <v>1</v>
      </c>
      <c r="F71" s="652">
        <v>250</v>
      </c>
      <c r="G71" s="649">
        <v>1</v>
      </c>
      <c r="H71" s="649">
        <v>250</v>
      </c>
      <c r="I71" s="652"/>
      <c r="J71" s="652"/>
      <c r="K71" s="649"/>
      <c r="L71" s="649"/>
      <c r="M71" s="652"/>
      <c r="N71" s="652"/>
      <c r="O71" s="665"/>
      <c r="P71" s="653"/>
    </row>
    <row r="72" spans="1:16" ht="14.4" customHeight="1" x14ac:dyDescent="0.3">
      <c r="A72" s="648" t="s">
        <v>2596</v>
      </c>
      <c r="B72" s="649" t="s">
        <v>2490</v>
      </c>
      <c r="C72" s="649" t="s">
        <v>2521</v>
      </c>
      <c r="D72" s="649" t="s">
        <v>2522</v>
      </c>
      <c r="E72" s="652">
        <v>1221</v>
      </c>
      <c r="F72" s="652">
        <v>135666.66</v>
      </c>
      <c r="G72" s="649">
        <v>1</v>
      </c>
      <c r="H72" s="649">
        <v>111.11110565110566</v>
      </c>
      <c r="I72" s="652">
        <v>1314</v>
      </c>
      <c r="J72" s="652">
        <v>146000</v>
      </c>
      <c r="K72" s="649">
        <v>1.0761671290499817</v>
      </c>
      <c r="L72" s="649">
        <v>111.11111111111111</v>
      </c>
      <c r="M72" s="652">
        <v>1521</v>
      </c>
      <c r="N72" s="652">
        <v>168999.99999999997</v>
      </c>
      <c r="O72" s="665">
        <v>1.2457003069140198</v>
      </c>
      <c r="P72" s="653">
        <v>111.11111111111109</v>
      </c>
    </row>
    <row r="73" spans="1:16" ht="14.4" customHeight="1" x14ac:dyDescent="0.3">
      <c r="A73" s="648" t="s">
        <v>2596</v>
      </c>
      <c r="B73" s="649" t="s">
        <v>2490</v>
      </c>
      <c r="C73" s="649" t="s">
        <v>2597</v>
      </c>
      <c r="D73" s="649" t="s">
        <v>2598</v>
      </c>
      <c r="E73" s="652">
        <v>2</v>
      </c>
      <c r="F73" s="652">
        <v>186.67</v>
      </c>
      <c r="G73" s="649">
        <v>1</v>
      </c>
      <c r="H73" s="649">
        <v>93.334999999999994</v>
      </c>
      <c r="I73" s="652"/>
      <c r="J73" s="652"/>
      <c r="K73" s="649"/>
      <c r="L73" s="649"/>
      <c r="M73" s="652"/>
      <c r="N73" s="652"/>
      <c r="O73" s="665"/>
      <c r="P73" s="653"/>
    </row>
    <row r="74" spans="1:16" ht="14.4" customHeight="1" x14ac:dyDescent="0.3">
      <c r="A74" s="648" t="s">
        <v>2596</v>
      </c>
      <c r="B74" s="649" t="s">
        <v>2490</v>
      </c>
      <c r="C74" s="649" t="s">
        <v>2529</v>
      </c>
      <c r="D74" s="649" t="s">
        <v>2530</v>
      </c>
      <c r="E74" s="652">
        <v>796</v>
      </c>
      <c r="F74" s="652">
        <v>148586.66999999998</v>
      </c>
      <c r="G74" s="649">
        <v>1</v>
      </c>
      <c r="H74" s="649">
        <v>186.66667085427133</v>
      </c>
      <c r="I74" s="652">
        <v>792</v>
      </c>
      <c r="J74" s="652">
        <v>147839.97999999998</v>
      </c>
      <c r="K74" s="649">
        <v>0.99497471744941857</v>
      </c>
      <c r="L74" s="649">
        <v>186.6666414141414</v>
      </c>
      <c r="M74" s="652">
        <v>907</v>
      </c>
      <c r="N74" s="652">
        <v>169306.66999999998</v>
      </c>
      <c r="O74" s="665">
        <v>1.1394472330526015</v>
      </c>
      <c r="P74" s="653">
        <v>186.6666703417861</v>
      </c>
    </row>
    <row r="75" spans="1:16" ht="14.4" customHeight="1" x14ac:dyDescent="0.3">
      <c r="A75" s="648" t="s">
        <v>2596</v>
      </c>
      <c r="B75" s="649" t="s">
        <v>2490</v>
      </c>
      <c r="C75" s="649" t="s">
        <v>2531</v>
      </c>
      <c r="D75" s="649" t="s">
        <v>2532</v>
      </c>
      <c r="E75" s="652">
        <v>471</v>
      </c>
      <c r="F75" s="652">
        <v>274750</v>
      </c>
      <c r="G75" s="649">
        <v>1</v>
      </c>
      <c r="H75" s="649">
        <v>583.33333333333337</v>
      </c>
      <c r="I75" s="652">
        <v>396</v>
      </c>
      <c r="J75" s="652">
        <v>231000</v>
      </c>
      <c r="K75" s="649">
        <v>0.84076433121019112</v>
      </c>
      <c r="L75" s="649">
        <v>583.33333333333337</v>
      </c>
      <c r="M75" s="652">
        <v>470</v>
      </c>
      <c r="N75" s="652">
        <v>274166.66999999993</v>
      </c>
      <c r="O75" s="665">
        <v>0.99787686988171043</v>
      </c>
      <c r="P75" s="653">
        <v>583.33334042553179</v>
      </c>
    </row>
    <row r="76" spans="1:16" ht="14.4" customHeight="1" x14ac:dyDescent="0.3">
      <c r="A76" s="648" t="s">
        <v>2596</v>
      </c>
      <c r="B76" s="649" t="s">
        <v>2490</v>
      </c>
      <c r="C76" s="649" t="s">
        <v>2533</v>
      </c>
      <c r="D76" s="649" t="s">
        <v>2534</v>
      </c>
      <c r="E76" s="652">
        <v>92</v>
      </c>
      <c r="F76" s="652">
        <v>42933.34</v>
      </c>
      <c r="G76" s="649">
        <v>1</v>
      </c>
      <c r="H76" s="649">
        <v>466.66673913043473</v>
      </c>
      <c r="I76" s="652">
        <v>105</v>
      </c>
      <c r="J76" s="652">
        <v>49000</v>
      </c>
      <c r="K76" s="649">
        <v>1.1413041706049425</v>
      </c>
      <c r="L76" s="649">
        <v>466.66666666666669</v>
      </c>
      <c r="M76" s="652">
        <v>101</v>
      </c>
      <c r="N76" s="652">
        <v>47133.34</v>
      </c>
      <c r="O76" s="665">
        <v>1.0978260717661379</v>
      </c>
      <c r="P76" s="653">
        <v>466.66673267326729</v>
      </c>
    </row>
    <row r="77" spans="1:16" ht="14.4" customHeight="1" x14ac:dyDescent="0.3">
      <c r="A77" s="648" t="s">
        <v>2596</v>
      </c>
      <c r="B77" s="649" t="s">
        <v>2490</v>
      </c>
      <c r="C77" s="649" t="s">
        <v>2535</v>
      </c>
      <c r="D77" s="649" t="s">
        <v>2534</v>
      </c>
      <c r="E77" s="652">
        <v>5</v>
      </c>
      <c r="F77" s="652">
        <v>5000</v>
      </c>
      <c r="G77" s="649">
        <v>1</v>
      </c>
      <c r="H77" s="649">
        <v>1000</v>
      </c>
      <c r="I77" s="652">
        <v>10</v>
      </c>
      <c r="J77" s="652">
        <v>10000</v>
      </c>
      <c r="K77" s="649">
        <v>2</v>
      </c>
      <c r="L77" s="649">
        <v>1000</v>
      </c>
      <c r="M77" s="652">
        <v>5</v>
      </c>
      <c r="N77" s="652">
        <v>5000</v>
      </c>
      <c r="O77" s="665">
        <v>1</v>
      </c>
      <c r="P77" s="653">
        <v>1000</v>
      </c>
    </row>
    <row r="78" spans="1:16" ht="14.4" customHeight="1" x14ac:dyDescent="0.3">
      <c r="A78" s="648" t="s">
        <v>2596</v>
      </c>
      <c r="B78" s="649" t="s">
        <v>2490</v>
      </c>
      <c r="C78" s="649" t="s">
        <v>2536</v>
      </c>
      <c r="D78" s="649" t="s">
        <v>2537</v>
      </c>
      <c r="E78" s="652">
        <v>2</v>
      </c>
      <c r="F78" s="652">
        <v>1333.34</v>
      </c>
      <c r="G78" s="649">
        <v>1</v>
      </c>
      <c r="H78" s="649">
        <v>666.67</v>
      </c>
      <c r="I78" s="652">
        <v>2</v>
      </c>
      <c r="J78" s="652">
        <v>1333.33</v>
      </c>
      <c r="K78" s="649">
        <v>0.99999250003749984</v>
      </c>
      <c r="L78" s="649">
        <v>666.66499999999996</v>
      </c>
      <c r="M78" s="652">
        <v>2</v>
      </c>
      <c r="N78" s="652">
        <v>1333.33</v>
      </c>
      <c r="O78" s="665">
        <v>0.99999250003749984</v>
      </c>
      <c r="P78" s="653">
        <v>666.66499999999996</v>
      </c>
    </row>
    <row r="79" spans="1:16" ht="14.4" customHeight="1" x14ac:dyDescent="0.3">
      <c r="A79" s="648" t="s">
        <v>2596</v>
      </c>
      <c r="B79" s="649" t="s">
        <v>2490</v>
      </c>
      <c r="C79" s="649" t="s">
        <v>2538</v>
      </c>
      <c r="D79" s="649" t="s">
        <v>2539</v>
      </c>
      <c r="E79" s="652">
        <v>825</v>
      </c>
      <c r="F79" s="652">
        <v>41250</v>
      </c>
      <c r="G79" s="649">
        <v>1</v>
      </c>
      <c r="H79" s="649">
        <v>50</v>
      </c>
      <c r="I79" s="652">
        <v>1021</v>
      </c>
      <c r="J79" s="652">
        <v>51050</v>
      </c>
      <c r="K79" s="649">
        <v>1.2375757575757576</v>
      </c>
      <c r="L79" s="649">
        <v>50</v>
      </c>
      <c r="M79" s="652">
        <v>995</v>
      </c>
      <c r="N79" s="652">
        <v>49750</v>
      </c>
      <c r="O79" s="665">
        <v>1.2060606060606061</v>
      </c>
      <c r="P79" s="653">
        <v>50</v>
      </c>
    </row>
    <row r="80" spans="1:16" ht="14.4" customHeight="1" x14ac:dyDescent="0.3">
      <c r="A80" s="648" t="s">
        <v>2596</v>
      </c>
      <c r="B80" s="649" t="s">
        <v>2490</v>
      </c>
      <c r="C80" s="649" t="s">
        <v>2542</v>
      </c>
      <c r="D80" s="649" t="s">
        <v>2543</v>
      </c>
      <c r="E80" s="652">
        <v>23</v>
      </c>
      <c r="F80" s="652">
        <v>2325.56</v>
      </c>
      <c r="G80" s="649">
        <v>1</v>
      </c>
      <c r="H80" s="649">
        <v>101.11130434782608</v>
      </c>
      <c r="I80" s="652">
        <v>10</v>
      </c>
      <c r="J80" s="652">
        <v>1011.1</v>
      </c>
      <c r="K80" s="649">
        <v>0.43477699994839952</v>
      </c>
      <c r="L80" s="649">
        <v>101.11</v>
      </c>
      <c r="M80" s="652">
        <v>15</v>
      </c>
      <c r="N80" s="652">
        <v>1516.66</v>
      </c>
      <c r="O80" s="665">
        <v>0.65216979996215974</v>
      </c>
      <c r="P80" s="653">
        <v>101.11066666666667</v>
      </c>
    </row>
    <row r="81" spans="1:16" ht="14.4" customHeight="1" x14ac:dyDescent="0.3">
      <c r="A81" s="648" t="s">
        <v>2596</v>
      </c>
      <c r="B81" s="649" t="s">
        <v>2490</v>
      </c>
      <c r="C81" s="649" t="s">
        <v>2546</v>
      </c>
      <c r="D81" s="649" t="s">
        <v>2547</v>
      </c>
      <c r="E81" s="652">
        <v>103</v>
      </c>
      <c r="F81" s="652">
        <v>0</v>
      </c>
      <c r="G81" s="649"/>
      <c r="H81" s="649">
        <v>0</v>
      </c>
      <c r="I81" s="652">
        <v>128</v>
      </c>
      <c r="J81" s="652">
        <v>0</v>
      </c>
      <c r="K81" s="649"/>
      <c r="L81" s="649">
        <v>0</v>
      </c>
      <c r="M81" s="652">
        <v>120</v>
      </c>
      <c r="N81" s="652">
        <v>0</v>
      </c>
      <c r="O81" s="665"/>
      <c r="P81" s="653">
        <v>0</v>
      </c>
    </row>
    <row r="82" spans="1:16" ht="14.4" customHeight="1" x14ac:dyDescent="0.3">
      <c r="A82" s="648" t="s">
        <v>2596</v>
      </c>
      <c r="B82" s="649" t="s">
        <v>2490</v>
      </c>
      <c r="C82" s="649" t="s">
        <v>2552</v>
      </c>
      <c r="D82" s="649" t="s">
        <v>2553</v>
      </c>
      <c r="E82" s="652">
        <v>5</v>
      </c>
      <c r="F82" s="652">
        <v>0</v>
      </c>
      <c r="G82" s="649"/>
      <c r="H82" s="649">
        <v>0</v>
      </c>
      <c r="I82" s="652">
        <v>1</v>
      </c>
      <c r="J82" s="652">
        <v>0</v>
      </c>
      <c r="K82" s="649"/>
      <c r="L82" s="649">
        <v>0</v>
      </c>
      <c r="M82" s="652"/>
      <c r="N82" s="652"/>
      <c r="O82" s="665"/>
      <c r="P82" s="653"/>
    </row>
    <row r="83" spans="1:16" ht="14.4" customHeight="1" x14ac:dyDescent="0.3">
      <c r="A83" s="648" t="s">
        <v>2596</v>
      </c>
      <c r="B83" s="649" t="s">
        <v>2490</v>
      </c>
      <c r="C83" s="649" t="s">
        <v>2554</v>
      </c>
      <c r="D83" s="649" t="s">
        <v>2555</v>
      </c>
      <c r="E83" s="652">
        <v>1</v>
      </c>
      <c r="F83" s="652">
        <v>455.56</v>
      </c>
      <c r="G83" s="649">
        <v>1</v>
      </c>
      <c r="H83" s="649">
        <v>455.56</v>
      </c>
      <c r="I83" s="652"/>
      <c r="J83" s="652"/>
      <c r="K83" s="649"/>
      <c r="L83" s="649"/>
      <c r="M83" s="652"/>
      <c r="N83" s="652"/>
      <c r="O83" s="665"/>
      <c r="P83" s="653"/>
    </row>
    <row r="84" spans="1:16" ht="14.4" customHeight="1" x14ac:dyDescent="0.3">
      <c r="A84" s="648" t="s">
        <v>2596</v>
      </c>
      <c r="B84" s="649" t="s">
        <v>2490</v>
      </c>
      <c r="C84" s="649" t="s">
        <v>2556</v>
      </c>
      <c r="D84" s="649" t="s">
        <v>2557</v>
      </c>
      <c r="E84" s="652">
        <v>4358</v>
      </c>
      <c r="F84" s="652">
        <v>0</v>
      </c>
      <c r="G84" s="649"/>
      <c r="H84" s="649">
        <v>0</v>
      </c>
      <c r="I84" s="652">
        <v>4416</v>
      </c>
      <c r="J84" s="652">
        <v>0</v>
      </c>
      <c r="K84" s="649"/>
      <c r="L84" s="649">
        <v>0</v>
      </c>
      <c r="M84" s="652">
        <v>5083</v>
      </c>
      <c r="N84" s="652">
        <v>0</v>
      </c>
      <c r="O84" s="665"/>
      <c r="P84" s="653">
        <v>0</v>
      </c>
    </row>
    <row r="85" spans="1:16" ht="14.4" customHeight="1" x14ac:dyDescent="0.3">
      <c r="A85" s="648" t="s">
        <v>2596</v>
      </c>
      <c r="B85" s="649" t="s">
        <v>2490</v>
      </c>
      <c r="C85" s="649" t="s">
        <v>2558</v>
      </c>
      <c r="D85" s="649" t="s">
        <v>2559</v>
      </c>
      <c r="E85" s="652">
        <v>1</v>
      </c>
      <c r="F85" s="652">
        <v>58.89</v>
      </c>
      <c r="G85" s="649">
        <v>1</v>
      </c>
      <c r="H85" s="649">
        <v>58.89</v>
      </c>
      <c r="I85" s="652">
        <v>2</v>
      </c>
      <c r="J85" s="652">
        <v>117.78</v>
      </c>
      <c r="K85" s="649">
        <v>2</v>
      </c>
      <c r="L85" s="649">
        <v>58.89</v>
      </c>
      <c r="M85" s="652"/>
      <c r="N85" s="652"/>
      <c r="O85" s="665"/>
      <c r="P85" s="653"/>
    </row>
    <row r="86" spans="1:16" ht="14.4" customHeight="1" x14ac:dyDescent="0.3">
      <c r="A86" s="648" t="s">
        <v>2596</v>
      </c>
      <c r="B86" s="649" t="s">
        <v>2490</v>
      </c>
      <c r="C86" s="649" t="s">
        <v>2560</v>
      </c>
      <c r="D86" s="649" t="s">
        <v>2561</v>
      </c>
      <c r="E86" s="652">
        <v>3</v>
      </c>
      <c r="F86" s="652">
        <v>233.34</v>
      </c>
      <c r="G86" s="649">
        <v>1</v>
      </c>
      <c r="H86" s="649">
        <v>77.78</v>
      </c>
      <c r="I86" s="652">
        <v>5</v>
      </c>
      <c r="J86" s="652">
        <v>388.89</v>
      </c>
      <c r="K86" s="649">
        <v>1.6666238107482643</v>
      </c>
      <c r="L86" s="649">
        <v>77.777999999999992</v>
      </c>
      <c r="M86" s="652">
        <v>4</v>
      </c>
      <c r="N86" s="652">
        <v>311.12</v>
      </c>
      <c r="O86" s="665">
        <v>1.3333333333333333</v>
      </c>
      <c r="P86" s="653">
        <v>77.78</v>
      </c>
    </row>
    <row r="87" spans="1:16" ht="14.4" customHeight="1" x14ac:dyDescent="0.3">
      <c r="A87" s="648" t="s">
        <v>2596</v>
      </c>
      <c r="B87" s="649" t="s">
        <v>2490</v>
      </c>
      <c r="C87" s="649" t="s">
        <v>2562</v>
      </c>
      <c r="D87" s="649" t="s">
        <v>2563</v>
      </c>
      <c r="E87" s="652"/>
      <c r="F87" s="652"/>
      <c r="G87" s="649"/>
      <c r="H87" s="649"/>
      <c r="I87" s="652">
        <v>1</v>
      </c>
      <c r="J87" s="652">
        <v>0</v>
      </c>
      <c r="K87" s="649"/>
      <c r="L87" s="649">
        <v>0</v>
      </c>
      <c r="M87" s="652"/>
      <c r="N87" s="652"/>
      <c r="O87" s="665"/>
      <c r="P87" s="653"/>
    </row>
    <row r="88" spans="1:16" ht="14.4" customHeight="1" x14ac:dyDescent="0.3">
      <c r="A88" s="648" t="s">
        <v>2596</v>
      </c>
      <c r="B88" s="649" t="s">
        <v>2490</v>
      </c>
      <c r="C88" s="649" t="s">
        <v>2564</v>
      </c>
      <c r="D88" s="649" t="s">
        <v>2565</v>
      </c>
      <c r="E88" s="652">
        <v>1551</v>
      </c>
      <c r="F88" s="652">
        <v>137866.67000000001</v>
      </c>
      <c r="G88" s="649">
        <v>1</v>
      </c>
      <c r="H88" s="649">
        <v>88.888891038039986</v>
      </c>
      <c r="I88" s="652">
        <v>1544</v>
      </c>
      <c r="J88" s="652">
        <v>137244.45000000001</v>
      </c>
      <c r="K88" s="649">
        <v>0.99548679894857839</v>
      </c>
      <c r="L88" s="649">
        <v>88.888892487046633</v>
      </c>
      <c r="M88" s="652">
        <v>1731</v>
      </c>
      <c r="N88" s="652">
        <v>153866.66</v>
      </c>
      <c r="O88" s="665">
        <v>1.1160540832675512</v>
      </c>
      <c r="P88" s="653">
        <v>88.888885037550551</v>
      </c>
    </row>
    <row r="89" spans="1:16" ht="14.4" customHeight="1" x14ac:dyDescent="0.3">
      <c r="A89" s="648" t="s">
        <v>2596</v>
      </c>
      <c r="B89" s="649" t="s">
        <v>2490</v>
      </c>
      <c r="C89" s="649" t="s">
        <v>2568</v>
      </c>
      <c r="D89" s="649" t="s">
        <v>2569</v>
      </c>
      <c r="E89" s="652">
        <v>286</v>
      </c>
      <c r="F89" s="652">
        <v>27646.660000000003</v>
      </c>
      <c r="G89" s="649">
        <v>1</v>
      </c>
      <c r="H89" s="649">
        <v>96.666643356643362</v>
      </c>
      <c r="I89" s="652">
        <v>283</v>
      </c>
      <c r="J89" s="652">
        <v>27356.660000000003</v>
      </c>
      <c r="K89" s="649">
        <v>0.98951048698106747</v>
      </c>
      <c r="L89" s="649">
        <v>96.666643109540644</v>
      </c>
      <c r="M89" s="652">
        <v>350</v>
      </c>
      <c r="N89" s="652">
        <v>33833.329999999994</v>
      </c>
      <c r="O89" s="665">
        <v>1.2237763983063412</v>
      </c>
      <c r="P89" s="653">
        <v>96.666657142857133</v>
      </c>
    </row>
    <row r="90" spans="1:16" ht="14.4" customHeight="1" x14ac:dyDescent="0.3">
      <c r="A90" s="648" t="s">
        <v>2596</v>
      </c>
      <c r="B90" s="649" t="s">
        <v>2490</v>
      </c>
      <c r="C90" s="649" t="s">
        <v>2570</v>
      </c>
      <c r="D90" s="649" t="s">
        <v>2571</v>
      </c>
      <c r="E90" s="652">
        <v>1</v>
      </c>
      <c r="F90" s="652">
        <v>333.33</v>
      </c>
      <c r="G90" s="649">
        <v>1</v>
      </c>
      <c r="H90" s="649">
        <v>333.33</v>
      </c>
      <c r="I90" s="652"/>
      <c r="J90" s="652"/>
      <c r="K90" s="649"/>
      <c r="L90" s="649"/>
      <c r="M90" s="652">
        <v>1</v>
      </c>
      <c r="N90" s="652">
        <v>333.33</v>
      </c>
      <c r="O90" s="665">
        <v>1</v>
      </c>
      <c r="P90" s="653">
        <v>333.33</v>
      </c>
    </row>
    <row r="91" spans="1:16" ht="14.4" customHeight="1" x14ac:dyDescent="0.3">
      <c r="A91" s="648" t="s">
        <v>2596</v>
      </c>
      <c r="B91" s="649" t="s">
        <v>2490</v>
      </c>
      <c r="C91" s="649" t="s">
        <v>2578</v>
      </c>
      <c r="D91" s="649" t="s">
        <v>2579</v>
      </c>
      <c r="E91" s="652">
        <v>10</v>
      </c>
      <c r="F91" s="652">
        <v>12833.33</v>
      </c>
      <c r="G91" s="649">
        <v>1</v>
      </c>
      <c r="H91" s="649">
        <v>1283.3330000000001</v>
      </c>
      <c r="I91" s="652">
        <v>41</v>
      </c>
      <c r="J91" s="652">
        <v>52616.67</v>
      </c>
      <c r="K91" s="649">
        <v>4.1000013246756684</v>
      </c>
      <c r="L91" s="649">
        <v>1283.3334146341463</v>
      </c>
      <c r="M91" s="652">
        <v>12</v>
      </c>
      <c r="N91" s="652">
        <v>15400</v>
      </c>
      <c r="O91" s="665">
        <v>1.2000003116883926</v>
      </c>
      <c r="P91" s="653">
        <v>1283.3333333333333</v>
      </c>
    </row>
    <row r="92" spans="1:16" ht="14.4" customHeight="1" x14ac:dyDescent="0.3">
      <c r="A92" s="648" t="s">
        <v>2596</v>
      </c>
      <c r="B92" s="649" t="s">
        <v>2490</v>
      </c>
      <c r="C92" s="649" t="s">
        <v>2580</v>
      </c>
      <c r="D92" s="649" t="s">
        <v>2581</v>
      </c>
      <c r="E92" s="652">
        <v>9</v>
      </c>
      <c r="F92" s="652">
        <v>4200</v>
      </c>
      <c r="G92" s="649">
        <v>1</v>
      </c>
      <c r="H92" s="649">
        <v>466.66666666666669</v>
      </c>
      <c r="I92" s="652">
        <v>14</v>
      </c>
      <c r="J92" s="652">
        <v>6533.33</v>
      </c>
      <c r="K92" s="649">
        <v>1.5555547619047618</v>
      </c>
      <c r="L92" s="649">
        <v>466.66642857142858</v>
      </c>
      <c r="M92" s="652">
        <v>7</v>
      </c>
      <c r="N92" s="652">
        <v>3266.6800000000003</v>
      </c>
      <c r="O92" s="665">
        <v>0.77778095238095246</v>
      </c>
      <c r="P92" s="653">
        <v>466.66857142857145</v>
      </c>
    </row>
    <row r="93" spans="1:16" ht="14.4" customHeight="1" x14ac:dyDescent="0.3">
      <c r="A93" s="648" t="s">
        <v>2596</v>
      </c>
      <c r="B93" s="649" t="s">
        <v>2490</v>
      </c>
      <c r="C93" s="649" t="s">
        <v>2582</v>
      </c>
      <c r="D93" s="649" t="s">
        <v>2583</v>
      </c>
      <c r="E93" s="652">
        <v>346</v>
      </c>
      <c r="F93" s="652">
        <v>40366.660000000003</v>
      </c>
      <c r="G93" s="649">
        <v>1</v>
      </c>
      <c r="H93" s="649">
        <v>116.66664739884393</v>
      </c>
      <c r="I93" s="652">
        <v>351</v>
      </c>
      <c r="J93" s="652">
        <v>40949.99</v>
      </c>
      <c r="K93" s="649">
        <v>1.0144507868622272</v>
      </c>
      <c r="L93" s="649">
        <v>116.66663817663817</v>
      </c>
      <c r="M93" s="652">
        <v>367</v>
      </c>
      <c r="N93" s="652">
        <v>42816.67</v>
      </c>
      <c r="O93" s="665">
        <v>1.0606938993714119</v>
      </c>
      <c r="P93" s="653">
        <v>116.6666757493188</v>
      </c>
    </row>
    <row r="94" spans="1:16" ht="14.4" customHeight="1" x14ac:dyDescent="0.3">
      <c r="A94" s="648" t="s">
        <v>2596</v>
      </c>
      <c r="B94" s="649" t="s">
        <v>2490</v>
      </c>
      <c r="C94" s="649" t="s">
        <v>2491</v>
      </c>
      <c r="D94" s="649" t="s">
        <v>2492</v>
      </c>
      <c r="E94" s="652">
        <v>4523</v>
      </c>
      <c r="F94" s="652">
        <v>1482538.9</v>
      </c>
      <c r="G94" s="649">
        <v>1</v>
      </c>
      <c r="H94" s="649">
        <v>327.77778023435769</v>
      </c>
      <c r="I94" s="652">
        <v>4637</v>
      </c>
      <c r="J94" s="652">
        <v>1519905.56</v>
      </c>
      <c r="K94" s="649">
        <v>1.0252045055950978</v>
      </c>
      <c r="L94" s="649">
        <v>327.77777873625189</v>
      </c>
      <c r="M94" s="652">
        <v>5344</v>
      </c>
      <c r="N94" s="652">
        <v>1751644.46</v>
      </c>
      <c r="O94" s="665">
        <v>1.1815166940982123</v>
      </c>
      <c r="P94" s="653">
        <v>327.77778068862273</v>
      </c>
    </row>
    <row r="95" spans="1:16" ht="14.4" customHeight="1" x14ac:dyDescent="0.3">
      <c r="A95" s="648" t="s">
        <v>2596</v>
      </c>
      <c r="B95" s="649" t="s">
        <v>2490</v>
      </c>
      <c r="C95" s="649" t="s">
        <v>2586</v>
      </c>
      <c r="D95" s="649" t="s">
        <v>2587</v>
      </c>
      <c r="E95" s="652">
        <v>3</v>
      </c>
      <c r="F95" s="652">
        <v>2500</v>
      </c>
      <c r="G95" s="649">
        <v>1</v>
      </c>
      <c r="H95" s="649">
        <v>833.33333333333337</v>
      </c>
      <c r="I95" s="652">
        <v>6</v>
      </c>
      <c r="J95" s="652">
        <v>5000.01</v>
      </c>
      <c r="K95" s="649">
        <v>2.0000040000000001</v>
      </c>
      <c r="L95" s="649">
        <v>833.33500000000004</v>
      </c>
      <c r="M95" s="652">
        <v>4</v>
      </c>
      <c r="N95" s="652">
        <v>3333.34</v>
      </c>
      <c r="O95" s="665">
        <v>1.3333360000000001</v>
      </c>
      <c r="P95" s="653">
        <v>833.33500000000004</v>
      </c>
    </row>
    <row r="96" spans="1:16" ht="14.4" customHeight="1" x14ac:dyDescent="0.3">
      <c r="A96" s="648" t="s">
        <v>2599</v>
      </c>
      <c r="B96" s="649" t="s">
        <v>2600</v>
      </c>
      <c r="C96" s="649" t="s">
        <v>2601</v>
      </c>
      <c r="D96" s="649" t="s">
        <v>2602</v>
      </c>
      <c r="E96" s="652">
        <v>1.54</v>
      </c>
      <c r="F96" s="652">
        <v>383.72</v>
      </c>
      <c r="G96" s="649">
        <v>1</v>
      </c>
      <c r="H96" s="649">
        <v>249.16883116883119</v>
      </c>
      <c r="I96" s="652">
        <v>0.64</v>
      </c>
      <c r="J96" s="652">
        <v>169.60000000000002</v>
      </c>
      <c r="K96" s="649">
        <v>0.44198895027624313</v>
      </c>
      <c r="L96" s="649">
        <v>265.00000000000006</v>
      </c>
      <c r="M96" s="652">
        <v>0.06</v>
      </c>
      <c r="N96" s="652">
        <v>15.899999999999999</v>
      </c>
      <c r="O96" s="665">
        <v>4.1436464088397781E-2</v>
      </c>
      <c r="P96" s="653">
        <v>265</v>
      </c>
    </row>
    <row r="97" spans="1:16" ht="14.4" customHeight="1" x14ac:dyDescent="0.3">
      <c r="A97" s="648" t="s">
        <v>2599</v>
      </c>
      <c r="B97" s="649" t="s">
        <v>2600</v>
      </c>
      <c r="C97" s="649" t="s">
        <v>2603</v>
      </c>
      <c r="D97" s="649" t="s">
        <v>1448</v>
      </c>
      <c r="E97" s="652">
        <v>26</v>
      </c>
      <c r="F97" s="652">
        <v>454.74</v>
      </c>
      <c r="G97" s="649">
        <v>1</v>
      </c>
      <c r="H97" s="649">
        <v>17.490000000000002</v>
      </c>
      <c r="I97" s="652">
        <v>20</v>
      </c>
      <c r="J97" s="652">
        <v>352.8</v>
      </c>
      <c r="K97" s="649">
        <v>0.77582794563926638</v>
      </c>
      <c r="L97" s="649">
        <v>17.64</v>
      </c>
      <c r="M97" s="652">
        <v>19</v>
      </c>
      <c r="N97" s="652">
        <v>348.51</v>
      </c>
      <c r="O97" s="665">
        <v>0.76639398337511544</v>
      </c>
      <c r="P97" s="653">
        <v>18.342631578947369</v>
      </c>
    </row>
    <row r="98" spans="1:16" ht="14.4" customHeight="1" x14ac:dyDescent="0.3">
      <c r="A98" s="648" t="s">
        <v>2599</v>
      </c>
      <c r="B98" s="649" t="s">
        <v>2600</v>
      </c>
      <c r="C98" s="649" t="s">
        <v>2604</v>
      </c>
      <c r="D98" s="649" t="s">
        <v>850</v>
      </c>
      <c r="E98" s="652">
        <v>16.87</v>
      </c>
      <c r="F98" s="652">
        <v>1685.1599999999999</v>
      </c>
      <c r="G98" s="649">
        <v>1</v>
      </c>
      <c r="H98" s="649">
        <v>99.890930646117354</v>
      </c>
      <c r="I98" s="652">
        <v>8.5</v>
      </c>
      <c r="J98" s="652">
        <v>856.95</v>
      </c>
      <c r="K98" s="649">
        <v>0.50852738018941823</v>
      </c>
      <c r="L98" s="649">
        <v>100.81764705882354</v>
      </c>
      <c r="M98" s="652">
        <v>10.199999999999999</v>
      </c>
      <c r="N98" s="652">
        <v>1216.46</v>
      </c>
      <c r="O98" s="665">
        <v>0.72186617294500233</v>
      </c>
      <c r="P98" s="653">
        <v>119.26078431372551</v>
      </c>
    </row>
    <row r="99" spans="1:16" ht="14.4" customHeight="1" x14ac:dyDescent="0.3">
      <c r="A99" s="648" t="s">
        <v>2599</v>
      </c>
      <c r="B99" s="649" t="s">
        <v>2490</v>
      </c>
      <c r="C99" s="649" t="s">
        <v>2605</v>
      </c>
      <c r="D99" s="649" t="s">
        <v>2606</v>
      </c>
      <c r="E99" s="652"/>
      <c r="F99" s="652"/>
      <c r="G99" s="649"/>
      <c r="H99" s="649"/>
      <c r="I99" s="652">
        <v>7</v>
      </c>
      <c r="J99" s="652">
        <v>630</v>
      </c>
      <c r="K99" s="649"/>
      <c r="L99" s="649">
        <v>90</v>
      </c>
      <c r="M99" s="652"/>
      <c r="N99" s="652"/>
      <c r="O99" s="665"/>
      <c r="P99" s="653"/>
    </row>
    <row r="100" spans="1:16" ht="14.4" customHeight="1" x14ac:dyDescent="0.3">
      <c r="A100" s="648" t="s">
        <v>2599</v>
      </c>
      <c r="B100" s="649" t="s">
        <v>2490</v>
      </c>
      <c r="C100" s="649" t="s">
        <v>2607</v>
      </c>
      <c r="D100" s="649" t="s">
        <v>2608</v>
      </c>
      <c r="E100" s="652"/>
      <c r="F100" s="652"/>
      <c r="G100" s="649"/>
      <c r="H100" s="649"/>
      <c r="I100" s="652"/>
      <c r="J100" s="652"/>
      <c r="K100" s="649"/>
      <c r="L100" s="649"/>
      <c r="M100" s="652">
        <v>1</v>
      </c>
      <c r="N100" s="652">
        <v>1359</v>
      </c>
      <c r="O100" s="665"/>
      <c r="P100" s="653">
        <v>1359</v>
      </c>
    </row>
    <row r="101" spans="1:16" ht="14.4" customHeight="1" x14ac:dyDescent="0.3">
      <c r="A101" s="648" t="s">
        <v>2599</v>
      </c>
      <c r="B101" s="649" t="s">
        <v>2490</v>
      </c>
      <c r="C101" s="649" t="s">
        <v>2609</v>
      </c>
      <c r="D101" s="649" t="s">
        <v>2583</v>
      </c>
      <c r="E101" s="652"/>
      <c r="F101" s="652"/>
      <c r="G101" s="649"/>
      <c r="H101" s="649"/>
      <c r="I101" s="652">
        <v>1</v>
      </c>
      <c r="J101" s="652">
        <v>198</v>
      </c>
      <c r="K101" s="649"/>
      <c r="L101" s="649">
        <v>198</v>
      </c>
      <c r="M101" s="652"/>
      <c r="N101" s="652"/>
      <c r="O101" s="665"/>
      <c r="P101" s="653"/>
    </row>
    <row r="102" spans="1:16" ht="14.4" customHeight="1" x14ac:dyDescent="0.3">
      <c r="A102" s="648" t="s">
        <v>2599</v>
      </c>
      <c r="B102" s="649" t="s">
        <v>2490</v>
      </c>
      <c r="C102" s="649" t="s">
        <v>2610</v>
      </c>
      <c r="D102" s="649" t="s">
        <v>2611</v>
      </c>
      <c r="E102" s="652">
        <v>3</v>
      </c>
      <c r="F102" s="652">
        <v>5271</v>
      </c>
      <c r="G102" s="649">
        <v>1</v>
      </c>
      <c r="H102" s="649">
        <v>1757</v>
      </c>
      <c r="I102" s="652"/>
      <c r="J102" s="652"/>
      <c r="K102" s="649"/>
      <c r="L102" s="649"/>
      <c r="M102" s="652"/>
      <c r="N102" s="652"/>
      <c r="O102" s="665"/>
      <c r="P102" s="653"/>
    </row>
    <row r="103" spans="1:16" ht="14.4" customHeight="1" x14ac:dyDescent="0.3">
      <c r="A103" s="648" t="s">
        <v>2599</v>
      </c>
      <c r="B103" s="649" t="s">
        <v>2490</v>
      </c>
      <c r="C103" s="649" t="s">
        <v>2612</v>
      </c>
      <c r="D103" s="649" t="s">
        <v>2613</v>
      </c>
      <c r="E103" s="652">
        <v>2</v>
      </c>
      <c r="F103" s="652">
        <v>698</v>
      </c>
      <c r="G103" s="649">
        <v>1</v>
      </c>
      <c r="H103" s="649">
        <v>349</v>
      </c>
      <c r="I103" s="652">
        <v>3</v>
      </c>
      <c r="J103" s="652">
        <v>1053</v>
      </c>
      <c r="K103" s="649">
        <v>1.5085959885386819</v>
      </c>
      <c r="L103" s="649">
        <v>351</v>
      </c>
      <c r="M103" s="652">
        <v>5</v>
      </c>
      <c r="N103" s="652">
        <v>1764</v>
      </c>
      <c r="O103" s="665">
        <v>2.5272206303724927</v>
      </c>
      <c r="P103" s="653">
        <v>352.8</v>
      </c>
    </row>
    <row r="104" spans="1:16" ht="14.4" customHeight="1" x14ac:dyDescent="0.3">
      <c r="A104" s="648" t="s">
        <v>2599</v>
      </c>
      <c r="B104" s="649" t="s">
        <v>2490</v>
      </c>
      <c r="C104" s="649" t="s">
        <v>2614</v>
      </c>
      <c r="D104" s="649" t="s">
        <v>2615</v>
      </c>
      <c r="E104" s="652">
        <v>3</v>
      </c>
      <c r="F104" s="652">
        <v>450</v>
      </c>
      <c r="G104" s="649">
        <v>1</v>
      </c>
      <c r="H104" s="649">
        <v>150</v>
      </c>
      <c r="I104" s="652">
        <v>1</v>
      </c>
      <c r="J104" s="652">
        <v>152</v>
      </c>
      <c r="K104" s="649">
        <v>0.33777777777777779</v>
      </c>
      <c r="L104" s="649">
        <v>152</v>
      </c>
      <c r="M104" s="652">
        <v>2</v>
      </c>
      <c r="N104" s="652">
        <v>306</v>
      </c>
      <c r="O104" s="665">
        <v>0.68</v>
      </c>
      <c r="P104" s="653">
        <v>153</v>
      </c>
    </row>
    <row r="105" spans="1:16" ht="14.4" customHeight="1" x14ac:dyDescent="0.3">
      <c r="A105" s="648" t="s">
        <v>2599</v>
      </c>
      <c r="B105" s="649" t="s">
        <v>2490</v>
      </c>
      <c r="C105" s="649" t="s">
        <v>2616</v>
      </c>
      <c r="D105" s="649" t="s">
        <v>2617</v>
      </c>
      <c r="E105" s="652">
        <v>160</v>
      </c>
      <c r="F105" s="652">
        <v>14400</v>
      </c>
      <c r="G105" s="649">
        <v>1</v>
      </c>
      <c r="H105" s="649">
        <v>90</v>
      </c>
      <c r="I105" s="652">
        <v>192</v>
      </c>
      <c r="J105" s="652">
        <v>15360</v>
      </c>
      <c r="K105" s="649">
        <v>1.0666666666666667</v>
      </c>
      <c r="L105" s="649">
        <v>80</v>
      </c>
      <c r="M105" s="652">
        <v>180</v>
      </c>
      <c r="N105" s="652">
        <v>14489</v>
      </c>
      <c r="O105" s="665">
        <v>1.0061805555555556</v>
      </c>
      <c r="P105" s="653">
        <v>80.49444444444444</v>
      </c>
    </row>
    <row r="106" spans="1:16" ht="14.4" customHeight="1" x14ac:dyDescent="0.3">
      <c r="A106" s="648" t="s">
        <v>2599</v>
      </c>
      <c r="B106" s="649" t="s">
        <v>2490</v>
      </c>
      <c r="C106" s="649" t="s">
        <v>2618</v>
      </c>
      <c r="D106" s="649" t="s">
        <v>2619</v>
      </c>
      <c r="E106" s="652">
        <v>129</v>
      </c>
      <c r="F106" s="652">
        <v>4386</v>
      </c>
      <c r="G106" s="649">
        <v>1</v>
      </c>
      <c r="H106" s="649">
        <v>34</v>
      </c>
      <c r="I106" s="652">
        <v>483</v>
      </c>
      <c r="J106" s="652">
        <v>16422</v>
      </c>
      <c r="K106" s="649">
        <v>3.7441860465116279</v>
      </c>
      <c r="L106" s="649">
        <v>34</v>
      </c>
      <c r="M106" s="652">
        <v>656</v>
      </c>
      <c r="N106" s="652">
        <v>22642</v>
      </c>
      <c r="O106" s="665">
        <v>5.162334701322389</v>
      </c>
      <c r="P106" s="653">
        <v>34.515243902439025</v>
      </c>
    </row>
    <row r="107" spans="1:16" ht="14.4" customHeight="1" x14ac:dyDescent="0.3">
      <c r="A107" s="648" t="s">
        <v>2599</v>
      </c>
      <c r="B107" s="649" t="s">
        <v>2490</v>
      </c>
      <c r="C107" s="649" t="s">
        <v>2620</v>
      </c>
      <c r="D107" s="649" t="s">
        <v>2621</v>
      </c>
      <c r="E107" s="652">
        <v>1</v>
      </c>
      <c r="F107" s="652">
        <v>997</v>
      </c>
      <c r="G107" s="649">
        <v>1</v>
      </c>
      <c r="H107" s="649">
        <v>997</v>
      </c>
      <c r="I107" s="652">
        <v>61</v>
      </c>
      <c r="J107" s="652">
        <v>61061</v>
      </c>
      <c r="K107" s="649">
        <v>61.244734202607823</v>
      </c>
      <c r="L107" s="649">
        <v>1001</v>
      </c>
      <c r="M107" s="652">
        <v>68</v>
      </c>
      <c r="N107" s="652">
        <v>68300</v>
      </c>
      <c r="O107" s="665">
        <v>68.505516549648945</v>
      </c>
      <c r="P107" s="653">
        <v>1004.4117647058823</v>
      </c>
    </row>
    <row r="108" spans="1:16" ht="14.4" customHeight="1" x14ac:dyDescent="0.3">
      <c r="A108" s="648" t="s">
        <v>2599</v>
      </c>
      <c r="B108" s="649" t="s">
        <v>2490</v>
      </c>
      <c r="C108" s="649" t="s">
        <v>2622</v>
      </c>
      <c r="D108" s="649" t="s">
        <v>2623</v>
      </c>
      <c r="E108" s="652">
        <v>326</v>
      </c>
      <c r="F108" s="652">
        <v>37816</v>
      </c>
      <c r="G108" s="649">
        <v>1</v>
      </c>
      <c r="H108" s="649">
        <v>116</v>
      </c>
      <c r="I108" s="652">
        <v>191</v>
      </c>
      <c r="J108" s="652">
        <v>22156</v>
      </c>
      <c r="K108" s="649">
        <v>0.58588957055214719</v>
      </c>
      <c r="L108" s="649">
        <v>116</v>
      </c>
      <c r="M108" s="652">
        <v>195</v>
      </c>
      <c r="N108" s="652">
        <v>22836</v>
      </c>
      <c r="O108" s="665">
        <v>0.60387137719483819</v>
      </c>
      <c r="P108" s="653">
        <v>117.1076923076923</v>
      </c>
    </row>
    <row r="109" spans="1:16" ht="14.4" customHeight="1" x14ac:dyDescent="0.3">
      <c r="A109" s="648" t="s">
        <v>2599</v>
      </c>
      <c r="B109" s="649" t="s">
        <v>2490</v>
      </c>
      <c r="C109" s="649" t="s">
        <v>2624</v>
      </c>
      <c r="D109" s="649" t="s">
        <v>2625</v>
      </c>
      <c r="E109" s="652">
        <v>64</v>
      </c>
      <c r="F109" s="652">
        <v>9856</v>
      </c>
      <c r="G109" s="649">
        <v>1</v>
      </c>
      <c r="H109" s="649">
        <v>154</v>
      </c>
      <c r="I109" s="652"/>
      <c r="J109" s="652"/>
      <c r="K109" s="649"/>
      <c r="L109" s="649"/>
      <c r="M109" s="652"/>
      <c r="N109" s="652"/>
      <c r="O109" s="665"/>
      <c r="P109" s="653"/>
    </row>
    <row r="110" spans="1:16" ht="14.4" customHeight="1" x14ac:dyDescent="0.3">
      <c r="A110" s="648" t="s">
        <v>2599</v>
      </c>
      <c r="B110" s="649" t="s">
        <v>2490</v>
      </c>
      <c r="C110" s="649" t="s">
        <v>2626</v>
      </c>
      <c r="D110" s="649" t="s">
        <v>2627</v>
      </c>
      <c r="E110" s="652">
        <v>1</v>
      </c>
      <c r="F110" s="652">
        <v>409</v>
      </c>
      <c r="G110" s="649">
        <v>1</v>
      </c>
      <c r="H110" s="649">
        <v>409</v>
      </c>
      <c r="I110" s="652"/>
      <c r="J110" s="652"/>
      <c r="K110" s="649"/>
      <c r="L110" s="649"/>
      <c r="M110" s="652"/>
      <c r="N110" s="652"/>
      <c r="O110" s="665"/>
      <c r="P110" s="653"/>
    </row>
    <row r="111" spans="1:16" ht="14.4" customHeight="1" x14ac:dyDescent="0.3">
      <c r="A111" s="648" t="s">
        <v>2599</v>
      </c>
      <c r="B111" s="649" t="s">
        <v>2490</v>
      </c>
      <c r="C111" s="649" t="s">
        <v>2628</v>
      </c>
      <c r="D111" s="649" t="s">
        <v>2629</v>
      </c>
      <c r="E111" s="652">
        <v>28</v>
      </c>
      <c r="F111" s="652">
        <v>2520</v>
      </c>
      <c r="G111" s="649">
        <v>1</v>
      </c>
      <c r="H111" s="649">
        <v>90</v>
      </c>
      <c r="I111" s="652"/>
      <c r="J111" s="652"/>
      <c r="K111" s="649"/>
      <c r="L111" s="649"/>
      <c r="M111" s="652"/>
      <c r="N111" s="652"/>
      <c r="O111" s="665"/>
      <c r="P111" s="653"/>
    </row>
    <row r="112" spans="1:16" ht="14.4" customHeight="1" x14ac:dyDescent="0.3">
      <c r="A112" s="648" t="s">
        <v>2599</v>
      </c>
      <c r="B112" s="649" t="s">
        <v>2490</v>
      </c>
      <c r="C112" s="649" t="s">
        <v>2630</v>
      </c>
      <c r="D112" s="649" t="s">
        <v>2631</v>
      </c>
      <c r="E112" s="652">
        <v>16</v>
      </c>
      <c r="F112" s="652">
        <v>1472</v>
      </c>
      <c r="G112" s="649">
        <v>1</v>
      </c>
      <c r="H112" s="649">
        <v>92</v>
      </c>
      <c r="I112" s="652"/>
      <c r="J112" s="652"/>
      <c r="K112" s="649"/>
      <c r="L112" s="649"/>
      <c r="M112" s="652"/>
      <c r="N112" s="652"/>
      <c r="O112" s="665"/>
      <c r="P112" s="653"/>
    </row>
    <row r="113" spans="1:16" ht="14.4" customHeight="1" x14ac:dyDescent="0.3">
      <c r="A113" s="648" t="s">
        <v>2599</v>
      </c>
      <c r="B113" s="649" t="s">
        <v>2490</v>
      </c>
      <c r="C113" s="649" t="s">
        <v>2632</v>
      </c>
      <c r="D113" s="649" t="s">
        <v>2633</v>
      </c>
      <c r="E113" s="652">
        <v>21</v>
      </c>
      <c r="F113" s="652">
        <v>525</v>
      </c>
      <c r="G113" s="649">
        <v>1</v>
      </c>
      <c r="H113" s="649">
        <v>25</v>
      </c>
      <c r="I113" s="652">
        <v>11</v>
      </c>
      <c r="J113" s="652">
        <v>385</v>
      </c>
      <c r="K113" s="649">
        <v>0.73333333333333328</v>
      </c>
      <c r="L113" s="649">
        <v>35</v>
      </c>
      <c r="M113" s="652">
        <v>9</v>
      </c>
      <c r="N113" s="652">
        <v>321</v>
      </c>
      <c r="O113" s="665">
        <v>0.61142857142857143</v>
      </c>
      <c r="P113" s="653">
        <v>35.666666666666664</v>
      </c>
    </row>
    <row r="114" spans="1:16" ht="14.4" customHeight="1" x14ac:dyDescent="0.3">
      <c r="A114" s="648" t="s">
        <v>2599</v>
      </c>
      <c r="B114" s="649" t="s">
        <v>2490</v>
      </c>
      <c r="C114" s="649" t="s">
        <v>2634</v>
      </c>
      <c r="D114" s="649" t="s">
        <v>2635</v>
      </c>
      <c r="E114" s="652">
        <v>71</v>
      </c>
      <c r="F114" s="652">
        <v>5325</v>
      </c>
      <c r="G114" s="649">
        <v>1</v>
      </c>
      <c r="H114" s="649">
        <v>75</v>
      </c>
      <c r="I114" s="652">
        <v>73</v>
      </c>
      <c r="J114" s="652">
        <v>5913</v>
      </c>
      <c r="K114" s="649">
        <v>1.1104225352112675</v>
      </c>
      <c r="L114" s="649">
        <v>81</v>
      </c>
      <c r="M114" s="652">
        <v>66</v>
      </c>
      <c r="N114" s="652">
        <v>5376</v>
      </c>
      <c r="O114" s="665">
        <v>1.0095774647887323</v>
      </c>
      <c r="P114" s="653">
        <v>81.454545454545453</v>
      </c>
    </row>
    <row r="115" spans="1:16" ht="14.4" customHeight="1" x14ac:dyDescent="0.3">
      <c r="A115" s="648" t="s">
        <v>2599</v>
      </c>
      <c r="B115" s="649" t="s">
        <v>2490</v>
      </c>
      <c r="C115" s="649" t="s">
        <v>2636</v>
      </c>
      <c r="D115" s="649" t="s">
        <v>2637</v>
      </c>
      <c r="E115" s="652">
        <v>1</v>
      </c>
      <c r="F115" s="652">
        <v>19</v>
      </c>
      <c r="G115" s="649">
        <v>1</v>
      </c>
      <c r="H115" s="649">
        <v>19</v>
      </c>
      <c r="I115" s="652">
        <v>35</v>
      </c>
      <c r="J115" s="652">
        <v>1050</v>
      </c>
      <c r="K115" s="649">
        <v>55.263157894736842</v>
      </c>
      <c r="L115" s="649">
        <v>30</v>
      </c>
      <c r="M115" s="652">
        <v>45</v>
      </c>
      <c r="N115" s="652">
        <v>1376</v>
      </c>
      <c r="O115" s="665">
        <v>72.421052631578945</v>
      </c>
      <c r="P115" s="653">
        <v>30.577777777777779</v>
      </c>
    </row>
    <row r="116" spans="1:16" ht="14.4" customHeight="1" x14ac:dyDescent="0.3">
      <c r="A116" s="648" t="s">
        <v>2599</v>
      </c>
      <c r="B116" s="649" t="s">
        <v>2490</v>
      </c>
      <c r="C116" s="649" t="s">
        <v>2638</v>
      </c>
      <c r="D116" s="649" t="s">
        <v>2639</v>
      </c>
      <c r="E116" s="652">
        <v>2</v>
      </c>
      <c r="F116" s="652">
        <v>294</v>
      </c>
      <c r="G116" s="649">
        <v>1</v>
      </c>
      <c r="H116" s="649">
        <v>147</v>
      </c>
      <c r="I116" s="652"/>
      <c r="J116" s="652"/>
      <c r="K116" s="649"/>
      <c r="L116" s="649"/>
      <c r="M116" s="652">
        <v>2</v>
      </c>
      <c r="N116" s="652">
        <v>238</v>
      </c>
      <c r="O116" s="665">
        <v>0.80952380952380953</v>
      </c>
      <c r="P116" s="653">
        <v>119</v>
      </c>
    </row>
    <row r="117" spans="1:16" ht="14.4" customHeight="1" x14ac:dyDescent="0.3">
      <c r="A117" s="648" t="s">
        <v>2599</v>
      </c>
      <c r="B117" s="649" t="s">
        <v>2490</v>
      </c>
      <c r="C117" s="649" t="s">
        <v>2640</v>
      </c>
      <c r="D117" s="649" t="s">
        <v>2641</v>
      </c>
      <c r="E117" s="652"/>
      <c r="F117" s="652"/>
      <c r="G117" s="649"/>
      <c r="H117" s="649"/>
      <c r="I117" s="652">
        <v>3</v>
      </c>
      <c r="J117" s="652">
        <v>168</v>
      </c>
      <c r="K117" s="649"/>
      <c r="L117" s="649">
        <v>56</v>
      </c>
      <c r="M117" s="652"/>
      <c r="N117" s="652"/>
      <c r="O117" s="665"/>
      <c r="P117" s="653"/>
    </row>
    <row r="118" spans="1:16" ht="14.4" customHeight="1" x14ac:dyDescent="0.3">
      <c r="A118" s="648" t="s">
        <v>2599</v>
      </c>
      <c r="B118" s="649" t="s">
        <v>2490</v>
      </c>
      <c r="C118" s="649" t="s">
        <v>2642</v>
      </c>
      <c r="D118" s="649" t="s">
        <v>2643</v>
      </c>
      <c r="E118" s="652">
        <v>67</v>
      </c>
      <c r="F118" s="652">
        <v>6968</v>
      </c>
      <c r="G118" s="649">
        <v>1</v>
      </c>
      <c r="H118" s="649">
        <v>104</v>
      </c>
      <c r="I118" s="652">
        <v>35</v>
      </c>
      <c r="J118" s="652">
        <v>3080</v>
      </c>
      <c r="K118" s="649">
        <v>0.44202066590126293</v>
      </c>
      <c r="L118" s="649">
        <v>88</v>
      </c>
      <c r="M118" s="652">
        <v>8</v>
      </c>
      <c r="N118" s="652">
        <v>709</v>
      </c>
      <c r="O118" s="665">
        <v>0.10175086107921928</v>
      </c>
      <c r="P118" s="653">
        <v>88.625</v>
      </c>
    </row>
    <row r="119" spans="1:16" ht="14.4" customHeight="1" x14ac:dyDescent="0.3">
      <c r="A119" s="648" t="s">
        <v>2599</v>
      </c>
      <c r="B119" s="649" t="s">
        <v>2490</v>
      </c>
      <c r="C119" s="649" t="s">
        <v>2644</v>
      </c>
      <c r="D119" s="649" t="s">
        <v>2645</v>
      </c>
      <c r="E119" s="652">
        <v>38</v>
      </c>
      <c r="F119" s="652">
        <v>11780</v>
      </c>
      <c r="G119" s="649">
        <v>1</v>
      </c>
      <c r="H119" s="649">
        <v>310</v>
      </c>
      <c r="I119" s="652">
        <v>27</v>
      </c>
      <c r="J119" s="652">
        <v>8424</v>
      </c>
      <c r="K119" s="649">
        <v>0.71511035653650257</v>
      </c>
      <c r="L119" s="649">
        <v>312</v>
      </c>
      <c r="M119" s="652">
        <v>17</v>
      </c>
      <c r="N119" s="652">
        <v>5344</v>
      </c>
      <c r="O119" s="665">
        <v>0.45365025466893039</v>
      </c>
      <c r="P119" s="653">
        <v>314.35294117647061</v>
      </c>
    </row>
    <row r="120" spans="1:16" ht="14.4" customHeight="1" thickBot="1" x14ac:dyDescent="0.35">
      <c r="A120" s="654" t="s">
        <v>2599</v>
      </c>
      <c r="B120" s="655" t="s">
        <v>2490</v>
      </c>
      <c r="C120" s="655" t="s">
        <v>2646</v>
      </c>
      <c r="D120" s="655" t="s">
        <v>2647</v>
      </c>
      <c r="E120" s="658">
        <v>2</v>
      </c>
      <c r="F120" s="658">
        <v>574</v>
      </c>
      <c r="G120" s="655">
        <v>1</v>
      </c>
      <c r="H120" s="655">
        <v>287</v>
      </c>
      <c r="I120" s="658">
        <v>3</v>
      </c>
      <c r="J120" s="658">
        <v>870</v>
      </c>
      <c r="K120" s="655">
        <v>1.5156794425087108</v>
      </c>
      <c r="L120" s="655">
        <v>290</v>
      </c>
      <c r="M120" s="658">
        <v>4</v>
      </c>
      <c r="N120" s="658">
        <v>1170</v>
      </c>
      <c r="O120" s="666">
        <v>2.0383275261324041</v>
      </c>
      <c r="P120" s="659">
        <v>292.5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0" t="s">
        <v>158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</row>
    <row r="2" spans="1:19" ht="14.4" customHeight="1" thickBot="1" x14ac:dyDescent="0.35">
      <c r="A2" s="383" t="s">
        <v>332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4148450</v>
      </c>
      <c r="C3" s="352">
        <f t="shared" ref="C3:R3" si="0">SUBTOTAL(9,C6:C1048576)</f>
        <v>1</v>
      </c>
      <c r="D3" s="352">
        <f t="shared" si="0"/>
        <v>2884002</v>
      </c>
      <c r="E3" s="352">
        <f t="shared" si="0"/>
        <v>0.69503308464607261</v>
      </c>
      <c r="F3" s="352">
        <f t="shared" si="0"/>
        <v>3610541</v>
      </c>
      <c r="G3" s="355">
        <f>IF(B3&lt;&gt;0,F3/B3,"")</f>
        <v>0.87033494437681547</v>
      </c>
      <c r="H3" s="351">
        <f t="shared" si="0"/>
        <v>280989.38000000006</v>
      </c>
      <c r="I3" s="352">
        <f t="shared" si="0"/>
        <v>1</v>
      </c>
      <c r="J3" s="352">
        <f t="shared" si="0"/>
        <v>636805.40999999992</v>
      </c>
      <c r="K3" s="352">
        <f t="shared" si="0"/>
        <v>2.2662970749997733</v>
      </c>
      <c r="L3" s="352">
        <f t="shared" si="0"/>
        <v>285446.18000000011</v>
      </c>
      <c r="M3" s="353">
        <f>IF(H3&lt;&gt;0,L3/H3,"")</f>
        <v>1.0158610976685312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45" t="s">
        <v>130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  <c r="N4" s="546" t="s">
        <v>126</v>
      </c>
      <c r="O4" s="547"/>
      <c r="P4" s="547"/>
      <c r="Q4" s="547"/>
      <c r="R4" s="547"/>
      <c r="S4" s="548"/>
    </row>
    <row r="5" spans="1:19" ht="14.4" customHeight="1" thickBot="1" x14ac:dyDescent="0.35">
      <c r="A5" s="770"/>
      <c r="B5" s="771">
        <v>2012</v>
      </c>
      <c r="C5" s="772"/>
      <c r="D5" s="772">
        <v>2013</v>
      </c>
      <c r="E5" s="772"/>
      <c r="F5" s="772">
        <v>2014</v>
      </c>
      <c r="G5" s="773" t="s">
        <v>2</v>
      </c>
      <c r="H5" s="771">
        <v>2012</v>
      </c>
      <c r="I5" s="772"/>
      <c r="J5" s="772">
        <v>2013</v>
      </c>
      <c r="K5" s="772"/>
      <c r="L5" s="772">
        <v>2014</v>
      </c>
      <c r="M5" s="773" t="s">
        <v>2</v>
      </c>
      <c r="N5" s="771">
        <v>2012</v>
      </c>
      <c r="O5" s="772"/>
      <c r="P5" s="772">
        <v>2013</v>
      </c>
      <c r="Q5" s="772"/>
      <c r="R5" s="772">
        <v>2014</v>
      </c>
      <c r="S5" s="773" t="s">
        <v>2</v>
      </c>
    </row>
    <row r="6" spans="1:19" ht="14.4" customHeight="1" x14ac:dyDescent="0.3">
      <c r="A6" s="736" t="s">
        <v>2649</v>
      </c>
      <c r="B6" s="774"/>
      <c r="C6" s="722"/>
      <c r="D6" s="774">
        <v>692</v>
      </c>
      <c r="E6" s="722"/>
      <c r="F6" s="774"/>
      <c r="G6" s="727"/>
      <c r="H6" s="774"/>
      <c r="I6" s="722"/>
      <c r="J6" s="774"/>
      <c r="K6" s="722"/>
      <c r="L6" s="774"/>
      <c r="M6" s="727"/>
      <c r="N6" s="774"/>
      <c r="O6" s="722"/>
      <c r="P6" s="774"/>
      <c r="Q6" s="722"/>
      <c r="R6" s="774"/>
      <c r="S6" s="235"/>
    </row>
    <row r="7" spans="1:19" ht="14.4" customHeight="1" thickBot="1" x14ac:dyDescent="0.35">
      <c r="A7" s="777" t="s">
        <v>1453</v>
      </c>
      <c r="B7" s="776">
        <v>4148450</v>
      </c>
      <c r="C7" s="655">
        <v>1</v>
      </c>
      <c r="D7" s="776">
        <v>2883310</v>
      </c>
      <c r="E7" s="655">
        <v>0.69503308464607261</v>
      </c>
      <c r="F7" s="776">
        <v>3610541</v>
      </c>
      <c r="G7" s="666">
        <v>0.87033494437681547</v>
      </c>
      <c r="H7" s="776">
        <v>280989.38000000006</v>
      </c>
      <c r="I7" s="655">
        <v>1</v>
      </c>
      <c r="J7" s="776">
        <v>636805.40999999992</v>
      </c>
      <c r="K7" s="655">
        <v>2.2662970749997733</v>
      </c>
      <c r="L7" s="776">
        <v>285446.18000000011</v>
      </c>
      <c r="M7" s="666">
        <v>1.0158610976685312</v>
      </c>
      <c r="N7" s="776"/>
      <c r="O7" s="655"/>
      <c r="P7" s="776"/>
      <c r="Q7" s="655"/>
      <c r="R7" s="776"/>
      <c r="S7" s="68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1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1" t="s">
        <v>2983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ht="14.4" customHeight="1" thickBot="1" x14ac:dyDescent="0.35">
      <c r="A2" s="383" t="s">
        <v>332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8270.4</v>
      </c>
      <c r="G3" s="212">
        <f t="shared" si="0"/>
        <v>4429439.38</v>
      </c>
      <c r="H3" s="212"/>
      <c r="I3" s="212"/>
      <c r="J3" s="212">
        <f t="shared" si="0"/>
        <v>5919.9</v>
      </c>
      <c r="K3" s="212">
        <f t="shared" si="0"/>
        <v>3520807.41</v>
      </c>
      <c r="L3" s="212"/>
      <c r="M3" s="212"/>
      <c r="N3" s="212">
        <f t="shared" si="0"/>
        <v>5636</v>
      </c>
      <c r="O3" s="212">
        <f t="shared" si="0"/>
        <v>3895987.18</v>
      </c>
      <c r="P3" s="79">
        <f>IF(G3=0,0,O3/G3)</f>
        <v>0.87956665522759681</v>
      </c>
      <c r="Q3" s="213">
        <f>IF(N3=0,0,O3/N3)</f>
        <v>691.26812987934704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52" t="s">
        <v>121</v>
      </c>
      <c r="E4" s="553" t="s">
        <v>81</v>
      </c>
      <c r="F4" s="557">
        <v>2012</v>
      </c>
      <c r="G4" s="558"/>
      <c r="H4" s="214"/>
      <c r="I4" s="214"/>
      <c r="J4" s="557">
        <v>2013</v>
      </c>
      <c r="K4" s="558"/>
      <c r="L4" s="214"/>
      <c r="M4" s="214"/>
      <c r="N4" s="557">
        <v>2014</v>
      </c>
      <c r="O4" s="558"/>
      <c r="P4" s="559" t="s">
        <v>2</v>
      </c>
      <c r="Q4" s="549" t="s">
        <v>122</v>
      </c>
    </row>
    <row r="5" spans="1:17" ht="14.4" customHeight="1" thickBot="1" x14ac:dyDescent="0.35">
      <c r="A5" s="781"/>
      <c r="B5" s="780"/>
      <c r="C5" s="781"/>
      <c r="D5" s="782"/>
      <c r="E5" s="783"/>
      <c r="F5" s="789" t="s">
        <v>91</v>
      </c>
      <c r="G5" s="790" t="s">
        <v>14</v>
      </c>
      <c r="H5" s="791"/>
      <c r="I5" s="791"/>
      <c r="J5" s="789" t="s">
        <v>91</v>
      </c>
      <c r="K5" s="790" t="s">
        <v>14</v>
      </c>
      <c r="L5" s="791"/>
      <c r="M5" s="791"/>
      <c r="N5" s="789" t="s">
        <v>91</v>
      </c>
      <c r="O5" s="790" t="s">
        <v>14</v>
      </c>
      <c r="P5" s="792"/>
      <c r="Q5" s="788"/>
    </row>
    <row r="6" spans="1:17" ht="14.4" customHeight="1" x14ac:dyDescent="0.3">
      <c r="A6" s="721" t="s">
        <v>2650</v>
      </c>
      <c r="B6" s="722" t="s">
        <v>2599</v>
      </c>
      <c r="C6" s="722" t="s">
        <v>2490</v>
      </c>
      <c r="D6" s="722" t="s">
        <v>2651</v>
      </c>
      <c r="E6" s="722" t="s">
        <v>2652</v>
      </c>
      <c r="F6" s="229"/>
      <c r="G6" s="229"/>
      <c r="H6" s="229"/>
      <c r="I6" s="229"/>
      <c r="J6" s="229">
        <v>1</v>
      </c>
      <c r="K6" s="229">
        <v>692</v>
      </c>
      <c r="L6" s="229"/>
      <c r="M6" s="229">
        <v>692</v>
      </c>
      <c r="N6" s="229"/>
      <c r="O6" s="229"/>
      <c r="P6" s="727"/>
      <c r="Q6" s="735"/>
    </row>
    <row r="7" spans="1:17" ht="14.4" customHeight="1" x14ac:dyDescent="0.3">
      <c r="A7" s="648" t="s">
        <v>553</v>
      </c>
      <c r="B7" s="649" t="s">
        <v>2599</v>
      </c>
      <c r="C7" s="649" t="s">
        <v>2490</v>
      </c>
      <c r="D7" s="649" t="s">
        <v>2653</v>
      </c>
      <c r="E7" s="649" t="s">
        <v>2551</v>
      </c>
      <c r="F7" s="652">
        <v>1</v>
      </c>
      <c r="G7" s="652">
        <v>275</v>
      </c>
      <c r="H7" s="652">
        <v>1</v>
      </c>
      <c r="I7" s="652">
        <v>275</v>
      </c>
      <c r="J7" s="652"/>
      <c r="K7" s="652"/>
      <c r="L7" s="652"/>
      <c r="M7" s="652"/>
      <c r="N7" s="652"/>
      <c r="O7" s="652"/>
      <c r="P7" s="665"/>
      <c r="Q7" s="653"/>
    </row>
    <row r="8" spans="1:17" ht="14.4" customHeight="1" x14ac:dyDescent="0.3">
      <c r="A8" s="648" t="s">
        <v>553</v>
      </c>
      <c r="B8" s="649" t="s">
        <v>2599</v>
      </c>
      <c r="C8" s="649" t="s">
        <v>2490</v>
      </c>
      <c r="D8" s="649" t="s">
        <v>2654</v>
      </c>
      <c r="E8" s="649" t="s">
        <v>2561</v>
      </c>
      <c r="F8" s="652">
        <v>1</v>
      </c>
      <c r="G8" s="652">
        <v>75</v>
      </c>
      <c r="H8" s="652">
        <v>1</v>
      </c>
      <c r="I8" s="652">
        <v>75</v>
      </c>
      <c r="J8" s="652"/>
      <c r="K8" s="652"/>
      <c r="L8" s="652"/>
      <c r="M8" s="652"/>
      <c r="N8" s="652"/>
      <c r="O8" s="652"/>
      <c r="P8" s="665"/>
      <c r="Q8" s="653"/>
    </row>
    <row r="9" spans="1:17" ht="14.4" customHeight="1" x14ac:dyDescent="0.3">
      <c r="A9" s="648" t="s">
        <v>553</v>
      </c>
      <c r="B9" s="649" t="s">
        <v>2599</v>
      </c>
      <c r="C9" s="649" t="s">
        <v>2490</v>
      </c>
      <c r="D9" s="649" t="s">
        <v>2620</v>
      </c>
      <c r="E9" s="649" t="s">
        <v>2621</v>
      </c>
      <c r="F9" s="652"/>
      <c r="G9" s="652"/>
      <c r="H9" s="652"/>
      <c r="I9" s="652"/>
      <c r="J9" s="652">
        <v>5</v>
      </c>
      <c r="K9" s="652">
        <v>5005</v>
      </c>
      <c r="L9" s="652"/>
      <c r="M9" s="652">
        <v>1001</v>
      </c>
      <c r="N9" s="652"/>
      <c r="O9" s="652"/>
      <c r="P9" s="665"/>
      <c r="Q9" s="653"/>
    </row>
    <row r="10" spans="1:17" ht="14.4" customHeight="1" x14ac:dyDescent="0.3">
      <c r="A10" s="648" t="s">
        <v>553</v>
      </c>
      <c r="B10" s="649" t="s">
        <v>2599</v>
      </c>
      <c r="C10" s="649" t="s">
        <v>2490</v>
      </c>
      <c r="D10" s="649" t="s">
        <v>2634</v>
      </c>
      <c r="E10" s="649" t="s">
        <v>2635</v>
      </c>
      <c r="F10" s="652"/>
      <c r="G10" s="652"/>
      <c r="H10" s="652"/>
      <c r="I10" s="652"/>
      <c r="J10" s="652">
        <v>2</v>
      </c>
      <c r="K10" s="652">
        <v>162</v>
      </c>
      <c r="L10" s="652"/>
      <c r="M10" s="652">
        <v>81</v>
      </c>
      <c r="N10" s="652"/>
      <c r="O10" s="652"/>
      <c r="P10" s="665"/>
      <c r="Q10" s="653"/>
    </row>
    <row r="11" spans="1:17" ht="14.4" customHeight="1" x14ac:dyDescent="0.3">
      <c r="A11" s="648" t="s">
        <v>553</v>
      </c>
      <c r="B11" s="649" t="s">
        <v>2655</v>
      </c>
      <c r="C11" s="649" t="s">
        <v>2490</v>
      </c>
      <c r="D11" s="649" t="s">
        <v>2656</v>
      </c>
      <c r="E11" s="649" t="s">
        <v>2657</v>
      </c>
      <c r="F11" s="652">
        <v>8</v>
      </c>
      <c r="G11" s="652">
        <v>1368</v>
      </c>
      <c r="H11" s="652">
        <v>1</v>
      </c>
      <c r="I11" s="652">
        <v>171</v>
      </c>
      <c r="J11" s="652"/>
      <c r="K11" s="652"/>
      <c r="L11" s="652"/>
      <c r="M11" s="652"/>
      <c r="N11" s="652"/>
      <c r="O11" s="652"/>
      <c r="P11" s="665"/>
      <c r="Q11" s="653"/>
    </row>
    <row r="12" spans="1:17" ht="14.4" customHeight="1" x14ac:dyDescent="0.3">
      <c r="A12" s="648" t="s">
        <v>553</v>
      </c>
      <c r="B12" s="649" t="s">
        <v>2655</v>
      </c>
      <c r="C12" s="649" t="s">
        <v>2490</v>
      </c>
      <c r="D12" s="649" t="s">
        <v>2658</v>
      </c>
      <c r="E12" s="649" t="s">
        <v>2659</v>
      </c>
      <c r="F12" s="652">
        <v>1</v>
      </c>
      <c r="G12" s="652">
        <v>23732</v>
      </c>
      <c r="H12" s="652">
        <v>1</v>
      </c>
      <c r="I12" s="652">
        <v>23732</v>
      </c>
      <c r="J12" s="652"/>
      <c r="K12" s="652"/>
      <c r="L12" s="652"/>
      <c r="M12" s="652"/>
      <c r="N12" s="652"/>
      <c r="O12" s="652"/>
      <c r="P12" s="665"/>
      <c r="Q12" s="653"/>
    </row>
    <row r="13" spans="1:17" ht="14.4" customHeight="1" x14ac:dyDescent="0.3">
      <c r="A13" s="648" t="s">
        <v>553</v>
      </c>
      <c r="B13" s="649" t="s">
        <v>2655</v>
      </c>
      <c r="C13" s="649" t="s">
        <v>2490</v>
      </c>
      <c r="D13" s="649" t="s">
        <v>2660</v>
      </c>
      <c r="E13" s="649" t="s">
        <v>2661</v>
      </c>
      <c r="F13" s="652">
        <v>1</v>
      </c>
      <c r="G13" s="652">
        <v>681</v>
      </c>
      <c r="H13" s="652">
        <v>1</v>
      </c>
      <c r="I13" s="652">
        <v>681</v>
      </c>
      <c r="J13" s="652"/>
      <c r="K13" s="652"/>
      <c r="L13" s="652"/>
      <c r="M13" s="652"/>
      <c r="N13" s="652"/>
      <c r="O13" s="652"/>
      <c r="P13" s="665"/>
      <c r="Q13" s="653"/>
    </row>
    <row r="14" spans="1:17" ht="14.4" customHeight="1" x14ac:dyDescent="0.3">
      <c r="A14" s="648" t="s">
        <v>553</v>
      </c>
      <c r="B14" s="649" t="s">
        <v>2655</v>
      </c>
      <c r="C14" s="649" t="s">
        <v>2490</v>
      </c>
      <c r="D14" s="649" t="s">
        <v>2662</v>
      </c>
      <c r="E14" s="649" t="s">
        <v>2663</v>
      </c>
      <c r="F14" s="652">
        <v>2</v>
      </c>
      <c r="G14" s="652">
        <v>3050</v>
      </c>
      <c r="H14" s="652">
        <v>1</v>
      </c>
      <c r="I14" s="652">
        <v>1525</v>
      </c>
      <c r="J14" s="652"/>
      <c r="K14" s="652"/>
      <c r="L14" s="652"/>
      <c r="M14" s="652"/>
      <c r="N14" s="652"/>
      <c r="O14" s="652"/>
      <c r="P14" s="665"/>
      <c r="Q14" s="653"/>
    </row>
    <row r="15" spans="1:17" ht="14.4" customHeight="1" x14ac:dyDescent="0.3">
      <c r="A15" s="648" t="s">
        <v>553</v>
      </c>
      <c r="B15" s="649" t="s">
        <v>2655</v>
      </c>
      <c r="C15" s="649" t="s">
        <v>2490</v>
      </c>
      <c r="D15" s="649" t="s">
        <v>2664</v>
      </c>
      <c r="E15" s="649" t="s">
        <v>2665</v>
      </c>
      <c r="F15" s="652">
        <v>1</v>
      </c>
      <c r="G15" s="652">
        <v>1647</v>
      </c>
      <c r="H15" s="652">
        <v>1</v>
      </c>
      <c r="I15" s="652">
        <v>1647</v>
      </c>
      <c r="J15" s="652"/>
      <c r="K15" s="652"/>
      <c r="L15" s="652"/>
      <c r="M15" s="652"/>
      <c r="N15" s="652"/>
      <c r="O15" s="652"/>
      <c r="P15" s="665"/>
      <c r="Q15" s="653"/>
    </row>
    <row r="16" spans="1:17" ht="14.4" customHeight="1" x14ac:dyDescent="0.3">
      <c r="A16" s="648" t="s">
        <v>553</v>
      </c>
      <c r="B16" s="649" t="s">
        <v>2655</v>
      </c>
      <c r="C16" s="649" t="s">
        <v>2490</v>
      </c>
      <c r="D16" s="649" t="s">
        <v>2666</v>
      </c>
      <c r="E16" s="649" t="s">
        <v>2667</v>
      </c>
      <c r="F16" s="652">
        <v>4</v>
      </c>
      <c r="G16" s="652">
        <v>7024</v>
      </c>
      <c r="H16" s="652">
        <v>1</v>
      </c>
      <c r="I16" s="652">
        <v>1756</v>
      </c>
      <c r="J16" s="652"/>
      <c r="K16" s="652"/>
      <c r="L16" s="652"/>
      <c r="M16" s="652"/>
      <c r="N16" s="652"/>
      <c r="O16" s="652"/>
      <c r="P16" s="665"/>
      <c r="Q16" s="653"/>
    </row>
    <row r="17" spans="1:17" ht="14.4" customHeight="1" x14ac:dyDescent="0.3">
      <c r="A17" s="648" t="s">
        <v>553</v>
      </c>
      <c r="B17" s="649" t="s">
        <v>2655</v>
      </c>
      <c r="C17" s="649" t="s">
        <v>2490</v>
      </c>
      <c r="D17" s="649" t="s">
        <v>2668</v>
      </c>
      <c r="E17" s="649" t="s">
        <v>2669</v>
      </c>
      <c r="F17" s="652">
        <v>1</v>
      </c>
      <c r="G17" s="652">
        <v>298</v>
      </c>
      <c r="H17" s="652">
        <v>1</v>
      </c>
      <c r="I17" s="652">
        <v>298</v>
      </c>
      <c r="J17" s="652"/>
      <c r="K17" s="652"/>
      <c r="L17" s="652"/>
      <c r="M17" s="652"/>
      <c r="N17" s="652"/>
      <c r="O17" s="652"/>
      <c r="P17" s="665"/>
      <c r="Q17" s="653"/>
    </row>
    <row r="18" spans="1:17" ht="14.4" customHeight="1" x14ac:dyDescent="0.3">
      <c r="A18" s="648" t="s">
        <v>553</v>
      </c>
      <c r="B18" s="649" t="s">
        <v>2655</v>
      </c>
      <c r="C18" s="649" t="s">
        <v>2490</v>
      </c>
      <c r="D18" s="649" t="s">
        <v>2670</v>
      </c>
      <c r="E18" s="649" t="s">
        <v>2671</v>
      </c>
      <c r="F18" s="652">
        <v>1</v>
      </c>
      <c r="G18" s="652">
        <v>15728</v>
      </c>
      <c r="H18" s="652">
        <v>1</v>
      </c>
      <c r="I18" s="652">
        <v>15728</v>
      </c>
      <c r="J18" s="652"/>
      <c r="K18" s="652"/>
      <c r="L18" s="652"/>
      <c r="M18" s="652"/>
      <c r="N18" s="652"/>
      <c r="O18" s="652"/>
      <c r="P18" s="665"/>
      <c r="Q18" s="653"/>
    </row>
    <row r="19" spans="1:17" ht="14.4" customHeight="1" x14ac:dyDescent="0.3">
      <c r="A19" s="648" t="s">
        <v>553</v>
      </c>
      <c r="B19" s="649" t="s">
        <v>2672</v>
      </c>
      <c r="C19" s="649" t="s">
        <v>2600</v>
      </c>
      <c r="D19" s="649" t="s">
        <v>2673</v>
      </c>
      <c r="E19" s="649" t="s">
        <v>2674</v>
      </c>
      <c r="F19" s="652"/>
      <c r="G19" s="652"/>
      <c r="H19" s="652"/>
      <c r="I19" s="652"/>
      <c r="J19" s="652"/>
      <c r="K19" s="652"/>
      <c r="L19" s="652"/>
      <c r="M19" s="652"/>
      <c r="N19" s="652">
        <v>6</v>
      </c>
      <c r="O19" s="652">
        <v>499.8</v>
      </c>
      <c r="P19" s="665"/>
      <c r="Q19" s="653">
        <v>83.3</v>
      </c>
    </row>
    <row r="20" spans="1:17" ht="14.4" customHeight="1" x14ac:dyDescent="0.3">
      <c r="A20" s="648" t="s">
        <v>553</v>
      </c>
      <c r="B20" s="649" t="s">
        <v>2672</v>
      </c>
      <c r="C20" s="649" t="s">
        <v>2600</v>
      </c>
      <c r="D20" s="649" t="s">
        <v>2675</v>
      </c>
      <c r="E20" s="649" t="s">
        <v>1425</v>
      </c>
      <c r="F20" s="652">
        <v>171</v>
      </c>
      <c r="G20" s="652">
        <v>23514.75</v>
      </c>
      <c r="H20" s="652">
        <v>1</v>
      </c>
      <c r="I20" s="652">
        <v>137.51315789473685</v>
      </c>
      <c r="J20" s="652">
        <v>87</v>
      </c>
      <c r="K20" s="652">
        <v>10772.91</v>
      </c>
      <c r="L20" s="652">
        <v>0.45813414984212036</v>
      </c>
      <c r="M20" s="652">
        <v>123.82655172413793</v>
      </c>
      <c r="N20" s="652">
        <v>128</v>
      </c>
      <c r="O20" s="652">
        <v>15098.88</v>
      </c>
      <c r="P20" s="665">
        <v>0.64210251012662267</v>
      </c>
      <c r="Q20" s="653">
        <v>117.96</v>
      </c>
    </row>
    <row r="21" spans="1:17" ht="14.4" customHeight="1" x14ac:dyDescent="0.3">
      <c r="A21" s="648" t="s">
        <v>553</v>
      </c>
      <c r="B21" s="649" t="s">
        <v>2672</v>
      </c>
      <c r="C21" s="649" t="s">
        <v>2600</v>
      </c>
      <c r="D21" s="649" t="s">
        <v>2676</v>
      </c>
      <c r="E21" s="649" t="s">
        <v>1425</v>
      </c>
      <c r="F21" s="652"/>
      <c r="G21" s="652"/>
      <c r="H21" s="652"/>
      <c r="I21" s="652"/>
      <c r="J21" s="652"/>
      <c r="K21" s="652"/>
      <c r="L21" s="652"/>
      <c r="M21" s="652"/>
      <c r="N21" s="652">
        <v>3</v>
      </c>
      <c r="O21" s="652">
        <v>238.77</v>
      </c>
      <c r="P21" s="665"/>
      <c r="Q21" s="653">
        <v>79.59</v>
      </c>
    </row>
    <row r="22" spans="1:17" ht="14.4" customHeight="1" x14ac:dyDescent="0.3">
      <c r="A22" s="648" t="s">
        <v>553</v>
      </c>
      <c r="B22" s="649" t="s">
        <v>2672</v>
      </c>
      <c r="C22" s="649" t="s">
        <v>2600</v>
      </c>
      <c r="D22" s="649" t="s">
        <v>2677</v>
      </c>
      <c r="E22" s="649" t="s">
        <v>2485</v>
      </c>
      <c r="F22" s="652">
        <v>28</v>
      </c>
      <c r="G22" s="652">
        <v>1610.28</v>
      </c>
      <c r="H22" s="652">
        <v>1</v>
      </c>
      <c r="I22" s="652">
        <v>57.51</v>
      </c>
      <c r="J22" s="652"/>
      <c r="K22" s="652"/>
      <c r="L22" s="652"/>
      <c r="M22" s="652"/>
      <c r="N22" s="652"/>
      <c r="O22" s="652"/>
      <c r="P22" s="665"/>
      <c r="Q22" s="653"/>
    </row>
    <row r="23" spans="1:17" ht="14.4" customHeight="1" x14ac:dyDescent="0.3">
      <c r="A23" s="648" t="s">
        <v>553</v>
      </c>
      <c r="B23" s="649" t="s">
        <v>2672</v>
      </c>
      <c r="C23" s="649" t="s">
        <v>2600</v>
      </c>
      <c r="D23" s="649" t="s">
        <v>2678</v>
      </c>
      <c r="E23" s="649" t="s">
        <v>2679</v>
      </c>
      <c r="F23" s="652">
        <v>5</v>
      </c>
      <c r="G23" s="652">
        <v>529.62</v>
      </c>
      <c r="H23" s="652">
        <v>1</v>
      </c>
      <c r="I23" s="652">
        <v>105.92400000000001</v>
      </c>
      <c r="J23" s="652"/>
      <c r="K23" s="652"/>
      <c r="L23" s="652"/>
      <c r="M23" s="652"/>
      <c r="N23" s="652"/>
      <c r="O23" s="652"/>
      <c r="P23" s="665"/>
      <c r="Q23" s="653"/>
    </row>
    <row r="24" spans="1:17" ht="14.4" customHeight="1" x14ac:dyDescent="0.3">
      <c r="A24" s="648" t="s">
        <v>553</v>
      </c>
      <c r="B24" s="649" t="s">
        <v>2672</v>
      </c>
      <c r="C24" s="649" t="s">
        <v>2600</v>
      </c>
      <c r="D24" s="649" t="s">
        <v>2680</v>
      </c>
      <c r="E24" s="649" t="s">
        <v>1206</v>
      </c>
      <c r="F24" s="652"/>
      <c r="G24" s="652"/>
      <c r="H24" s="652"/>
      <c r="I24" s="652"/>
      <c r="J24" s="652"/>
      <c r="K24" s="652"/>
      <c r="L24" s="652"/>
      <c r="M24" s="652"/>
      <c r="N24" s="652">
        <v>20</v>
      </c>
      <c r="O24" s="652">
        <v>14475.2</v>
      </c>
      <c r="P24" s="665"/>
      <c r="Q24" s="653">
        <v>723.76</v>
      </c>
    </row>
    <row r="25" spans="1:17" ht="14.4" customHeight="1" x14ac:dyDescent="0.3">
      <c r="A25" s="648" t="s">
        <v>553</v>
      </c>
      <c r="B25" s="649" t="s">
        <v>2672</v>
      </c>
      <c r="C25" s="649" t="s">
        <v>2600</v>
      </c>
      <c r="D25" s="649" t="s">
        <v>2681</v>
      </c>
      <c r="E25" s="649" t="s">
        <v>2682</v>
      </c>
      <c r="F25" s="652"/>
      <c r="G25" s="652"/>
      <c r="H25" s="652"/>
      <c r="I25" s="652"/>
      <c r="J25" s="652">
        <v>7</v>
      </c>
      <c r="K25" s="652">
        <v>8624.98</v>
      </c>
      <c r="L25" s="652"/>
      <c r="M25" s="652">
        <v>1232.1399999999999</v>
      </c>
      <c r="N25" s="652"/>
      <c r="O25" s="652"/>
      <c r="P25" s="665"/>
      <c r="Q25" s="653"/>
    </row>
    <row r="26" spans="1:17" ht="14.4" customHeight="1" x14ac:dyDescent="0.3">
      <c r="A26" s="648" t="s">
        <v>553</v>
      </c>
      <c r="B26" s="649" t="s">
        <v>2672</v>
      </c>
      <c r="C26" s="649" t="s">
        <v>2600</v>
      </c>
      <c r="D26" s="649" t="s">
        <v>2683</v>
      </c>
      <c r="E26" s="649" t="s">
        <v>2684</v>
      </c>
      <c r="F26" s="652"/>
      <c r="G26" s="652"/>
      <c r="H26" s="652"/>
      <c r="I26" s="652"/>
      <c r="J26" s="652">
        <v>36</v>
      </c>
      <c r="K26" s="652">
        <v>2070.36</v>
      </c>
      <c r="L26" s="652"/>
      <c r="M26" s="652">
        <v>57.510000000000005</v>
      </c>
      <c r="N26" s="652"/>
      <c r="O26" s="652"/>
      <c r="P26" s="665"/>
      <c r="Q26" s="653"/>
    </row>
    <row r="27" spans="1:17" ht="14.4" customHeight="1" x14ac:dyDescent="0.3">
      <c r="A27" s="648" t="s">
        <v>553</v>
      </c>
      <c r="B27" s="649" t="s">
        <v>2672</v>
      </c>
      <c r="C27" s="649" t="s">
        <v>2600</v>
      </c>
      <c r="D27" s="649" t="s">
        <v>2685</v>
      </c>
      <c r="E27" s="649" t="s">
        <v>1428</v>
      </c>
      <c r="F27" s="652"/>
      <c r="G27" s="652"/>
      <c r="H27" s="652"/>
      <c r="I27" s="652"/>
      <c r="J27" s="652"/>
      <c r="K27" s="652"/>
      <c r="L27" s="652"/>
      <c r="M27" s="652"/>
      <c r="N27" s="652">
        <v>20</v>
      </c>
      <c r="O27" s="652">
        <v>950</v>
      </c>
      <c r="P27" s="665"/>
      <c r="Q27" s="653">
        <v>47.5</v>
      </c>
    </row>
    <row r="28" spans="1:17" ht="14.4" customHeight="1" x14ac:dyDescent="0.3">
      <c r="A28" s="648" t="s">
        <v>553</v>
      </c>
      <c r="B28" s="649" t="s">
        <v>2672</v>
      </c>
      <c r="C28" s="649" t="s">
        <v>2600</v>
      </c>
      <c r="D28" s="649" t="s">
        <v>2686</v>
      </c>
      <c r="E28" s="649" t="s">
        <v>1420</v>
      </c>
      <c r="F28" s="652">
        <v>55.800000000000004</v>
      </c>
      <c r="G28" s="652">
        <v>34193.51</v>
      </c>
      <c r="H28" s="652">
        <v>1</v>
      </c>
      <c r="I28" s="652">
        <v>612.78691756272406</v>
      </c>
      <c r="J28" s="652">
        <v>71.599999999999994</v>
      </c>
      <c r="K28" s="652">
        <v>27141.259999999995</v>
      </c>
      <c r="L28" s="652">
        <v>0.79375472129067748</v>
      </c>
      <c r="M28" s="652">
        <v>379.067877094972</v>
      </c>
      <c r="N28" s="652">
        <v>101.79999999999998</v>
      </c>
      <c r="O28" s="652">
        <v>38658.549999999996</v>
      </c>
      <c r="P28" s="665">
        <v>1.1305815050867838</v>
      </c>
      <c r="Q28" s="653">
        <v>379.75</v>
      </c>
    </row>
    <row r="29" spans="1:17" ht="14.4" customHeight="1" x14ac:dyDescent="0.3">
      <c r="A29" s="648" t="s">
        <v>553</v>
      </c>
      <c r="B29" s="649" t="s">
        <v>2672</v>
      </c>
      <c r="C29" s="649" t="s">
        <v>2600</v>
      </c>
      <c r="D29" s="649" t="s">
        <v>2687</v>
      </c>
      <c r="E29" s="649" t="s">
        <v>2688</v>
      </c>
      <c r="F29" s="652">
        <v>6</v>
      </c>
      <c r="G29" s="652">
        <v>8670</v>
      </c>
      <c r="H29" s="652">
        <v>1</v>
      </c>
      <c r="I29" s="652">
        <v>1445</v>
      </c>
      <c r="J29" s="652"/>
      <c r="K29" s="652"/>
      <c r="L29" s="652"/>
      <c r="M29" s="652"/>
      <c r="N29" s="652"/>
      <c r="O29" s="652"/>
      <c r="P29" s="665"/>
      <c r="Q29" s="653"/>
    </row>
    <row r="30" spans="1:17" ht="14.4" customHeight="1" x14ac:dyDescent="0.3">
      <c r="A30" s="648" t="s">
        <v>553</v>
      </c>
      <c r="B30" s="649" t="s">
        <v>2672</v>
      </c>
      <c r="C30" s="649" t="s">
        <v>2600</v>
      </c>
      <c r="D30" s="649" t="s">
        <v>2689</v>
      </c>
      <c r="E30" s="649" t="s">
        <v>2690</v>
      </c>
      <c r="F30" s="652">
        <v>8</v>
      </c>
      <c r="G30" s="652">
        <v>327.60000000000002</v>
      </c>
      <c r="H30" s="652">
        <v>1</v>
      </c>
      <c r="I30" s="652">
        <v>40.950000000000003</v>
      </c>
      <c r="J30" s="652">
        <v>3</v>
      </c>
      <c r="K30" s="652">
        <v>122.85</v>
      </c>
      <c r="L30" s="652">
        <v>0.37499999999999994</v>
      </c>
      <c r="M30" s="652">
        <v>40.949999999999996</v>
      </c>
      <c r="N30" s="652">
        <v>3</v>
      </c>
      <c r="O30" s="652">
        <v>122.85</v>
      </c>
      <c r="P30" s="665">
        <v>0.37499999999999994</v>
      </c>
      <c r="Q30" s="653">
        <v>40.949999999999996</v>
      </c>
    </row>
    <row r="31" spans="1:17" ht="14.4" customHeight="1" x14ac:dyDescent="0.3">
      <c r="A31" s="648" t="s">
        <v>553</v>
      </c>
      <c r="B31" s="649" t="s">
        <v>2672</v>
      </c>
      <c r="C31" s="649" t="s">
        <v>2600</v>
      </c>
      <c r="D31" s="649" t="s">
        <v>2691</v>
      </c>
      <c r="E31" s="649" t="s">
        <v>2692</v>
      </c>
      <c r="F31" s="652"/>
      <c r="G31" s="652"/>
      <c r="H31" s="652"/>
      <c r="I31" s="652"/>
      <c r="J31" s="652">
        <v>2</v>
      </c>
      <c r="K31" s="652">
        <v>10893.4</v>
      </c>
      <c r="L31" s="652"/>
      <c r="M31" s="652">
        <v>5446.7</v>
      </c>
      <c r="N31" s="652">
        <v>3</v>
      </c>
      <c r="O31" s="652">
        <v>13337.99</v>
      </c>
      <c r="P31" s="665"/>
      <c r="Q31" s="653">
        <v>4445.9966666666669</v>
      </c>
    </row>
    <row r="32" spans="1:17" ht="14.4" customHeight="1" x14ac:dyDescent="0.3">
      <c r="A32" s="648" t="s">
        <v>553</v>
      </c>
      <c r="B32" s="649" t="s">
        <v>2672</v>
      </c>
      <c r="C32" s="649" t="s">
        <v>2600</v>
      </c>
      <c r="D32" s="649" t="s">
        <v>2693</v>
      </c>
      <c r="E32" s="649" t="s">
        <v>2694</v>
      </c>
      <c r="F32" s="652"/>
      <c r="G32" s="652"/>
      <c r="H32" s="652"/>
      <c r="I32" s="652"/>
      <c r="J32" s="652">
        <v>1</v>
      </c>
      <c r="K32" s="652">
        <v>10893.4</v>
      </c>
      <c r="L32" s="652"/>
      <c r="M32" s="652">
        <v>10893.4</v>
      </c>
      <c r="N32" s="652"/>
      <c r="O32" s="652"/>
      <c r="P32" s="665"/>
      <c r="Q32" s="653"/>
    </row>
    <row r="33" spans="1:17" ht="14.4" customHeight="1" x14ac:dyDescent="0.3">
      <c r="A33" s="648" t="s">
        <v>553</v>
      </c>
      <c r="B33" s="649" t="s">
        <v>2672</v>
      </c>
      <c r="C33" s="649" t="s">
        <v>2600</v>
      </c>
      <c r="D33" s="649" t="s">
        <v>2695</v>
      </c>
      <c r="E33" s="649" t="s">
        <v>2696</v>
      </c>
      <c r="F33" s="652"/>
      <c r="G33" s="652"/>
      <c r="H33" s="652"/>
      <c r="I33" s="652"/>
      <c r="J33" s="652">
        <v>6</v>
      </c>
      <c r="K33" s="652">
        <v>30416.1</v>
      </c>
      <c r="L33" s="652"/>
      <c r="M33" s="652">
        <v>5069.3499999999995</v>
      </c>
      <c r="N33" s="652"/>
      <c r="O33" s="652"/>
      <c r="P33" s="665"/>
      <c r="Q33" s="653"/>
    </row>
    <row r="34" spans="1:17" ht="14.4" customHeight="1" x14ac:dyDescent="0.3">
      <c r="A34" s="648" t="s">
        <v>553</v>
      </c>
      <c r="B34" s="649" t="s">
        <v>2672</v>
      </c>
      <c r="C34" s="649" t="s">
        <v>2600</v>
      </c>
      <c r="D34" s="649" t="s">
        <v>2697</v>
      </c>
      <c r="E34" s="649" t="s">
        <v>2698</v>
      </c>
      <c r="F34" s="652"/>
      <c r="G34" s="652"/>
      <c r="H34" s="652"/>
      <c r="I34" s="652"/>
      <c r="J34" s="652">
        <v>18</v>
      </c>
      <c r="K34" s="652">
        <v>188534.2</v>
      </c>
      <c r="L34" s="652"/>
      <c r="M34" s="652">
        <v>10474.122222222222</v>
      </c>
      <c r="N34" s="652"/>
      <c r="O34" s="652"/>
      <c r="P34" s="665"/>
      <c r="Q34" s="653"/>
    </row>
    <row r="35" spans="1:17" ht="14.4" customHeight="1" x14ac:dyDescent="0.3">
      <c r="A35" s="648" t="s">
        <v>553</v>
      </c>
      <c r="B35" s="649" t="s">
        <v>2672</v>
      </c>
      <c r="C35" s="649" t="s">
        <v>2600</v>
      </c>
      <c r="D35" s="649" t="s">
        <v>2699</v>
      </c>
      <c r="E35" s="649" t="s">
        <v>2700</v>
      </c>
      <c r="F35" s="652">
        <v>1</v>
      </c>
      <c r="G35" s="652">
        <v>638.95000000000005</v>
      </c>
      <c r="H35" s="652">
        <v>1</v>
      </c>
      <c r="I35" s="652">
        <v>638.95000000000005</v>
      </c>
      <c r="J35" s="652"/>
      <c r="K35" s="652"/>
      <c r="L35" s="652"/>
      <c r="M35" s="652"/>
      <c r="N35" s="652"/>
      <c r="O35" s="652"/>
      <c r="P35" s="665"/>
      <c r="Q35" s="653"/>
    </row>
    <row r="36" spans="1:17" ht="14.4" customHeight="1" x14ac:dyDescent="0.3">
      <c r="A36" s="648" t="s">
        <v>553</v>
      </c>
      <c r="B36" s="649" t="s">
        <v>2672</v>
      </c>
      <c r="C36" s="649" t="s">
        <v>2600</v>
      </c>
      <c r="D36" s="649" t="s">
        <v>2701</v>
      </c>
      <c r="E36" s="649" t="s">
        <v>1179</v>
      </c>
      <c r="F36" s="652"/>
      <c r="G36" s="652"/>
      <c r="H36" s="652"/>
      <c r="I36" s="652"/>
      <c r="J36" s="652"/>
      <c r="K36" s="652"/>
      <c r="L36" s="652"/>
      <c r="M36" s="652"/>
      <c r="N36" s="652">
        <v>3</v>
      </c>
      <c r="O36" s="652">
        <v>290.89999999999998</v>
      </c>
      <c r="P36" s="665"/>
      <c r="Q36" s="653">
        <v>96.966666666666654</v>
      </c>
    </row>
    <row r="37" spans="1:17" ht="14.4" customHeight="1" x14ac:dyDescent="0.3">
      <c r="A37" s="648" t="s">
        <v>553</v>
      </c>
      <c r="B37" s="649" t="s">
        <v>2672</v>
      </c>
      <c r="C37" s="649" t="s">
        <v>2600</v>
      </c>
      <c r="D37" s="649" t="s">
        <v>2702</v>
      </c>
      <c r="E37" s="649" t="s">
        <v>2703</v>
      </c>
      <c r="F37" s="652"/>
      <c r="G37" s="652"/>
      <c r="H37" s="652"/>
      <c r="I37" s="652"/>
      <c r="J37" s="652"/>
      <c r="K37" s="652"/>
      <c r="L37" s="652"/>
      <c r="M37" s="652"/>
      <c r="N37" s="652">
        <v>44</v>
      </c>
      <c r="O37" s="652">
        <v>2816</v>
      </c>
      <c r="P37" s="665"/>
      <c r="Q37" s="653">
        <v>64</v>
      </c>
    </row>
    <row r="38" spans="1:17" ht="14.4" customHeight="1" x14ac:dyDescent="0.3">
      <c r="A38" s="648" t="s">
        <v>553</v>
      </c>
      <c r="B38" s="649" t="s">
        <v>2672</v>
      </c>
      <c r="C38" s="649" t="s">
        <v>2600</v>
      </c>
      <c r="D38" s="649" t="s">
        <v>2704</v>
      </c>
      <c r="E38" s="649" t="s">
        <v>2705</v>
      </c>
      <c r="F38" s="652"/>
      <c r="G38" s="652"/>
      <c r="H38" s="652"/>
      <c r="I38" s="652"/>
      <c r="J38" s="652">
        <v>36</v>
      </c>
      <c r="K38" s="652">
        <v>243068.04</v>
      </c>
      <c r="L38" s="652"/>
      <c r="M38" s="652">
        <v>6751.89</v>
      </c>
      <c r="N38" s="652"/>
      <c r="O38" s="652"/>
      <c r="P38" s="665"/>
      <c r="Q38" s="653"/>
    </row>
    <row r="39" spans="1:17" ht="14.4" customHeight="1" x14ac:dyDescent="0.3">
      <c r="A39" s="648" t="s">
        <v>553</v>
      </c>
      <c r="B39" s="649" t="s">
        <v>2672</v>
      </c>
      <c r="C39" s="649" t="s">
        <v>2600</v>
      </c>
      <c r="D39" s="649" t="s">
        <v>2706</v>
      </c>
      <c r="E39" s="649" t="s">
        <v>1217</v>
      </c>
      <c r="F39" s="652"/>
      <c r="G39" s="652"/>
      <c r="H39" s="652"/>
      <c r="I39" s="652"/>
      <c r="J39" s="652">
        <v>1.3</v>
      </c>
      <c r="K39" s="652">
        <v>1048.8399999999999</v>
      </c>
      <c r="L39" s="652"/>
      <c r="M39" s="652">
        <v>806.8</v>
      </c>
      <c r="N39" s="652"/>
      <c r="O39" s="652"/>
      <c r="P39" s="665"/>
      <c r="Q39" s="653"/>
    </row>
    <row r="40" spans="1:17" ht="14.4" customHeight="1" x14ac:dyDescent="0.3">
      <c r="A40" s="648" t="s">
        <v>553</v>
      </c>
      <c r="B40" s="649" t="s">
        <v>2672</v>
      </c>
      <c r="C40" s="649" t="s">
        <v>2600</v>
      </c>
      <c r="D40" s="649" t="s">
        <v>2707</v>
      </c>
      <c r="E40" s="649" t="s">
        <v>2708</v>
      </c>
      <c r="F40" s="652">
        <v>0.6</v>
      </c>
      <c r="G40" s="652">
        <v>689.96</v>
      </c>
      <c r="H40" s="652">
        <v>1</v>
      </c>
      <c r="I40" s="652">
        <v>1149.9333333333334</v>
      </c>
      <c r="J40" s="652">
        <v>0</v>
      </c>
      <c r="K40" s="652">
        <v>0</v>
      </c>
      <c r="L40" s="652">
        <v>0</v>
      </c>
      <c r="M40" s="652"/>
      <c r="N40" s="652"/>
      <c r="O40" s="652"/>
      <c r="P40" s="665"/>
      <c r="Q40" s="653"/>
    </row>
    <row r="41" spans="1:17" ht="14.4" customHeight="1" x14ac:dyDescent="0.3">
      <c r="A41" s="648" t="s">
        <v>553</v>
      </c>
      <c r="B41" s="649" t="s">
        <v>2672</v>
      </c>
      <c r="C41" s="649" t="s">
        <v>2600</v>
      </c>
      <c r="D41" s="649" t="s">
        <v>2709</v>
      </c>
      <c r="E41" s="649" t="s">
        <v>2710</v>
      </c>
      <c r="F41" s="652"/>
      <c r="G41" s="652"/>
      <c r="H41" s="652"/>
      <c r="I41" s="652"/>
      <c r="J41" s="652"/>
      <c r="K41" s="652"/>
      <c r="L41" s="652"/>
      <c r="M41" s="652"/>
      <c r="N41" s="652">
        <v>8.1999999999999993</v>
      </c>
      <c r="O41" s="652">
        <v>29749.87</v>
      </c>
      <c r="P41" s="665"/>
      <c r="Q41" s="653">
        <v>3628.0329268292685</v>
      </c>
    </row>
    <row r="42" spans="1:17" ht="14.4" customHeight="1" x14ac:dyDescent="0.3">
      <c r="A42" s="648" t="s">
        <v>553</v>
      </c>
      <c r="B42" s="649" t="s">
        <v>2672</v>
      </c>
      <c r="C42" s="649" t="s">
        <v>2711</v>
      </c>
      <c r="D42" s="649" t="s">
        <v>2712</v>
      </c>
      <c r="E42" s="649" t="s">
        <v>2485</v>
      </c>
      <c r="F42" s="652">
        <v>8</v>
      </c>
      <c r="G42" s="652">
        <v>14256</v>
      </c>
      <c r="H42" s="652">
        <v>1</v>
      </c>
      <c r="I42" s="652">
        <v>1782</v>
      </c>
      <c r="J42" s="652">
        <v>10</v>
      </c>
      <c r="K42" s="652">
        <v>16100</v>
      </c>
      <c r="L42" s="652">
        <v>1.1293490460157127</v>
      </c>
      <c r="M42" s="652">
        <v>1610</v>
      </c>
      <c r="N42" s="652">
        <v>3</v>
      </c>
      <c r="O42" s="652">
        <v>5439</v>
      </c>
      <c r="P42" s="665">
        <v>0.38152356902356904</v>
      </c>
      <c r="Q42" s="653">
        <v>1813</v>
      </c>
    </row>
    <row r="43" spans="1:17" ht="14.4" customHeight="1" x14ac:dyDescent="0.3">
      <c r="A43" s="648" t="s">
        <v>553</v>
      </c>
      <c r="B43" s="649" t="s">
        <v>2672</v>
      </c>
      <c r="C43" s="649" t="s">
        <v>2711</v>
      </c>
      <c r="D43" s="649" t="s">
        <v>2713</v>
      </c>
      <c r="E43" s="649" t="s">
        <v>2485</v>
      </c>
      <c r="F43" s="652">
        <v>2</v>
      </c>
      <c r="G43" s="652">
        <v>4956</v>
      </c>
      <c r="H43" s="652">
        <v>1</v>
      </c>
      <c r="I43" s="652">
        <v>2478</v>
      </c>
      <c r="J43" s="652">
        <v>2</v>
      </c>
      <c r="K43" s="652">
        <v>4956</v>
      </c>
      <c r="L43" s="652">
        <v>1</v>
      </c>
      <c r="M43" s="652">
        <v>2478</v>
      </c>
      <c r="N43" s="652"/>
      <c r="O43" s="652"/>
      <c r="P43" s="665"/>
      <c r="Q43" s="653"/>
    </row>
    <row r="44" spans="1:17" ht="14.4" customHeight="1" x14ac:dyDescent="0.3">
      <c r="A44" s="648" t="s">
        <v>553</v>
      </c>
      <c r="B44" s="649" t="s">
        <v>2672</v>
      </c>
      <c r="C44" s="649" t="s">
        <v>2711</v>
      </c>
      <c r="D44" s="649" t="s">
        <v>2714</v>
      </c>
      <c r="E44" s="649" t="s">
        <v>2485</v>
      </c>
      <c r="F44" s="652"/>
      <c r="G44" s="652"/>
      <c r="H44" s="652"/>
      <c r="I44" s="652"/>
      <c r="J44" s="652"/>
      <c r="K44" s="652"/>
      <c r="L44" s="652"/>
      <c r="M44" s="652"/>
      <c r="N44" s="652">
        <v>1</v>
      </c>
      <c r="O44" s="652">
        <v>8191</v>
      </c>
      <c r="P44" s="665"/>
      <c r="Q44" s="653">
        <v>8191</v>
      </c>
    </row>
    <row r="45" spans="1:17" ht="14.4" customHeight="1" x14ac:dyDescent="0.3">
      <c r="A45" s="648" t="s">
        <v>553</v>
      </c>
      <c r="B45" s="649" t="s">
        <v>2672</v>
      </c>
      <c r="C45" s="649" t="s">
        <v>2711</v>
      </c>
      <c r="D45" s="649" t="s">
        <v>2715</v>
      </c>
      <c r="E45" s="649" t="s">
        <v>2485</v>
      </c>
      <c r="F45" s="652"/>
      <c r="G45" s="652"/>
      <c r="H45" s="652"/>
      <c r="I45" s="652"/>
      <c r="J45" s="652"/>
      <c r="K45" s="652"/>
      <c r="L45" s="652"/>
      <c r="M45" s="652"/>
      <c r="N45" s="652">
        <v>3</v>
      </c>
      <c r="O45" s="652">
        <v>23301</v>
      </c>
      <c r="P45" s="665"/>
      <c r="Q45" s="653">
        <v>7767</v>
      </c>
    </row>
    <row r="46" spans="1:17" ht="14.4" customHeight="1" x14ac:dyDescent="0.3">
      <c r="A46" s="648" t="s">
        <v>553</v>
      </c>
      <c r="B46" s="649" t="s">
        <v>2672</v>
      </c>
      <c r="C46" s="649" t="s">
        <v>2711</v>
      </c>
      <c r="D46" s="649" t="s">
        <v>2716</v>
      </c>
      <c r="E46" s="649" t="s">
        <v>2485</v>
      </c>
      <c r="F46" s="652">
        <v>1</v>
      </c>
      <c r="G46" s="652">
        <v>9039.01</v>
      </c>
      <c r="H46" s="652">
        <v>1</v>
      </c>
      <c r="I46" s="652">
        <v>9039.01</v>
      </c>
      <c r="J46" s="652">
        <v>1</v>
      </c>
      <c r="K46" s="652">
        <v>9254</v>
      </c>
      <c r="L46" s="652">
        <v>1.0237846843846836</v>
      </c>
      <c r="M46" s="652">
        <v>9254</v>
      </c>
      <c r="N46" s="652"/>
      <c r="O46" s="652"/>
      <c r="P46" s="665"/>
      <c r="Q46" s="653"/>
    </row>
    <row r="47" spans="1:17" ht="14.4" customHeight="1" x14ac:dyDescent="0.3">
      <c r="A47" s="648" t="s">
        <v>553</v>
      </c>
      <c r="B47" s="649" t="s">
        <v>2672</v>
      </c>
      <c r="C47" s="649" t="s">
        <v>2711</v>
      </c>
      <c r="D47" s="649" t="s">
        <v>2717</v>
      </c>
      <c r="E47" s="649" t="s">
        <v>2485</v>
      </c>
      <c r="F47" s="652">
        <v>11</v>
      </c>
      <c r="G47" s="652">
        <v>8481.01</v>
      </c>
      <c r="H47" s="652">
        <v>1</v>
      </c>
      <c r="I47" s="652">
        <v>771.00090909090909</v>
      </c>
      <c r="J47" s="652">
        <v>8</v>
      </c>
      <c r="K47" s="652">
        <v>6068</v>
      </c>
      <c r="L47" s="652">
        <v>0.71548082127010815</v>
      </c>
      <c r="M47" s="652">
        <v>758.5</v>
      </c>
      <c r="N47" s="652">
        <v>3</v>
      </c>
      <c r="O47" s="652">
        <v>2767.14</v>
      </c>
      <c r="P47" s="665">
        <v>0.32627481868315211</v>
      </c>
      <c r="Q47" s="653">
        <v>922.38</v>
      </c>
    </row>
    <row r="48" spans="1:17" ht="14.4" customHeight="1" x14ac:dyDescent="0.3">
      <c r="A48" s="648" t="s">
        <v>553</v>
      </c>
      <c r="B48" s="649" t="s">
        <v>2672</v>
      </c>
      <c r="C48" s="649" t="s">
        <v>2718</v>
      </c>
      <c r="D48" s="649" t="s">
        <v>2719</v>
      </c>
      <c r="E48" s="649" t="s">
        <v>2720</v>
      </c>
      <c r="F48" s="652">
        <v>1</v>
      </c>
      <c r="G48" s="652">
        <v>1532.39</v>
      </c>
      <c r="H48" s="652">
        <v>1</v>
      </c>
      <c r="I48" s="652">
        <v>1532.39</v>
      </c>
      <c r="J48" s="652"/>
      <c r="K48" s="652"/>
      <c r="L48" s="652"/>
      <c r="M48" s="652"/>
      <c r="N48" s="652"/>
      <c r="O48" s="652"/>
      <c r="P48" s="665"/>
      <c r="Q48" s="653"/>
    </row>
    <row r="49" spans="1:17" ht="14.4" customHeight="1" x14ac:dyDescent="0.3">
      <c r="A49" s="648" t="s">
        <v>553</v>
      </c>
      <c r="B49" s="649" t="s">
        <v>2672</v>
      </c>
      <c r="C49" s="649" t="s">
        <v>2718</v>
      </c>
      <c r="D49" s="649" t="s">
        <v>2721</v>
      </c>
      <c r="E49" s="649" t="s">
        <v>2720</v>
      </c>
      <c r="F49" s="652">
        <v>1</v>
      </c>
      <c r="G49" s="652">
        <v>1554.96</v>
      </c>
      <c r="H49" s="652">
        <v>1</v>
      </c>
      <c r="I49" s="652">
        <v>1554.96</v>
      </c>
      <c r="J49" s="652"/>
      <c r="K49" s="652"/>
      <c r="L49" s="652"/>
      <c r="M49" s="652"/>
      <c r="N49" s="652"/>
      <c r="O49" s="652"/>
      <c r="P49" s="665"/>
      <c r="Q49" s="653"/>
    </row>
    <row r="50" spans="1:17" ht="14.4" customHeight="1" x14ac:dyDescent="0.3">
      <c r="A50" s="648" t="s">
        <v>553</v>
      </c>
      <c r="B50" s="649" t="s">
        <v>2672</v>
      </c>
      <c r="C50" s="649" t="s">
        <v>2718</v>
      </c>
      <c r="D50" s="649" t="s">
        <v>2722</v>
      </c>
      <c r="E50" s="649" t="s">
        <v>2723</v>
      </c>
      <c r="F50" s="652">
        <v>11</v>
      </c>
      <c r="G50" s="652">
        <v>5337.5300000000007</v>
      </c>
      <c r="H50" s="652">
        <v>1</v>
      </c>
      <c r="I50" s="652">
        <v>485.23000000000008</v>
      </c>
      <c r="J50" s="652"/>
      <c r="K50" s="652"/>
      <c r="L50" s="652"/>
      <c r="M50" s="652"/>
      <c r="N50" s="652"/>
      <c r="O50" s="652"/>
      <c r="P50" s="665"/>
      <c r="Q50" s="653"/>
    </row>
    <row r="51" spans="1:17" ht="14.4" customHeight="1" x14ac:dyDescent="0.3">
      <c r="A51" s="648" t="s">
        <v>553</v>
      </c>
      <c r="B51" s="649" t="s">
        <v>2672</v>
      </c>
      <c r="C51" s="649" t="s">
        <v>2718</v>
      </c>
      <c r="D51" s="649" t="s">
        <v>2724</v>
      </c>
      <c r="E51" s="649" t="s">
        <v>2725</v>
      </c>
      <c r="F51" s="652">
        <v>2</v>
      </c>
      <c r="G51" s="652">
        <v>9236</v>
      </c>
      <c r="H51" s="652">
        <v>1</v>
      </c>
      <c r="I51" s="652">
        <v>4618</v>
      </c>
      <c r="J51" s="652">
        <v>5</v>
      </c>
      <c r="K51" s="652">
        <v>23090</v>
      </c>
      <c r="L51" s="652">
        <v>2.5</v>
      </c>
      <c r="M51" s="652">
        <v>4618</v>
      </c>
      <c r="N51" s="652">
        <v>7</v>
      </c>
      <c r="O51" s="652">
        <v>32326</v>
      </c>
      <c r="P51" s="665">
        <v>3.5</v>
      </c>
      <c r="Q51" s="653">
        <v>4618</v>
      </c>
    </row>
    <row r="52" spans="1:17" ht="14.4" customHeight="1" x14ac:dyDescent="0.3">
      <c r="A52" s="648" t="s">
        <v>553</v>
      </c>
      <c r="B52" s="649" t="s">
        <v>2672</v>
      </c>
      <c r="C52" s="649" t="s">
        <v>2718</v>
      </c>
      <c r="D52" s="649" t="s">
        <v>2726</v>
      </c>
      <c r="E52" s="649" t="s">
        <v>2727</v>
      </c>
      <c r="F52" s="652"/>
      <c r="G52" s="652"/>
      <c r="H52" s="652"/>
      <c r="I52" s="652"/>
      <c r="J52" s="652"/>
      <c r="K52" s="652"/>
      <c r="L52" s="652"/>
      <c r="M52" s="652"/>
      <c r="N52" s="652">
        <v>4</v>
      </c>
      <c r="O52" s="652">
        <v>2226</v>
      </c>
      <c r="P52" s="665"/>
      <c r="Q52" s="653">
        <v>556.5</v>
      </c>
    </row>
    <row r="53" spans="1:17" ht="14.4" customHeight="1" x14ac:dyDescent="0.3">
      <c r="A53" s="648" t="s">
        <v>553</v>
      </c>
      <c r="B53" s="649" t="s">
        <v>2672</v>
      </c>
      <c r="C53" s="649" t="s">
        <v>2718</v>
      </c>
      <c r="D53" s="649" t="s">
        <v>2728</v>
      </c>
      <c r="E53" s="649" t="s">
        <v>2729</v>
      </c>
      <c r="F53" s="652">
        <v>2</v>
      </c>
      <c r="G53" s="652">
        <v>271.38</v>
      </c>
      <c r="H53" s="652">
        <v>1</v>
      </c>
      <c r="I53" s="652">
        <v>135.69</v>
      </c>
      <c r="J53" s="652">
        <v>5</v>
      </c>
      <c r="K53" s="652">
        <v>678.45</v>
      </c>
      <c r="L53" s="652">
        <v>2.5</v>
      </c>
      <c r="M53" s="652">
        <v>135.69</v>
      </c>
      <c r="N53" s="652">
        <v>5</v>
      </c>
      <c r="O53" s="652">
        <v>678.45</v>
      </c>
      <c r="P53" s="665">
        <v>2.5</v>
      </c>
      <c r="Q53" s="653">
        <v>135.69</v>
      </c>
    </row>
    <row r="54" spans="1:17" ht="14.4" customHeight="1" x14ac:dyDescent="0.3">
      <c r="A54" s="648" t="s">
        <v>553</v>
      </c>
      <c r="B54" s="649" t="s">
        <v>2672</v>
      </c>
      <c r="C54" s="649" t="s">
        <v>2718</v>
      </c>
      <c r="D54" s="649" t="s">
        <v>2730</v>
      </c>
      <c r="E54" s="649" t="s">
        <v>2729</v>
      </c>
      <c r="F54" s="652">
        <v>7</v>
      </c>
      <c r="G54" s="652">
        <v>1192.0999999999999</v>
      </c>
      <c r="H54" s="652">
        <v>1</v>
      </c>
      <c r="I54" s="652">
        <v>170.29999999999998</v>
      </c>
      <c r="J54" s="652">
        <v>13</v>
      </c>
      <c r="K54" s="652">
        <v>2213.9</v>
      </c>
      <c r="L54" s="652">
        <v>1.8571428571428574</v>
      </c>
      <c r="M54" s="652">
        <v>170.3</v>
      </c>
      <c r="N54" s="652">
        <v>9</v>
      </c>
      <c r="O54" s="652">
        <v>1532.7</v>
      </c>
      <c r="P54" s="665">
        <v>1.2857142857142858</v>
      </c>
      <c r="Q54" s="653">
        <v>170.3</v>
      </c>
    </row>
    <row r="55" spans="1:17" ht="14.4" customHeight="1" x14ac:dyDescent="0.3">
      <c r="A55" s="648" t="s">
        <v>553</v>
      </c>
      <c r="B55" s="649" t="s">
        <v>2672</v>
      </c>
      <c r="C55" s="649" t="s">
        <v>2718</v>
      </c>
      <c r="D55" s="649" t="s">
        <v>2731</v>
      </c>
      <c r="E55" s="649" t="s">
        <v>2732</v>
      </c>
      <c r="F55" s="652">
        <v>1</v>
      </c>
      <c r="G55" s="652">
        <v>58.6</v>
      </c>
      <c r="H55" s="652">
        <v>1</v>
      </c>
      <c r="I55" s="652">
        <v>58.6</v>
      </c>
      <c r="J55" s="652"/>
      <c r="K55" s="652"/>
      <c r="L55" s="652"/>
      <c r="M55" s="652"/>
      <c r="N55" s="652"/>
      <c r="O55" s="652"/>
      <c r="P55" s="665"/>
      <c r="Q55" s="653"/>
    </row>
    <row r="56" spans="1:17" ht="14.4" customHeight="1" x14ac:dyDescent="0.3">
      <c r="A56" s="648" t="s">
        <v>553</v>
      </c>
      <c r="B56" s="649" t="s">
        <v>2672</v>
      </c>
      <c r="C56" s="649" t="s">
        <v>2718</v>
      </c>
      <c r="D56" s="649" t="s">
        <v>2733</v>
      </c>
      <c r="E56" s="649" t="s">
        <v>2734</v>
      </c>
      <c r="F56" s="652">
        <v>5</v>
      </c>
      <c r="G56" s="652">
        <v>755</v>
      </c>
      <c r="H56" s="652">
        <v>1</v>
      </c>
      <c r="I56" s="652">
        <v>151</v>
      </c>
      <c r="J56" s="652">
        <v>2</v>
      </c>
      <c r="K56" s="652">
        <v>312.98</v>
      </c>
      <c r="L56" s="652">
        <v>0.41454304635761591</v>
      </c>
      <c r="M56" s="652">
        <v>156.49</v>
      </c>
      <c r="N56" s="652"/>
      <c r="O56" s="652"/>
      <c r="P56" s="665"/>
      <c r="Q56" s="653"/>
    </row>
    <row r="57" spans="1:17" ht="14.4" customHeight="1" x14ac:dyDescent="0.3">
      <c r="A57" s="648" t="s">
        <v>553</v>
      </c>
      <c r="B57" s="649" t="s">
        <v>2672</v>
      </c>
      <c r="C57" s="649" t="s">
        <v>2718</v>
      </c>
      <c r="D57" s="649" t="s">
        <v>2735</v>
      </c>
      <c r="E57" s="649" t="s">
        <v>2734</v>
      </c>
      <c r="F57" s="652">
        <v>1</v>
      </c>
      <c r="G57" s="652">
        <v>335</v>
      </c>
      <c r="H57" s="652">
        <v>1</v>
      </c>
      <c r="I57" s="652">
        <v>335</v>
      </c>
      <c r="J57" s="652"/>
      <c r="K57" s="652"/>
      <c r="L57" s="652"/>
      <c r="M57" s="652"/>
      <c r="N57" s="652"/>
      <c r="O57" s="652"/>
      <c r="P57" s="665"/>
      <c r="Q57" s="653"/>
    </row>
    <row r="58" spans="1:17" ht="14.4" customHeight="1" x14ac:dyDescent="0.3">
      <c r="A58" s="648" t="s">
        <v>553</v>
      </c>
      <c r="B58" s="649" t="s">
        <v>2672</v>
      </c>
      <c r="C58" s="649" t="s">
        <v>2718</v>
      </c>
      <c r="D58" s="649" t="s">
        <v>2736</v>
      </c>
      <c r="E58" s="649" t="s">
        <v>2737</v>
      </c>
      <c r="F58" s="652">
        <v>173</v>
      </c>
      <c r="G58" s="652">
        <v>26496.32</v>
      </c>
      <c r="H58" s="652">
        <v>1</v>
      </c>
      <c r="I58" s="652">
        <v>153.15791907514452</v>
      </c>
      <c r="J58" s="652">
        <v>83</v>
      </c>
      <c r="K58" s="652">
        <v>12988.67</v>
      </c>
      <c r="L58" s="652">
        <v>0.49020656453424477</v>
      </c>
      <c r="M58" s="652">
        <v>156.49</v>
      </c>
      <c r="N58" s="652">
        <v>94</v>
      </c>
      <c r="O58" s="652">
        <v>14710.059999999998</v>
      </c>
      <c r="P58" s="665">
        <v>0.555173699593</v>
      </c>
      <c r="Q58" s="653">
        <v>156.48999999999998</v>
      </c>
    </row>
    <row r="59" spans="1:17" ht="14.4" customHeight="1" x14ac:dyDescent="0.3">
      <c r="A59" s="648" t="s">
        <v>553</v>
      </c>
      <c r="B59" s="649" t="s">
        <v>2672</v>
      </c>
      <c r="C59" s="649" t="s">
        <v>2718</v>
      </c>
      <c r="D59" s="649" t="s">
        <v>2738</v>
      </c>
      <c r="E59" s="649" t="s">
        <v>2737</v>
      </c>
      <c r="F59" s="652">
        <v>137</v>
      </c>
      <c r="G59" s="652">
        <v>23146.68</v>
      </c>
      <c r="H59" s="652">
        <v>1</v>
      </c>
      <c r="I59" s="652">
        <v>168.9538686131387</v>
      </c>
      <c r="J59" s="652">
        <v>70</v>
      </c>
      <c r="K59" s="652">
        <v>12042.8</v>
      </c>
      <c r="L59" s="652">
        <v>0.52028195836292712</v>
      </c>
      <c r="M59" s="652">
        <v>172.04</v>
      </c>
      <c r="N59" s="652">
        <v>104</v>
      </c>
      <c r="O59" s="652">
        <v>17892.16</v>
      </c>
      <c r="P59" s="665">
        <v>0.77299033813920615</v>
      </c>
      <c r="Q59" s="653">
        <v>172.04</v>
      </c>
    </row>
    <row r="60" spans="1:17" ht="14.4" customHeight="1" x14ac:dyDescent="0.3">
      <c r="A60" s="648" t="s">
        <v>553</v>
      </c>
      <c r="B60" s="649" t="s">
        <v>2672</v>
      </c>
      <c r="C60" s="649" t="s">
        <v>2718</v>
      </c>
      <c r="D60" s="649" t="s">
        <v>2739</v>
      </c>
      <c r="E60" s="649" t="s">
        <v>2737</v>
      </c>
      <c r="F60" s="652">
        <v>2</v>
      </c>
      <c r="G60" s="652">
        <v>393.82</v>
      </c>
      <c r="H60" s="652">
        <v>1</v>
      </c>
      <c r="I60" s="652">
        <v>196.91</v>
      </c>
      <c r="J60" s="652">
        <v>3</v>
      </c>
      <c r="K60" s="652">
        <v>590.73</v>
      </c>
      <c r="L60" s="652">
        <v>1.5</v>
      </c>
      <c r="M60" s="652">
        <v>196.91</v>
      </c>
      <c r="N60" s="652">
        <v>14</v>
      </c>
      <c r="O60" s="652">
        <v>2756.7400000000002</v>
      </c>
      <c r="P60" s="665">
        <v>7.0000000000000009</v>
      </c>
      <c r="Q60" s="653">
        <v>196.91000000000003</v>
      </c>
    </row>
    <row r="61" spans="1:17" ht="14.4" customHeight="1" x14ac:dyDescent="0.3">
      <c r="A61" s="648" t="s">
        <v>553</v>
      </c>
      <c r="B61" s="649" t="s">
        <v>2672</v>
      </c>
      <c r="C61" s="649" t="s">
        <v>2718</v>
      </c>
      <c r="D61" s="649" t="s">
        <v>2740</v>
      </c>
      <c r="E61" s="649" t="s">
        <v>2737</v>
      </c>
      <c r="F61" s="652">
        <v>2</v>
      </c>
      <c r="G61" s="652">
        <v>604</v>
      </c>
      <c r="H61" s="652">
        <v>1</v>
      </c>
      <c r="I61" s="652">
        <v>302</v>
      </c>
      <c r="J61" s="652"/>
      <c r="K61" s="652"/>
      <c r="L61" s="652"/>
      <c r="M61" s="652"/>
      <c r="N61" s="652">
        <v>2</v>
      </c>
      <c r="O61" s="652">
        <v>625.96</v>
      </c>
      <c r="P61" s="665">
        <v>1.0363576158940397</v>
      </c>
      <c r="Q61" s="653">
        <v>312.98</v>
      </c>
    </row>
    <row r="62" spans="1:17" ht="14.4" customHeight="1" x14ac:dyDescent="0.3">
      <c r="A62" s="648" t="s">
        <v>553</v>
      </c>
      <c r="B62" s="649" t="s">
        <v>2672</v>
      </c>
      <c r="C62" s="649" t="s">
        <v>2718</v>
      </c>
      <c r="D62" s="649" t="s">
        <v>2741</v>
      </c>
      <c r="E62" s="649" t="s">
        <v>2737</v>
      </c>
      <c r="F62" s="652">
        <v>5</v>
      </c>
      <c r="G62" s="652">
        <v>1520.98</v>
      </c>
      <c r="H62" s="652">
        <v>1</v>
      </c>
      <c r="I62" s="652">
        <v>304.19600000000003</v>
      </c>
      <c r="J62" s="652">
        <v>6</v>
      </c>
      <c r="K62" s="652">
        <v>1877.88</v>
      </c>
      <c r="L62" s="652">
        <v>1.2346513432129285</v>
      </c>
      <c r="M62" s="652">
        <v>312.98</v>
      </c>
      <c r="N62" s="652"/>
      <c r="O62" s="652"/>
      <c r="P62" s="665"/>
      <c r="Q62" s="653"/>
    </row>
    <row r="63" spans="1:17" ht="14.4" customHeight="1" x14ac:dyDescent="0.3">
      <c r="A63" s="648" t="s">
        <v>553</v>
      </c>
      <c r="B63" s="649" t="s">
        <v>2672</v>
      </c>
      <c r="C63" s="649" t="s">
        <v>2718</v>
      </c>
      <c r="D63" s="649" t="s">
        <v>2742</v>
      </c>
      <c r="E63" s="649" t="s">
        <v>2737</v>
      </c>
      <c r="F63" s="652">
        <v>43</v>
      </c>
      <c r="G63" s="652">
        <v>15868.68</v>
      </c>
      <c r="H63" s="652">
        <v>1</v>
      </c>
      <c r="I63" s="652">
        <v>369.03906976744184</v>
      </c>
      <c r="J63" s="652">
        <v>21</v>
      </c>
      <c r="K63" s="652">
        <v>7878.36</v>
      </c>
      <c r="L63" s="652">
        <v>0.49647229637247708</v>
      </c>
      <c r="M63" s="652">
        <v>375.15999999999997</v>
      </c>
      <c r="N63" s="652">
        <v>33</v>
      </c>
      <c r="O63" s="652">
        <v>12380.279999999999</v>
      </c>
      <c r="P63" s="665">
        <v>0.78017075144246395</v>
      </c>
      <c r="Q63" s="653">
        <v>375.15999999999997</v>
      </c>
    </row>
    <row r="64" spans="1:17" ht="14.4" customHeight="1" x14ac:dyDescent="0.3">
      <c r="A64" s="648" t="s">
        <v>553</v>
      </c>
      <c r="B64" s="649" t="s">
        <v>2672</v>
      </c>
      <c r="C64" s="649" t="s">
        <v>2718</v>
      </c>
      <c r="D64" s="649" t="s">
        <v>2743</v>
      </c>
      <c r="E64" s="649" t="s">
        <v>2737</v>
      </c>
      <c r="F64" s="652">
        <v>9</v>
      </c>
      <c r="G64" s="652">
        <v>3680.07</v>
      </c>
      <c r="H64" s="652">
        <v>1</v>
      </c>
      <c r="I64" s="652">
        <v>408.8966666666667</v>
      </c>
      <c r="J64" s="652">
        <v>6</v>
      </c>
      <c r="K64" s="652">
        <v>2512.14</v>
      </c>
      <c r="L64" s="652">
        <v>0.68263375424923978</v>
      </c>
      <c r="M64" s="652">
        <v>418.69</v>
      </c>
      <c r="N64" s="652">
        <v>6</v>
      </c>
      <c r="O64" s="652">
        <v>2512.14</v>
      </c>
      <c r="P64" s="665">
        <v>0.68263375424923978</v>
      </c>
      <c r="Q64" s="653">
        <v>418.69</v>
      </c>
    </row>
    <row r="65" spans="1:17" ht="14.4" customHeight="1" x14ac:dyDescent="0.3">
      <c r="A65" s="648" t="s">
        <v>553</v>
      </c>
      <c r="B65" s="649" t="s">
        <v>2672</v>
      </c>
      <c r="C65" s="649" t="s">
        <v>2718</v>
      </c>
      <c r="D65" s="649" t="s">
        <v>2744</v>
      </c>
      <c r="E65" s="649" t="s">
        <v>2737</v>
      </c>
      <c r="F65" s="652">
        <v>6</v>
      </c>
      <c r="G65" s="652">
        <v>3126.84</v>
      </c>
      <c r="H65" s="652">
        <v>1</v>
      </c>
      <c r="I65" s="652">
        <v>521.14</v>
      </c>
      <c r="J65" s="652">
        <v>1</v>
      </c>
      <c r="K65" s="652">
        <v>536.84</v>
      </c>
      <c r="L65" s="652">
        <v>0.17168771027618937</v>
      </c>
      <c r="M65" s="652">
        <v>536.84</v>
      </c>
      <c r="N65" s="652"/>
      <c r="O65" s="652"/>
      <c r="P65" s="665"/>
      <c r="Q65" s="653"/>
    </row>
    <row r="66" spans="1:17" ht="14.4" customHeight="1" x14ac:dyDescent="0.3">
      <c r="A66" s="648" t="s">
        <v>553</v>
      </c>
      <c r="B66" s="649" t="s">
        <v>2672</v>
      </c>
      <c r="C66" s="649" t="s">
        <v>2718</v>
      </c>
      <c r="D66" s="649" t="s">
        <v>2745</v>
      </c>
      <c r="E66" s="649" t="s">
        <v>2737</v>
      </c>
      <c r="F66" s="652">
        <v>1</v>
      </c>
      <c r="G66" s="652">
        <v>417.65</v>
      </c>
      <c r="H66" s="652">
        <v>1</v>
      </c>
      <c r="I66" s="652">
        <v>417.65</v>
      </c>
      <c r="J66" s="652"/>
      <c r="K66" s="652"/>
      <c r="L66" s="652"/>
      <c r="M66" s="652"/>
      <c r="N66" s="652"/>
      <c r="O66" s="652"/>
      <c r="P66" s="665"/>
      <c r="Q66" s="653"/>
    </row>
    <row r="67" spans="1:17" ht="14.4" customHeight="1" x14ac:dyDescent="0.3">
      <c r="A67" s="648" t="s">
        <v>553</v>
      </c>
      <c r="B67" s="649" t="s">
        <v>2672</v>
      </c>
      <c r="C67" s="649" t="s">
        <v>2718</v>
      </c>
      <c r="D67" s="649" t="s">
        <v>2746</v>
      </c>
      <c r="E67" s="649" t="s">
        <v>2737</v>
      </c>
      <c r="F67" s="652">
        <v>5</v>
      </c>
      <c r="G67" s="652">
        <v>2541.44</v>
      </c>
      <c r="H67" s="652">
        <v>1</v>
      </c>
      <c r="I67" s="652">
        <v>508.28800000000001</v>
      </c>
      <c r="J67" s="652">
        <v>2</v>
      </c>
      <c r="K67" s="652">
        <v>1038.44</v>
      </c>
      <c r="L67" s="652">
        <v>0.40860299672626543</v>
      </c>
      <c r="M67" s="652">
        <v>519.22</v>
      </c>
      <c r="N67" s="652">
        <v>1</v>
      </c>
      <c r="O67" s="652">
        <v>519.22</v>
      </c>
      <c r="P67" s="665">
        <v>0.20430149836313272</v>
      </c>
      <c r="Q67" s="653">
        <v>519.22</v>
      </c>
    </row>
    <row r="68" spans="1:17" ht="14.4" customHeight="1" x14ac:dyDescent="0.3">
      <c r="A68" s="648" t="s">
        <v>553</v>
      </c>
      <c r="B68" s="649" t="s">
        <v>2672</v>
      </c>
      <c r="C68" s="649" t="s">
        <v>2718</v>
      </c>
      <c r="D68" s="649" t="s">
        <v>2747</v>
      </c>
      <c r="E68" s="649" t="s">
        <v>2737</v>
      </c>
      <c r="F68" s="652">
        <v>1</v>
      </c>
      <c r="G68" s="652">
        <v>555.49</v>
      </c>
      <c r="H68" s="652">
        <v>1</v>
      </c>
      <c r="I68" s="652">
        <v>555.49</v>
      </c>
      <c r="J68" s="652"/>
      <c r="K68" s="652"/>
      <c r="L68" s="652"/>
      <c r="M68" s="652"/>
      <c r="N68" s="652"/>
      <c r="O68" s="652"/>
      <c r="P68" s="665"/>
      <c r="Q68" s="653"/>
    </row>
    <row r="69" spans="1:17" ht="14.4" customHeight="1" x14ac:dyDescent="0.3">
      <c r="A69" s="648" t="s">
        <v>553</v>
      </c>
      <c r="B69" s="649" t="s">
        <v>2672</v>
      </c>
      <c r="C69" s="649" t="s">
        <v>2718</v>
      </c>
      <c r="D69" s="649" t="s">
        <v>2748</v>
      </c>
      <c r="E69" s="649" t="s">
        <v>2749</v>
      </c>
      <c r="F69" s="652">
        <v>13</v>
      </c>
      <c r="G69" s="652">
        <v>2212.3599999999997</v>
      </c>
      <c r="H69" s="652">
        <v>1</v>
      </c>
      <c r="I69" s="652">
        <v>170.18153846153842</v>
      </c>
      <c r="J69" s="652"/>
      <c r="K69" s="652"/>
      <c r="L69" s="652"/>
      <c r="M69" s="652"/>
      <c r="N69" s="652">
        <v>12</v>
      </c>
      <c r="O69" s="652">
        <v>2064.48</v>
      </c>
      <c r="P69" s="665">
        <v>0.93315735232963903</v>
      </c>
      <c r="Q69" s="653">
        <v>172.04</v>
      </c>
    </row>
    <row r="70" spans="1:17" ht="14.4" customHeight="1" x14ac:dyDescent="0.3">
      <c r="A70" s="648" t="s">
        <v>553</v>
      </c>
      <c r="B70" s="649" t="s">
        <v>2672</v>
      </c>
      <c r="C70" s="649" t="s">
        <v>2718</v>
      </c>
      <c r="D70" s="649" t="s">
        <v>2750</v>
      </c>
      <c r="E70" s="649" t="s">
        <v>2749</v>
      </c>
      <c r="F70" s="652">
        <v>2</v>
      </c>
      <c r="G70" s="652">
        <v>380</v>
      </c>
      <c r="H70" s="652">
        <v>1</v>
      </c>
      <c r="I70" s="652">
        <v>190</v>
      </c>
      <c r="J70" s="652"/>
      <c r="K70" s="652"/>
      <c r="L70" s="652"/>
      <c r="M70" s="652"/>
      <c r="N70" s="652">
        <v>3</v>
      </c>
      <c r="O70" s="652">
        <v>590.73</v>
      </c>
      <c r="P70" s="665">
        <v>1.5545526315789475</v>
      </c>
      <c r="Q70" s="653">
        <v>196.91</v>
      </c>
    </row>
    <row r="71" spans="1:17" ht="14.4" customHeight="1" x14ac:dyDescent="0.3">
      <c r="A71" s="648" t="s">
        <v>553</v>
      </c>
      <c r="B71" s="649" t="s">
        <v>2672</v>
      </c>
      <c r="C71" s="649" t="s">
        <v>2718</v>
      </c>
      <c r="D71" s="649" t="s">
        <v>2751</v>
      </c>
      <c r="E71" s="649" t="s">
        <v>2749</v>
      </c>
      <c r="F71" s="652">
        <v>2</v>
      </c>
      <c r="G71" s="652">
        <v>4657.16</v>
      </c>
      <c r="H71" s="652">
        <v>1</v>
      </c>
      <c r="I71" s="652">
        <v>2328.58</v>
      </c>
      <c r="J71" s="652"/>
      <c r="K71" s="652"/>
      <c r="L71" s="652"/>
      <c r="M71" s="652"/>
      <c r="N71" s="652">
        <v>1</v>
      </c>
      <c r="O71" s="652">
        <v>2370.16</v>
      </c>
      <c r="P71" s="665">
        <v>0.50892818799439998</v>
      </c>
      <c r="Q71" s="653">
        <v>2370.16</v>
      </c>
    </row>
    <row r="72" spans="1:17" ht="14.4" customHeight="1" x14ac:dyDescent="0.3">
      <c r="A72" s="648" t="s">
        <v>553</v>
      </c>
      <c r="B72" s="649" t="s">
        <v>2672</v>
      </c>
      <c r="C72" s="649" t="s">
        <v>2718</v>
      </c>
      <c r="D72" s="649" t="s">
        <v>2752</v>
      </c>
      <c r="E72" s="649" t="s">
        <v>2753</v>
      </c>
      <c r="F72" s="652">
        <v>9</v>
      </c>
      <c r="G72" s="652">
        <v>4048.02</v>
      </c>
      <c r="H72" s="652">
        <v>1</v>
      </c>
      <c r="I72" s="652">
        <v>449.78</v>
      </c>
      <c r="J72" s="652"/>
      <c r="K72" s="652"/>
      <c r="L72" s="652"/>
      <c r="M72" s="652"/>
      <c r="N72" s="652"/>
      <c r="O72" s="652"/>
      <c r="P72" s="665"/>
      <c r="Q72" s="653"/>
    </row>
    <row r="73" spans="1:17" ht="14.4" customHeight="1" x14ac:dyDescent="0.3">
      <c r="A73" s="648" t="s">
        <v>553</v>
      </c>
      <c r="B73" s="649" t="s">
        <v>2672</v>
      </c>
      <c r="C73" s="649" t="s">
        <v>2718</v>
      </c>
      <c r="D73" s="649" t="s">
        <v>2754</v>
      </c>
      <c r="E73" s="649" t="s">
        <v>2753</v>
      </c>
      <c r="F73" s="652">
        <v>6</v>
      </c>
      <c r="G73" s="652">
        <v>10944</v>
      </c>
      <c r="H73" s="652">
        <v>1</v>
      </c>
      <c r="I73" s="652">
        <v>1824</v>
      </c>
      <c r="J73" s="652"/>
      <c r="K73" s="652"/>
      <c r="L73" s="652"/>
      <c r="M73" s="652"/>
      <c r="N73" s="652"/>
      <c r="O73" s="652"/>
      <c r="P73" s="665"/>
      <c r="Q73" s="653"/>
    </row>
    <row r="74" spans="1:17" ht="14.4" customHeight="1" x14ac:dyDescent="0.3">
      <c r="A74" s="648" t="s">
        <v>553</v>
      </c>
      <c r="B74" s="649" t="s">
        <v>2672</v>
      </c>
      <c r="C74" s="649" t="s">
        <v>2718</v>
      </c>
      <c r="D74" s="649" t="s">
        <v>2755</v>
      </c>
      <c r="E74" s="649" t="s">
        <v>2756</v>
      </c>
      <c r="F74" s="652">
        <v>1</v>
      </c>
      <c r="G74" s="652">
        <v>11414.51</v>
      </c>
      <c r="H74" s="652">
        <v>1</v>
      </c>
      <c r="I74" s="652">
        <v>11414.51</v>
      </c>
      <c r="J74" s="652"/>
      <c r="K74" s="652"/>
      <c r="L74" s="652"/>
      <c r="M74" s="652"/>
      <c r="N74" s="652"/>
      <c r="O74" s="652"/>
      <c r="P74" s="665"/>
      <c r="Q74" s="653"/>
    </row>
    <row r="75" spans="1:17" ht="14.4" customHeight="1" x14ac:dyDescent="0.3">
      <c r="A75" s="648" t="s">
        <v>553</v>
      </c>
      <c r="B75" s="649" t="s">
        <v>2672</v>
      </c>
      <c r="C75" s="649" t="s">
        <v>2718</v>
      </c>
      <c r="D75" s="649" t="s">
        <v>2757</v>
      </c>
      <c r="E75" s="649" t="s">
        <v>2756</v>
      </c>
      <c r="F75" s="652">
        <v>1</v>
      </c>
      <c r="G75" s="652">
        <v>20554.2</v>
      </c>
      <c r="H75" s="652">
        <v>1</v>
      </c>
      <c r="I75" s="652">
        <v>20554.2</v>
      </c>
      <c r="J75" s="652"/>
      <c r="K75" s="652"/>
      <c r="L75" s="652"/>
      <c r="M75" s="652"/>
      <c r="N75" s="652"/>
      <c r="O75" s="652"/>
      <c r="P75" s="665"/>
      <c r="Q75" s="653"/>
    </row>
    <row r="76" spans="1:17" ht="14.4" customHeight="1" x14ac:dyDescent="0.3">
      <c r="A76" s="648" t="s">
        <v>553</v>
      </c>
      <c r="B76" s="649" t="s">
        <v>2672</v>
      </c>
      <c r="C76" s="649" t="s">
        <v>2718</v>
      </c>
      <c r="D76" s="649" t="s">
        <v>2758</v>
      </c>
      <c r="E76" s="649" t="s">
        <v>2759</v>
      </c>
      <c r="F76" s="652">
        <v>1</v>
      </c>
      <c r="G76" s="652">
        <v>9436.09</v>
      </c>
      <c r="H76" s="652">
        <v>1</v>
      </c>
      <c r="I76" s="652">
        <v>9436.09</v>
      </c>
      <c r="J76" s="652"/>
      <c r="K76" s="652"/>
      <c r="L76" s="652"/>
      <c r="M76" s="652"/>
      <c r="N76" s="652"/>
      <c r="O76" s="652"/>
      <c r="P76" s="665"/>
      <c r="Q76" s="653"/>
    </row>
    <row r="77" spans="1:17" ht="14.4" customHeight="1" x14ac:dyDescent="0.3">
      <c r="A77" s="648" t="s">
        <v>553</v>
      </c>
      <c r="B77" s="649" t="s">
        <v>2672</v>
      </c>
      <c r="C77" s="649" t="s">
        <v>2718</v>
      </c>
      <c r="D77" s="649" t="s">
        <v>2760</v>
      </c>
      <c r="E77" s="649" t="s">
        <v>2761</v>
      </c>
      <c r="F77" s="652">
        <v>1</v>
      </c>
      <c r="G77" s="652">
        <v>4532.0200000000004</v>
      </c>
      <c r="H77" s="652">
        <v>1</v>
      </c>
      <c r="I77" s="652">
        <v>4532.0200000000004</v>
      </c>
      <c r="J77" s="652"/>
      <c r="K77" s="652"/>
      <c r="L77" s="652"/>
      <c r="M77" s="652"/>
      <c r="N77" s="652"/>
      <c r="O77" s="652"/>
      <c r="P77" s="665"/>
      <c r="Q77" s="653"/>
    </row>
    <row r="78" spans="1:17" ht="14.4" customHeight="1" x14ac:dyDescent="0.3">
      <c r="A78" s="648" t="s">
        <v>553</v>
      </c>
      <c r="B78" s="649" t="s">
        <v>2672</v>
      </c>
      <c r="C78" s="649" t="s">
        <v>2718</v>
      </c>
      <c r="D78" s="649" t="s">
        <v>2762</v>
      </c>
      <c r="E78" s="649" t="s">
        <v>2761</v>
      </c>
      <c r="F78" s="652">
        <v>2</v>
      </c>
      <c r="G78" s="652">
        <v>2302.8000000000002</v>
      </c>
      <c r="H78" s="652">
        <v>1</v>
      </c>
      <c r="I78" s="652">
        <v>1151.4000000000001</v>
      </c>
      <c r="J78" s="652"/>
      <c r="K78" s="652"/>
      <c r="L78" s="652"/>
      <c r="M78" s="652"/>
      <c r="N78" s="652"/>
      <c r="O78" s="652"/>
      <c r="P78" s="665"/>
      <c r="Q78" s="653"/>
    </row>
    <row r="79" spans="1:17" ht="14.4" customHeight="1" x14ac:dyDescent="0.3">
      <c r="A79" s="648" t="s">
        <v>553</v>
      </c>
      <c r="B79" s="649" t="s">
        <v>2672</v>
      </c>
      <c r="C79" s="649" t="s">
        <v>2718</v>
      </c>
      <c r="D79" s="649" t="s">
        <v>2763</v>
      </c>
      <c r="E79" s="649" t="s">
        <v>2749</v>
      </c>
      <c r="F79" s="652"/>
      <c r="G79" s="652"/>
      <c r="H79" s="652"/>
      <c r="I79" s="652"/>
      <c r="J79" s="652"/>
      <c r="K79" s="652"/>
      <c r="L79" s="652"/>
      <c r="M79" s="652"/>
      <c r="N79" s="652">
        <v>1</v>
      </c>
      <c r="O79" s="652">
        <v>4349.62</v>
      </c>
      <c r="P79" s="665"/>
      <c r="Q79" s="653">
        <v>4349.62</v>
      </c>
    </row>
    <row r="80" spans="1:17" ht="14.4" customHeight="1" x14ac:dyDescent="0.3">
      <c r="A80" s="648" t="s">
        <v>553</v>
      </c>
      <c r="B80" s="649" t="s">
        <v>2672</v>
      </c>
      <c r="C80" s="649" t="s">
        <v>2718</v>
      </c>
      <c r="D80" s="649" t="s">
        <v>2764</v>
      </c>
      <c r="E80" s="649" t="s">
        <v>2734</v>
      </c>
      <c r="F80" s="652"/>
      <c r="G80" s="652"/>
      <c r="H80" s="652"/>
      <c r="I80" s="652"/>
      <c r="J80" s="652">
        <v>2</v>
      </c>
      <c r="K80" s="652">
        <v>362.72</v>
      </c>
      <c r="L80" s="652"/>
      <c r="M80" s="652">
        <v>181.36</v>
      </c>
      <c r="N80" s="652"/>
      <c r="O80" s="652"/>
      <c r="P80" s="665"/>
      <c r="Q80" s="653"/>
    </row>
    <row r="81" spans="1:17" ht="14.4" customHeight="1" x14ac:dyDescent="0.3">
      <c r="A81" s="648" t="s">
        <v>553</v>
      </c>
      <c r="B81" s="649" t="s">
        <v>2672</v>
      </c>
      <c r="C81" s="649" t="s">
        <v>2718</v>
      </c>
      <c r="D81" s="649" t="s">
        <v>2765</v>
      </c>
      <c r="E81" s="649" t="s">
        <v>2734</v>
      </c>
      <c r="F81" s="652"/>
      <c r="G81" s="652"/>
      <c r="H81" s="652"/>
      <c r="I81" s="652"/>
      <c r="J81" s="652">
        <v>1</v>
      </c>
      <c r="K81" s="652">
        <v>299.51</v>
      </c>
      <c r="L81" s="652"/>
      <c r="M81" s="652">
        <v>299.51</v>
      </c>
      <c r="N81" s="652"/>
      <c r="O81" s="652"/>
      <c r="P81" s="665"/>
      <c r="Q81" s="653"/>
    </row>
    <row r="82" spans="1:17" ht="14.4" customHeight="1" x14ac:dyDescent="0.3">
      <c r="A82" s="648" t="s">
        <v>553</v>
      </c>
      <c r="B82" s="649" t="s">
        <v>2672</v>
      </c>
      <c r="C82" s="649" t="s">
        <v>2718</v>
      </c>
      <c r="D82" s="649" t="s">
        <v>2766</v>
      </c>
      <c r="E82" s="649" t="s">
        <v>2767</v>
      </c>
      <c r="F82" s="652"/>
      <c r="G82" s="652"/>
      <c r="H82" s="652"/>
      <c r="I82" s="652"/>
      <c r="J82" s="652"/>
      <c r="K82" s="652"/>
      <c r="L82" s="652"/>
      <c r="M82" s="652"/>
      <c r="N82" s="652">
        <v>2</v>
      </c>
      <c r="O82" s="652">
        <v>31114</v>
      </c>
      <c r="P82" s="665"/>
      <c r="Q82" s="653">
        <v>15557</v>
      </c>
    </row>
    <row r="83" spans="1:17" ht="14.4" customHeight="1" x14ac:dyDescent="0.3">
      <c r="A83" s="648" t="s">
        <v>553</v>
      </c>
      <c r="B83" s="649" t="s">
        <v>2672</v>
      </c>
      <c r="C83" s="649" t="s">
        <v>2718</v>
      </c>
      <c r="D83" s="649" t="s">
        <v>2768</v>
      </c>
      <c r="E83" s="649" t="s">
        <v>2737</v>
      </c>
      <c r="F83" s="652"/>
      <c r="G83" s="652"/>
      <c r="H83" s="652"/>
      <c r="I83" s="652"/>
      <c r="J83" s="652">
        <v>1</v>
      </c>
      <c r="K83" s="652">
        <v>417.65</v>
      </c>
      <c r="L83" s="652"/>
      <c r="M83" s="652">
        <v>417.65</v>
      </c>
      <c r="N83" s="652"/>
      <c r="O83" s="652"/>
      <c r="P83" s="665"/>
      <c r="Q83" s="653"/>
    </row>
    <row r="84" spans="1:17" ht="14.4" customHeight="1" x14ac:dyDescent="0.3">
      <c r="A84" s="648" t="s">
        <v>553</v>
      </c>
      <c r="B84" s="649" t="s">
        <v>2672</v>
      </c>
      <c r="C84" s="649" t="s">
        <v>2718</v>
      </c>
      <c r="D84" s="649" t="s">
        <v>2769</v>
      </c>
      <c r="E84" s="649" t="s">
        <v>2734</v>
      </c>
      <c r="F84" s="652">
        <v>1</v>
      </c>
      <c r="G84" s="652">
        <v>1356.6</v>
      </c>
      <c r="H84" s="652">
        <v>1</v>
      </c>
      <c r="I84" s="652">
        <v>1356.6</v>
      </c>
      <c r="J84" s="652"/>
      <c r="K84" s="652"/>
      <c r="L84" s="652"/>
      <c r="M84" s="652"/>
      <c r="N84" s="652"/>
      <c r="O84" s="652"/>
      <c r="P84" s="665"/>
      <c r="Q84" s="653"/>
    </row>
    <row r="85" spans="1:17" ht="14.4" customHeight="1" x14ac:dyDescent="0.3">
      <c r="A85" s="648" t="s">
        <v>553</v>
      </c>
      <c r="B85" s="649" t="s">
        <v>2672</v>
      </c>
      <c r="C85" s="649" t="s">
        <v>2718</v>
      </c>
      <c r="D85" s="649" t="s">
        <v>2770</v>
      </c>
      <c r="E85" s="649" t="s">
        <v>2737</v>
      </c>
      <c r="F85" s="652"/>
      <c r="G85" s="652"/>
      <c r="H85" s="652"/>
      <c r="I85" s="652"/>
      <c r="J85" s="652"/>
      <c r="K85" s="652"/>
      <c r="L85" s="652"/>
      <c r="M85" s="652"/>
      <c r="N85" s="652">
        <v>1</v>
      </c>
      <c r="O85" s="652">
        <v>157.53</v>
      </c>
      <c r="P85" s="665"/>
      <c r="Q85" s="653">
        <v>157.53</v>
      </c>
    </row>
    <row r="86" spans="1:17" ht="14.4" customHeight="1" x14ac:dyDescent="0.3">
      <c r="A86" s="648" t="s">
        <v>553</v>
      </c>
      <c r="B86" s="649" t="s">
        <v>2672</v>
      </c>
      <c r="C86" s="649" t="s">
        <v>2494</v>
      </c>
      <c r="D86" s="649" t="s">
        <v>2514</v>
      </c>
      <c r="E86" s="649" t="s">
        <v>2485</v>
      </c>
      <c r="F86" s="652">
        <v>2</v>
      </c>
      <c r="G86" s="652">
        <v>2214</v>
      </c>
      <c r="H86" s="652">
        <v>1</v>
      </c>
      <c r="I86" s="652">
        <v>1107</v>
      </c>
      <c r="J86" s="652"/>
      <c r="K86" s="652"/>
      <c r="L86" s="652"/>
      <c r="M86" s="652"/>
      <c r="N86" s="652"/>
      <c r="O86" s="652"/>
      <c r="P86" s="665"/>
      <c r="Q86" s="653"/>
    </row>
    <row r="87" spans="1:17" ht="14.4" customHeight="1" x14ac:dyDescent="0.3">
      <c r="A87" s="648" t="s">
        <v>553</v>
      </c>
      <c r="B87" s="649" t="s">
        <v>2672</v>
      </c>
      <c r="C87" s="649" t="s">
        <v>2494</v>
      </c>
      <c r="D87" s="649" t="s">
        <v>2771</v>
      </c>
      <c r="E87" s="649" t="s">
        <v>2485</v>
      </c>
      <c r="F87" s="652">
        <v>2</v>
      </c>
      <c r="G87" s="652">
        <v>1406</v>
      </c>
      <c r="H87" s="652">
        <v>1</v>
      </c>
      <c r="I87" s="652">
        <v>703</v>
      </c>
      <c r="J87" s="652"/>
      <c r="K87" s="652"/>
      <c r="L87" s="652"/>
      <c r="M87" s="652"/>
      <c r="N87" s="652">
        <v>1</v>
      </c>
      <c r="O87" s="652">
        <v>703</v>
      </c>
      <c r="P87" s="665">
        <v>0.5</v>
      </c>
      <c r="Q87" s="653">
        <v>703</v>
      </c>
    </row>
    <row r="88" spans="1:17" ht="14.4" customHeight="1" x14ac:dyDescent="0.3">
      <c r="A88" s="648" t="s">
        <v>553</v>
      </c>
      <c r="B88" s="649" t="s">
        <v>2672</v>
      </c>
      <c r="C88" s="649" t="s">
        <v>2490</v>
      </c>
      <c r="D88" s="649" t="s">
        <v>2772</v>
      </c>
      <c r="E88" s="649" t="s">
        <v>2773</v>
      </c>
      <c r="F88" s="652">
        <v>2</v>
      </c>
      <c r="G88" s="652">
        <v>140</v>
      </c>
      <c r="H88" s="652">
        <v>1</v>
      </c>
      <c r="I88" s="652">
        <v>70</v>
      </c>
      <c r="J88" s="652">
        <v>3</v>
      </c>
      <c r="K88" s="652">
        <v>213</v>
      </c>
      <c r="L88" s="652">
        <v>1.5214285714285714</v>
      </c>
      <c r="M88" s="652">
        <v>71</v>
      </c>
      <c r="N88" s="652">
        <v>2</v>
      </c>
      <c r="O88" s="652">
        <v>143</v>
      </c>
      <c r="P88" s="665">
        <v>1.0214285714285714</v>
      </c>
      <c r="Q88" s="653">
        <v>71.5</v>
      </c>
    </row>
    <row r="89" spans="1:17" ht="14.4" customHeight="1" x14ac:dyDescent="0.3">
      <c r="A89" s="648" t="s">
        <v>553</v>
      </c>
      <c r="B89" s="649" t="s">
        <v>2672</v>
      </c>
      <c r="C89" s="649" t="s">
        <v>2490</v>
      </c>
      <c r="D89" s="649" t="s">
        <v>2774</v>
      </c>
      <c r="E89" s="649" t="s">
        <v>2775</v>
      </c>
      <c r="F89" s="652">
        <v>2</v>
      </c>
      <c r="G89" s="652">
        <v>470</v>
      </c>
      <c r="H89" s="652">
        <v>1</v>
      </c>
      <c r="I89" s="652">
        <v>235</v>
      </c>
      <c r="J89" s="652"/>
      <c r="K89" s="652"/>
      <c r="L89" s="652"/>
      <c r="M89" s="652"/>
      <c r="N89" s="652"/>
      <c r="O89" s="652"/>
      <c r="P89" s="665"/>
      <c r="Q89" s="653"/>
    </row>
    <row r="90" spans="1:17" ht="14.4" customHeight="1" x14ac:dyDescent="0.3">
      <c r="A90" s="648" t="s">
        <v>553</v>
      </c>
      <c r="B90" s="649" t="s">
        <v>2672</v>
      </c>
      <c r="C90" s="649" t="s">
        <v>2490</v>
      </c>
      <c r="D90" s="649" t="s">
        <v>2653</v>
      </c>
      <c r="E90" s="649" t="s">
        <v>2551</v>
      </c>
      <c r="F90" s="652">
        <v>98</v>
      </c>
      <c r="G90" s="652">
        <v>26946</v>
      </c>
      <c r="H90" s="652">
        <v>1</v>
      </c>
      <c r="I90" s="652">
        <v>274.9591836734694</v>
      </c>
      <c r="J90" s="652">
        <v>70</v>
      </c>
      <c r="K90" s="652">
        <v>19386</v>
      </c>
      <c r="L90" s="652">
        <v>0.71943887775551107</v>
      </c>
      <c r="M90" s="652">
        <v>276.94285714285712</v>
      </c>
      <c r="N90" s="652">
        <v>67</v>
      </c>
      <c r="O90" s="652">
        <v>18664</v>
      </c>
      <c r="P90" s="665">
        <v>0.69264454835597122</v>
      </c>
      <c r="Q90" s="653">
        <v>278.56716417910445</v>
      </c>
    </row>
    <row r="91" spans="1:17" ht="14.4" customHeight="1" x14ac:dyDescent="0.3">
      <c r="A91" s="648" t="s">
        <v>553</v>
      </c>
      <c r="B91" s="649" t="s">
        <v>2672</v>
      </c>
      <c r="C91" s="649" t="s">
        <v>2490</v>
      </c>
      <c r="D91" s="649" t="s">
        <v>2654</v>
      </c>
      <c r="E91" s="649" t="s">
        <v>2561</v>
      </c>
      <c r="F91" s="652">
        <v>204</v>
      </c>
      <c r="G91" s="652">
        <v>15300</v>
      </c>
      <c r="H91" s="652">
        <v>1</v>
      </c>
      <c r="I91" s="652">
        <v>75</v>
      </c>
      <c r="J91" s="652">
        <v>78</v>
      </c>
      <c r="K91" s="652">
        <v>5926</v>
      </c>
      <c r="L91" s="652">
        <v>0.38732026143790849</v>
      </c>
      <c r="M91" s="652">
        <v>75.974358974358978</v>
      </c>
      <c r="N91" s="652">
        <v>103</v>
      </c>
      <c r="O91" s="652">
        <v>7879</v>
      </c>
      <c r="P91" s="665">
        <v>0.51496732026143788</v>
      </c>
      <c r="Q91" s="653">
        <v>76.495145631067956</v>
      </c>
    </row>
    <row r="92" spans="1:17" ht="14.4" customHeight="1" x14ac:dyDescent="0.3">
      <c r="A92" s="648" t="s">
        <v>553</v>
      </c>
      <c r="B92" s="649" t="s">
        <v>2672</v>
      </c>
      <c r="C92" s="649" t="s">
        <v>2490</v>
      </c>
      <c r="D92" s="649" t="s">
        <v>2776</v>
      </c>
      <c r="E92" s="649" t="s">
        <v>2777</v>
      </c>
      <c r="F92" s="652">
        <v>205</v>
      </c>
      <c r="G92" s="652">
        <v>26033</v>
      </c>
      <c r="H92" s="652">
        <v>1</v>
      </c>
      <c r="I92" s="652">
        <v>126.99024390243902</v>
      </c>
      <c r="J92" s="652">
        <v>142</v>
      </c>
      <c r="K92" s="652">
        <v>18176</v>
      </c>
      <c r="L92" s="652">
        <v>0.69819075788422391</v>
      </c>
      <c r="M92" s="652">
        <v>128</v>
      </c>
      <c r="N92" s="652">
        <v>218</v>
      </c>
      <c r="O92" s="652">
        <v>28144</v>
      </c>
      <c r="P92" s="665">
        <v>1.081089386547843</v>
      </c>
      <c r="Q92" s="653">
        <v>129.10091743119267</v>
      </c>
    </row>
    <row r="93" spans="1:17" ht="14.4" customHeight="1" x14ac:dyDescent="0.3">
      <c r="A93" s="648" t="s">
        <v>553</v>
      </c>
      <c r="B93" s="649" t="s">
        <v>2672</v>
      </c>
      <c r="C93" s="649" t="s">
        <v>2490</v>
      </c>
      <c r="D93" s="649" t="s">
        <v>2605</v>
      </c>
      <c r="E93" s="649" t="s">
        <v>2606</v>
      </c>
      <c r="F93" s="652">
        <v>210</v>
      </c>
      <c r="G93" s="652">
        <v>18690</v>
      </c>
      <c r="H93" s="652">
        <v>1</v>
      </c>
      <c r="I93" s="652">
        <v>89</v>
      </c>
      <c r="J93" s="652">
        <v>150</v>
      </c>
      <c r="K93" s="652">
        <v>13500</v>
      </c>
      <c r="L93" s="652">
        <v>0.7223113964686998</v>
      </c>
      <c r="M93" s="652">
        <v>90</v>
      </c>
      <c r="N93" s="652">
        <v>179</v>
      </c>
      <c r="O93" s="652">
        <v>16186</v>
      </c>
      <c r="P93" s="665">
        <v>0.86602461209202786</v>
      </c>
      <c r="Q93" s="653">
        <v>90.424581005586589</v>
      </c>
    </row>
    <row r="94" spans="1:17" ht="14.4" customHeight="1" x14ac:dyDescent="0.3">
      <c r="A94" s="648" t="s">
        <v>553</v>
      </c>
      <c r="B94" s="649" t="s">
        <v>2672</v>
      </c>
      <c r="C94" s="649" t="s">
        <v>2490</v>
      </c>
      <c r="D94" s="649" t="s">
        <v>2778</v>
      </c>
      <c r="E94" s="649" t="s">
        <v>2779</v>
      </c>
      <c r="F94" s="652">
        <v>14</v>
      </c>
      <c r="G94" s="652">
        <v>2128</v>
      </c>
      <c r="H94" s="652">
        <v>1</v>
      </c>
      <c r="I94" s="652">
        <v>152</v>
      </c>
      <c r="J94" s="652">
        <v>37</v>
      </c>
      <c r="K94" s="652">
        <v>5698</v>
      </c>
      <c r="L94" s="652">
        <v>2.6776315789473686</v>
      </c>
      <c r="M94" s="652">
        <v>154</v>
      </c>
      <c r="N94" s="652">
        <v>100</v>
      </c>
      <c r="O94" s="652">
        <v>15498</v>
      </c>
      <c r="P94" s="665">
        <v>7.2828947368421053</v>
      </c>
      <c r="Q94" s="653">
        <v>154.97999999999999</v>
      </c>
    </row>
    <row r="95" spans="1:17" ht="14.4" customHeight="1" x14ac:dyDescent="0.3">
      <c r="A95" s="648" t="s">
        <v>553</v>
      </c>
      <c r="B95" s="649" t="s">
        <v>2672</v>
      </c>
      <c r="C95" s="649" t="s">
        <v>2490</v>
      </c>
      <c r="D95" s="649" t="s">
        <v>2780</v>
      </c>
      <c r="E95" s="649" t="s">
        <v>2781</v>
      </c>
      <c r="F95" s="652">
        <v>199</v>
      </c>
      <c r="G95" s="652">
        <v>93928</v>
      </c>
      <c r="H95" s="652">
        <v>1</v>
      </c>
      <c r="I95" s="652">
        <v>472</v>
      </c>
      <c r="J95" s="652">
        <v>126</v>
      </c>
      <c r="K95" s="652">
        <v>59976</v>
      </c>
      <c r="L95" s="652">
        <v>0.63853164125713313</v>
      </c>
      <c r="M95" s="652">
        <v>476</v>
      </c>
      <c r="N95" s="652">
        <v>166</v>
      </c>
      <c r="O95" s="652">
        <v>79656</v>
      </c>
      <c r="P95" s="665">
        <v>0.84805382846435573</v>
      </c>
      <c r="Q95" s="653">
        <v>479.85542168674698</v>
      </c>
    </row>
    <row r="96" spans="1:17" ht="14.4" customHeight="1" x14ac:dyDescent="0.3">
      <c r="A96" s="648" t="s">
        <v>553</v>
      </c>
      <c r="B96" s="649" t="s">
        <v>2672</v>
      </c>
      <c r="C96" s="649" t="s">
        <v>2490</v>
      </c>
      <c r="D96" s="649" t="s">
        <v>2782</v>
      </c>
      <c r="E96" s="649" t="s">
        <v>2783</v>
      </c>
      <c r="F96" s="652">
        <v>125</v>
      </c>
      <c r="G96" s="652">
        <v>115250</v>
      </c>
      <c r="H96" s="652">
        <v>1</v>
      </c>
      <c r="I96" s="652">
        <v>922</v>
      </c>
      <c r="J96" s="652">
        <v>35</v>
      </c>
      <c r="K96" s="652">
        <v>32550</v>
      </c>
      <c r="L96" s="652">
        <v>0.28242950108459869</v>
      </c>
      <c r="M96" s="652">
        <v>930</v>
      </c>
      <c r="N96" s="652">
        <v>131</v>
      </c>
      <c r="O96" s="652">
        <v>122866</v>
      </c>
      <c r="P96" s="665">
        <v>1.0660824295010847</v>
      </c>
      <c r="Q96" s="653">
        <v>937.90839694656484</v>
      </c>
    </row>
    <row r="97" spans="1:17" ht="14.4" customHeight="1" x14ac:dyDescent="0.3">
      <c r="A97" s="648" t="s">
        <v>553</v>
      </c>
      <c r="B97" s="649" t="s">
        <v>2672</v>
      </c>
      <c r="C97" s="649" t="s">
        <v>2490</v>
      </c>
      <c r="D97" s="649" t="s">
        <v>2784</v>
      </c>
      <c r="E97" s="649" t="s">
        <v>2785</v>
      </c>
      <c r="F97" s="652">
        <v>268</v>
      </c>
      <c r="G97" s="652">
        <v>501956</v>
      </c>
      <c r="H97" s="652">
        <v>1</v>
      </c>
      <c r="I97" s="652">
        <v>1872.9701492537313</v>
      </c>
      <c r="J97" s="652">
        <v>113</v>
      </c>
      <c r="K97" s="652">
        <v>212892</v>
      </c>
      <c r="L97" s="652">
        <v>0.42412482368972582</v>
      </c>
      <c r="M97" s="652">
        <v>1884</v>
      </c>
      <c r="N97" s="652">
        <v>181</v>
      </c>
      <c r="O97" s="652">
        <v>343204</v>
      </c>
      <c r="P97" s="665">
        <v>0.68373323558240162</v>
      </c>
      <c r="Q97" s="653">
        <v>1896.1546961325967</v>
      </c>
    </row>
    <row r="98" spans="1:17" ht="14.4" customHeight="1" x14ac:dyDescent="0.3">
      <c r="A98" s="648" t="s">
        <v>553</v>
      </c>
      <c r="B98" s="649" t="s">
        <v>2672</v>
      </c>
      <c r="C98" s="649" t="s">
        <v>2490</v>
      </c>
      <c r="D98" s="649" t="s">
        <v>2786</v>
      </c>
      <c r="E98" s="649" t="s">
        <v>2787</v>
      </c>
      <c r="F98" s="652">
        <v>330</v>
      </c>
      <c r="G98" s="652">
        <v>25410</v>
      </c>
      <c r="H98" s="652">
        <v>1</v>
      </c>
      <c r="I98" s="652">
        <v>77</v>
      </c>
      <c r="J98" s="652">
        <v>93</v>
      </c>
      <c r="K98" s="652">
        <v>7245</v>
      </c>
      <c r="L98" s="652">
        <v>0.28512396694214875</v>
      </c>
      <c r="M98" s="652">
        <v>77.903225806451616</v>
      </c>
      <c r="N98" s="652">
        <v>91</v>
      </c>
      <c r="O98" s="652">
        <v>7158</v>
      </c>
      <c r="P98" s="665">
        <v>0.28170011806375445</v>
      </c>
      <c r="Q98" s="653">
        <v>78.659340659340657</v>
      </c>
    </row>
    <row r="99" spans="1:17" ht="14.4" customHeight="1" x14ac:dyDescent="0.3">
      <c r="A99" s="648" t="s">
        <v>553</v>
      </c>
      <c r="B99" s="649" t="s">
        <v>2672</v>
      </c>
      <c r="C99" s="649" t="s">
        <v>2490</v>
      </c>
      <c r="D99" s="649" t="s">
        <v>2788</v>
      </c>
      <c r="E99" s="649" t="s">
        <v>2789</v>
      </c>
      <c r="F99" s="652"/>
      <c r="G99" s="652"/>
      <c r="H99" s="652"/>
      <c r="I99" s="652"/>
      <c r="J99" s="652"/>
      <c r="K99" s="652"/>
      <c r="L99" s="652"/>
      <c r="M99" s="652"/>
      <c r="N99" s="652">
        <v>6</v>
      </c>
      <c r="O99" s="652">
        <v>492</v>
      </c>
      <c r="P99" s="665"/>
      <c r="Q99" s="653">
        <v>82</v>
      </c>
    </row>
    <row r="100" spans="1:17" ht="14.4" customHeight="1" x14ac:dyDescent="0.3">
      <c r="A100" s="648" t="s">
        <v>553</v>
      </c>
      <c r="B100" s="649" t="s">
        <v>2672</v>
      </c>
      <c r="C100" s="649" t="s">
        <v>2490</v>
      </c>
      <c r="D100" s="649" t="s">
        <v>2790</v>
      </c>
      <c r="E100" s="649" t="s">
        <v>2791</v>
      </c>
      <c r="F100" s="652">
        <v>2</v>
      </c>
      <c r="G100" s="652">
        <v>308</v>
      </c>
      <c r="H100" s="652">
        <v>1</v>
      </c>
      <c r="I100" s="652">
        <v>154</v>
      </c>
      <c r="J100" s="652">
        <v>2</v>
      </c>
      <c r="K100" s="652">
        <v>312</v>
      </c>
      <c r="L100" s="652">
        <v>1.0129870129870129</v>
      </c>
      <c r="M100" s="652">
        <v>156</v>
      </c>
      <c r="N100" s="652">
        <v>3</v>
      </c>
      <c r="O100" s="652">
        <v>472</v>
      </c>
      <c r="P100" s="665">
        <v>1.5324675324675325</v>
      </c>
      <c r="Q100" s="653">
        <v>157.33333333333334</v>
      </c>
    </row>
    <row r="101" spans="1:17" ht="14.4" customHeight="1" x14ac:dyDescent="0.3">
      <c r="A101" s="648" t="s">
        <v>553</v>
      </c>
      <c r="B101" s="649" t="s">
        <v>2672</v>
      </c>
      <c r="C101" s="649" t="s">
        <v>2490</v>
      </c>
      <c r="D101" s="649" t="s">
        <v>2607</v>
      </c>
      <c r="E101" s="649" t="s">
        <v>2608</v>
      </c>
      <c r="F101" s="652">
        <v>1</v>
      </c>
      <c r="G101" s="652">
        <v>1351</v>
      </c>
      <c r="H101" s="652">
        <v>1</v>
      </c>
      <c r="I101" s="652">
        <v>1351</v>
      </c>
      <c r="J101" s="652">
        <v>6</v>
      </c>
      <c r="K101" s="652">
        <v>8154</v>
      </c>
      <c r="L101" s="652">
        <v>6.0355292376017768</v>
      </c>
      <c r="M101" s="652">
        <v>1359</v>
      </c>
      <c r="N101" s="652">
        <v>12</v>
      </c>
      <c r="O101" s="652">
        <v>16420</v>
      </c>
      <c r="P101" s="665">
        <v>12.153960029607697</v>
      </c>
      <c r="Q101" s="653">
        <v>1368.3333333333333</v>
      </c>
    </row>
    <row r="102" spans="1:17" ht="14.4" customHeight="1" x14ac:dyDescent="0.3">
      <c r="A102" s="648" t="s">
        <v>553</v>
      </c>
      <c r="B102" s="649" t="s">
        <v>2672</v>
      </c>
      <c r="C102" s="649" t="s">
        <v>2490</v>
      </c>
      <c r="D102" s="649" t="s">
        <v>2792</v>
      </c>
      <c r="E102" s="649" t="s">
        <v>2793</v>
      </c>
      <c r="F102" s="652"/>
      <c r="G102" s="652"/>
      <c r="H102" s="652"/>
      <c r="I102" s="652"/>
      <c r="J102" s="652">
        <v>11</v>
      </c>
      <c r="K102" s="652">
        <v>11143</v>
      </c>
      <c r="L102" s="652"/>
      <c r="M102" s="652">
        <v>1013</v>
      </c>
      <c r="N102" s="652">
        <v>12</v>
      </c>
      <c r="O102" s="652">
        <v>12206</v>
      </c>
      <c r="P102" s="665"/>
      <c r="Q102" s="653">
        <v>1017.1666666666666</v>
      </c>
    </row>
    <row r="103" spans="1:17" ht="14.4" customHeight="1" x14ac:dyDescent="0.3">
      <c r="A103" s="648" t="s">
        <v>553</v>
      </c>
      <c r="B103" s="649" t="s">
        <v>2672</v>
      </c>
      <c r="C103" s="649" t="s">
        <v>2490</v>
      </c>
      <c r="D103" s="649" t="s">
        <v>2794</v>
      </c>
      <c r="E103" s="649" t="s">
        <v>2795</v>
      </c>
      <c r="F103" s="652">
        <v>1</v>
      </c>
      <c r="G103" s="652">
        <v>963</v>
      </c>
      <c r="H103" s="652">
        <v>1</v>
      </c>
      <c r="I103" s="652">
        <v>963</v>
      </c>
      <c r="J103" s="652"/>
      <c r="K103" s="652"/>
      <c r="L103" s="652"/>
      <c r="M103" s="652"/>
      <c r="N103" s="652"/>
      <c r="O103" s="652"/>
      <c r="P103" s="665"/>
      <c r="Q103" s="653"/>
    </row>
    <row r="104" spans="1:17" ht="14.4" customHeight="1" x14ac:dyDescent="0.3">
      <c r="A104" s="648" t="s">
        <v>553</v>
      </c>
      <c r="B104" s="649" t="s">
        <v>2672</v>
      </c>
      <c r="C104" s="649" t="s">
        <v>2490</v>
      </c>
      <c r="D104" s="649" t="s">
        <v>2609</v>
      </c>
      <c r="E104" s="649" t="s">
        <v>2583</v>
      </c>
      <c r="F104" s="652">
        <v>5</v>
      </c>
      <c r="G104" s="652">
        <v>980</v>
      </c>
      <c r="H104" s="652">
        <v>1</v>
      </c>
      <c r="I104" s="652">
        <v>196</v>
      </c>
      <c r="J104" s="652">
        <v>6</v>
      </c>
      <c r="K104" s="652">
        <v>1188</v>
      </c>
      <c r="L104" s="652">
        <v>1.2122448979591838</v>
      </c>
      <c r="M104" s="652">
        <v>198</v>
      </c>
      <c r="N104" s="652">
        <v>4</v>
      </c>
      <c r="O104" s="652">
        <v>798</v>
      </c>
      <c r="P104" s="665">
        <v>0.81428571428571428</v>
      </c>
      <c r="Q104" s="653">
        <v>199.5</v>
      </c>
    </row>
    <row r="105" spans="1:17" ht="14.4" customHeight="1" x14ac:dyDescent="0.3">
      <c r="A105" s="648" t="s">
        <v>553</v>
      </c>
      <c r="B105" s="649" t="s">
        <v>2672</v>
      </c>
      <c r="C105" s="649" t="s">
        <v>2490</v>
      </c>
      <c r="D105" s="649" t="s">
        <v>2651</v>
      </c>
      <c r="E105" s="649" t="s">
        <v>2652</v>
      </c>
      <c r="F105" s="652">
        <v>22</v>
      </c>
      <c r="G105" s="652">
        <v>15130</v>
      </c>
      <c r="H105" s="652">
        <v>1</v>
      </c>
      <c r="I105" s="652">
        <v>687.72727272727275</v>
      </c>
      <c r="J105" s="652">
        <v>28</v>
      </c>
      <c r="K105" s="652">
        <v>19368</v>
      </c>
      <c r="L105" s="652">
        <v>1.2801057501652346</v>
      </c>
      <c r="M105" s="652">
        <v>691.71428571428567</v>
      </c>
      <c r="N105" s="652">
        <v>38</v>
      </c>
      <c r="O105" s="652">
        <v>26488</v>
      </c>
      <c r="P105" s="665">
        <v>1.7506939854593522</v>
      </c>
      <c r="Q105" s="653">
        <v>697.0526315789474</v>
      </c>
    </row>
    <row r="106" spans="1:17" ht="14.4" customHeight="1" x14ac:dyDescent="0.3">
      <c r="A106" s="648" t="s">
        <v>553</v>
      </c>
      <c r="B106" s="649" t="s">
        <v>2672</v>
      </c>
      <c r="C106" s="649" t="s">
        <v>2490</v>
      </c>
      <c r="D106" s="649" t="s">
        <v>2796</v>
      </c>
      <c r="E106" s="649" t="s">
        <v>2797</v>
      </c>
      <c r="F106" s="652">
        <v>18</v>
      </c>
      <c r="G106" s="652">
        <v>11682</v>
      </c>
      <c r="H106" s="652">
        <v>1</v>
      </c>
      <c r="I106" s="652">
        <v>649</v>
      </c>
      <c r="J106" s="652">
        <v>4</v>
      </c>
      <c r="K106" s="652">
        <v>2616</v>
      </c>
      <c r="L106" s="652">
        <v>0.22393425783256291</v>
      </c>
      <c r="M106" s="652">
        <v>654</v>
      </c>
      <c r="N106" s="652">
        <v>7</v>
      </c>
      <c r="O106" s="652">
        <v>4608</v>
      </c>
      <c r="P106" s="665">
        <v>0.39445300462249616</v>
      </c>
      <c r="Q106" s="653">
        <v>658.28571428571433</v>
      </c>
    </row>
    <row r="107" spans="1:17" ht="14.4" customHeight="1" x14ac:dyDescent="0.3">
      <c r="A107" s="648" t="s">
        <v>553</v>
      </c>
      <c r="B107" s="649" t="s">
        <v>2672</v>
      </c>
      <c r="C107" s="649" t="s">
        <v>2490</v>
      </c>
      <c r="D107" s="649" t="s">
        <v>2798</v>
      </c>
      <c r="E107" s="649" t="s">
        <v>2799</v>
      </c>
      <c r="F107" s="652">
        <v>2</v>
      </c>
      <c r="G107" s="652">
        <v>1450</v>
      </c>
      <c r="H107" s="652">
        <v>1</v>
      </c>
      <c r="I107" s="652">
        <v>725</v>
      </c>
      <c r="J107" s="652"/>
      <c r="K107" s="652"/>
      <c r="L107" s="652"/>
      <c r="M107" s="652"/>
      <c r="N107" s="652">
        <v>3</v>
      </c>
      <c r="O107" s="652">
        <v>2193</v>
      </c>
      <c r="P107" s="665">
        <v>1.5124137931034483</v>
      </c>
      <c r="Q107" s="653">
        <v>731</v>
      </c>
    </row>
    <row r="108" spans="1:17" ht="14.4" customHeight="1" x14ac:dyDescent="0.3">
      <c r="A108" s="648" t="s">
        <v>553</v>
      </c>
      <c r="B108" s="649" t="s">
        <v>2672</v>
      </c>
      <c r="C108" s="649" t="s">
        <v>2490</v>
      </c>
      <c r="D108" s="649" t="s">
        <v>2800</v>
      </c>
      <c r="E108" s="649" t="s">
        <v>2801</v>
      </c>
      <c r="F108" s="652">
        <v>4</v>
      </c>
      <c r="G108" s="652">
        <v>4264</v>
      </c>
      <c r="H108" s="652">
        <v>1</v>
      </c>
      <c r="I108" s="652">
        <v>1066</v>
      </c>
      <c r="J108" s="652">
        <v>3</v>
      </c>
      <c r="K108" s="652">
        <v>3216</v>
      </c>
      <c r="L108" s="652">
        <v>0.75422138836772978</v>
      </c>
      <c r="M108" s="652">
        <v>1072</v>
      </c>
      <c r="N108" s="652">
        <v>1</v>
      </c>
      <c r="O108" s="652">
        <v>1083</v>
      </c>
      <c r="P108" s="665">
        <v>0.25398686679174481</v>
      </c>
      <c r="Q108" s="653">
        <v>1083</v>
      </c>
    </row>
    <row r="109" spans="1:17" ht="14.4" customHeight="1" x14ac:dyDescent="0.3">
      <c r="A109" s="648" t="s">
        <v>553</v>
      </c>
      <c r="B109" s="649" t="s">
        <v>2672</v>
      </c>
      <c r="C109" s="649" t="s">
        <v>2490</v>
      </c>
      <c r="D109" s="649" t="s">
        <v>2610</v>
      </c>
      <c r="E109" s="649" t="s">
        <v>2611</v>
      </c>
      <c r="F109" s="652">
        <v>54</v>
      </c>
      <c r="G109" s="652">
        <v>94878</v>
      </c>
      <c r="H109" s="652">
        <v>1</v>
      </c>
      <c r="I109" s="652">
        <v>1757</v>
      </c>
      <c r="J109" s="652">
        <v>32</v>
      </c>
      <c r="K109" s="652">
        <v>56576</v>
      </c>
      <c r="L109" s="652">
        <v>0.59630262020700264</v>
      </c>
      <c r="M109" s="652">
        <v>1768</v>
      </c>
      <c r="N109" s="652">
        <v>47</v>
      </c>
      <c r="O109" s="652">
        <v>83600</v>
      </c>
      <c r="P109" s="665">
        <v>0.8811315584223951</v>
      </c>
      <c r="Q109" s="653">
        <v>1778.7234042553191</v>
      </c>
    </row>
    <row r="110" spans="1:17" ht="14.4" customHeight="1" x14ac:dyDescent="0.3">
      <c r="A110" s="648" t="s">
        <v>553</v>
      </c>
      <c r="B110" s="649" t="s">
        <v>2672</v>
      </c>
      <c r="C110" s="649" t="s">
        <v>2490</v>
      </c>
      <c r="D110" s="649" t="s">
        <v>2802</v>
      </c>
      <c r="E110" s="649" t="s">
        <v>2803</v>
      </c>
      <c r="F110" s="652">
        <v>11</v>
      </c>
      <c r="G110" s="652">
        <v>3683</v>
      </c>
      <c r="H110" s="652">
        <v>1</v>
      </c>
      <c r="I110" s="652">
        <v>334.81818181818181</v>
      </c>
      <c r="J110" s="652">
        <v>19</v>
      </c>
      <c r="K110" s="652">
        <v>6422</v>
      </c>
      <c r="L110" s="652">
        <v>1.7436872115123541</v>
      </c>
      <c r="M110" s="652">
        <v>338</v>
      </c>
      <c r="N110" s="652">
        <v>11</v>
      </c>
      <c r="O110" s="652">
        <v>3742</v>
      </c>
      <c r="P110" s="665">
        <v>1.0160195492804778</v>
      </c>
      <c r="Q110" s="653">
        <v>340.18181818181819</v>
      </c>
    </row>
    <row r="111" spans="1:17" ht="14.4" customHeight="1" x14ac:dyDescent="0.3">
      <c r="A111" s="648" t="s">
        <v>553</v>
      </c>
      <c r="B111" s="649" t="s">
        <v>2672</v>
      </c>
      <c r="C111" s="649" t="s">
        <v>2490</v>
      </c>
      <c r="D111" s="649" t="s">
        <v>2804</v>
      </c>
      <c r="E111" s="649" t="s">
        <v>2805</v>
      </c>
      <c r="F111" s="652">
        <v>2</v>
      </c>
      <c r="G111" s="652">
        <v>686</v>
      </c>
      <c r="H111" s="652">
        <v>1</v>
      </c>
      <c r="I111" s="652">
        <v>343</v>
      </c>
      <c r="J111" s="652">
        <v>2</v>
      </c>
      <c r="K111" s="652">
        <v>692</v>
      </c>
      <c r="L111" s="652">
        <v>1.0087463556851313</v>
      </c>
      <c r="M111" s="652">
        <v>346</v>
      </c>
      <c r="N111" s="652">
        <v>1</v>
      </c>
      <c r="O111" s="652">
        <v>346</v>
      </c>
      <c r="P111" s="665">
        <v>0.50437317784256563</v>
      </c>
      <c r="Q111" s="653">
        <v>346</v>
      </c>
    </row>
    <row r="112" spans="1:17" ht="14.4" customHeight="1" x14ac:dyDescent="0.3">
      <c r="A112" s="648" t="s">
        <v>553</v>
      </c>
      <c r="B112" s="649" t="s">
        <v>2672</v>
      </c>
      <c r="C112" s="649" t="s">
        <v>2490</v>
      </c>
      <c r="D112" s="649" t="s">
        <v>2806</v>
      </c>
      <c r="E112" s="649" t="s">
        <v>2807</v>
      </c>
      <c r="F112" s="652">
        <v>5</v>
      </c>
      <c r="G112" s="652">
        <v>4535</v>
      </c>
      <c r="H112" s="652">
        <v>1</v>
      </c>
      <c r="I112" s="652">
        <v>907</v>
      </c>
      <c r="J112" s="652">
        <v>1</v>
      </c>
      <c r="K112" s="652">
        <v>912</v>
      </c>
      <c r="L112" s="652">
        <v>0.20110253583241455</v>
      </c>
      <c r="M112" s="652">
        <v>912</v>
      </c>
      <c r="N112" s="652">
        <v>1</v>
      </c>
      <c r="O112" s="652">
        <v>912</v>
      </c>
      <c r="P112" s="665">
        <v>0.20110253583241455</v>
      </c>
      <c r="Q112" s="653">
        <v>912</v>
      </c>
    </row>
    <row r="113" spans="1:17" ht="14.4" customHeight="1" x14ac:dyDescent="0.3">
      <c r="A113" s="648" t="s">
        <v>553</v>
      </c>
      <c r="B113" s="649" t="s">
        <v>2672</v>
      </c>
      <c r="C113" s="649" t="s">
        <v>2490</v>
      </c>
      <c r="D113" s="649" t="s">
        <v>2808</v>
      </c>
      <c r="E113" s="649" t="s">
        <v>2809</v>
      </c>
      <c r="F113" s="652">
        <v>8</v>
      </c>
      <c r="G113" s="652">
        <v>11288</v>
      </c>
      <c r="H113" s="652">
        <v>1</v>
      </c>
      <c r="I113" s="652">
        <v>1411</v>
      </c>
      <c r="J113" s="652">
        <v>5</v>
      </c>
      <c r="K113" s="652">
        <v>7100</v>
      </c>
      <c r="L113" s="652">
        <v>0.62898653437278529</v>
      </c>
      <c r="M113" s="652">
        <v>1420</v>
      </c>
      <c r="N113" s="652">
        <v>7</v>
      </c>
      <c r="O113" s="652">
        <v>9996</v>
      </c>
      <c r="P113" s="665">
        <v>0.88554216867469882</v>
      </c>
      <c r="Q113" s="653">
        <v>1428</v>
      </c>
    </row>
    <row r="114" spans="1:17" ht="14.4" customHeight="1" x14ac:dyDescent="0.3">
      <c r="A114" s="648" t="s">
        <v>553</v>
      </c>
      <c r="B114" s="649" t="s">
        <v>2672</v>
      </c>
      <c r="C114" s="649" t="s">
        <v>2490</v>
      </c>
      <c r="D114" s="649" t="s">
        <v>2810</v>
      </c>
      <c r="E114" s="649" t="s">
        <v>2811</v>
      </c>
      <c r="F114" s="652">
        <v>10</v>
      </c>
      <c r="G114" s="652">
        <v>14410</v>
      </c>
      <c r="H114" s="652">
        <v>1</v>
      </c>
      <c r="I114" s="652">
        <v>1441</v>
      </c>
      <c r="J114" s="652">
        <v>5</v>
      </c>
      <c r="K114" s="652">
        <v>7250</v>
      </c>
      <c r="L114" s="652">
        <v>0.50312283136710623</v>
      </c>
      <c r="M114" s="652">
        <v>1450</v>
      </c>
      <c r="N114" s="652">
        <v>9</v>
      </c>
      <c r="O114" s="652">
        <v>13064</v>
      </c>
      <c r="P114" s="665">
        <v>0.90659264399722417</v>
      </c>
      <c r="Q114" s="653">
        <v>1451.5555555555557</v>
      </c>
    </row>
    <row r="115" spans="1:17" ht="14.4" customHeight="1" x14ac:dyDescent="0.3">
      <c r="A115" s="648" t="s">
        <v>553</v>
      </c>
      <c r="B115" s="649" t="s">
        <v>2672</v>
      </c>
      <c r="C115" s="649" t="s">
        <v>2490</v>
      </c>
      <c r="D115" s="649" t="s">
        <v>2812</v>
      </c>
      <c r="E115" s="649" t="s">
        <v>2813</v>
      </c>
      <c r="F115" s="652">
        <v>5</v>
      </c>
      <c r="G115" s="652">
        <v>7035</v>
      </c>
      <c r="H115" s="652">
        <v>1</v>
      </c>
      <c r="I115" s="652">
        <v>1407</v>
      </c>
      <c r="J115" s="652">
        <v>2</v>
      </c>
      <c r="K115" s="652">
        <v>2832</v>
      </c>
      <c r="L115" s="652">
        <v>0.4025586353944563</v>
      </c>
      <c r="M115" s="652">
        <v>1416</v>
      </c>
      <c r="N115" s="652">
        <v>3</v>
      </c>
      <c r="O115" s="652">
        <v>4262</v>
      </c>
      <c r="P115" s="665">
        <v>0.60582800284292826</v>
      </c>
      <c r="Q115" s="653">
        <v>1420.6666666666667</v>
      </c>
    </row>
    <row r="116" spans="1:17" ht="14.4" customHeight="1" x14ac:dyDescent="0.3">
      <c r="A116" s="648" t="s">
        <v>553</v>
      </c>
      <c r="B116" s="649" t="s">
        <v>2672</v>
      </c>
      <c r="C116" s="649" t="s">
        <v>2490</v>
      </c>
      <c r="D116" s="649" t="s">
        <v>2612</v>
      </c>
      <c r="E116" s="649" t="s">
        <v>2613</v>
      </c>
      <c r="F116" s="652">
        <v>42</v>
      </c>
      <c r="G116" s="652">
        <v>14656</v>
      </c>
      <c r="H116" s="652">
        <v>1</v>
      </c>
      <c r="I116" s="652">
        <v>348.95238095238096</v>
      </c>
      <c r="J116" s="652">
        <v>24</v>
      </c>
      <c r="K116" s="652">
        <v>8424</v>
      </c>
      <c r="L116" s="652">
        <v>0.57478165938864634</v>
      </c>
      <c r="M116" s="652">
        <v>351</v>
      </c>
      <c r="N116" s="652">
        <v>23</v>
      </c>
      <c r="O116" s="652">
        <v>8115</v>
      </c>
      <c r="P116" s="665">
        <v>0.55369814410480345</v>
      </c>
      <c r="Q116" s="653">
        <v>352.82608695652175</v>
      </c>
    </row>
    <row r="117" spans="1:17" ht="14.4" customHeight="1" x14ac:dyDescent="0.3">
      <c r="A117" s="648" t="s">
        <v>553</v>
      </c>
      <c r="B117" s="649" t="s">
        <v>2672</v>
      </c>
      <c r="C117" s="649" t="s">
        <v>2490</v>
      </c>
      <c r="D117" s="649" t="s">
        <v>2614</v>
      </c>
      <c r="E117" s="649" t="s">
        <v>2615</v>
      </c>
      <c r="F117" s="652">
        <v>1</v>
      </c>
      <c r="G117" s="652">
        <v>150</v>
      </c>
      <c r="H117" s="652">
        <v>1</v>
      </c>
      <c r="I117" s="652">
        <v>150</v>
      </c>
      <c r="J117" s="652"/>
      <c r="K117" s="652"/>
      <c r="L117" s="652"/>
      <c r="M117" s="652"/>
      <c r="N117" s="652"/>
      <c r="O117" s="652"/>
      <c r="P117" s="665"/>
      <c r="Q117" s="653"/>
    </row>
    <row r="118" spans="1:17" ht="14.4" customHeight="1" x14ac:dyDescent="0.3">
      <c r="A118" s="648" t="s">
        <v>553</v>
      </c>
      <c r="B118" s="649" t="s">
        <v>2672</v>
      </c>
      <c r="C118" s="649" t="s">
        <v>2490</v>
      </c>
      <c r="D118" s="649" t="s">
        <v>2814</v>
      </c>
      <c r="E118" s="649" t="s">
        <v>2815</v>
      </c>
      <c r="F118" s="652">
        <v>303</v>
      </c>
      <c r="G118" s="652">
        <v>45450</v>
      </c>
      <c r="H118" s="652">
        <v>1</v>
      </c>
      <c r="I118" s="652">
        <v>150</v>
      </c>
      <c r="J118" s="652">
        <v>283</v>
      </c>
      <c r="K118" s="652">
        <v>43016</v>
      </c>
      <c r="L118" s="652">
        <v>0.94644664466446649</v>
      </c>
      <c r="M118" s="652">
        <v>152</v>
      </c>
      <c r="N118" s="652">
        <v>393</v>
      </c>
      <c r="O118" s="652">
        <v>60294</v>
      </c>
      <c r="P118" s="665">
        <v>1.3266006600660065</v>
      </c>
      <c r="Q118" s="653">
        <v>153.41984732824429</v>
      </c>
    </row>
    <row r="119" spans="1:17" ht="14.4" customHeight="1" x14ac:dyDescent="0.3">
      <c r="A119" s="648" t="s">
        <v>553</v>
      </c>
      <c r="B119" s="649" t="s">
        <v>2672</v>
      </c>
      <c r="C119" s="649" t="s">
        <v>2490</v>
      </c>
      <c r="D119" s="649" t="s">
        <v>2816</v>
      </c>
      <c r="E119" s="649" t="s">
        <v>2817</v>
      </c>
      <c r="F119" s="652">
        <v>8</v>
      </c>
      <c r="G119" s="652">
        <v>1480</v>
      </c>
      <c r="H119" s="652">
        <v>1</v>
      </c>
      <c r="I119" s="652">
        <v>185</v>
      </c>
      <c r="J119" s="652">
        <v>7</v>
      </c>
      <c r="K119" s="652">
        <v>1295</v>
      </c>
      <c r="L119" s="652">
        <v>0.875</v>
      </c>
      <c r="M119" s="652">
        <v>185</v>
      </c>
      <c r="N119" s="652">
        <v>4</v>
      </c>
      <c r="O119" s="652">
        <v>749</v>
      </c>
      <c r="P119" s="665">
        <v>0.50608108108108107</v>
      </c>
      <c r="Q119" s="653">
        <v>187.25</v>
      </c>
    </row>
    <row r="120" spans="1:17" ht="14.4" customHeight="1" x14ac:dyDescent="0.3">
      <c r="A120" s="648" t="s">
        <v>553</v>
      </c>
      <c r="B120" s="649" t="s">
        <v>2672</v>
      </c>
      <c r="C120" s="649" t="s">
        <v>2490</v>
      </c>
      <c r="D120" s="649" t="s">
        <v>2818</v>
      </c>
      <c r="E120" s="649" t="s">
        <v>2819</v>
      </c>
      <c r="F120" s="652"/>
      <c r="G120" s="652"/>
      <c r="H120" s="652"/>
      <c r="I120" s="652"/>
      <c r="J120" s="652">
        <v>18</v>
      </c>
      <c r="K120" s="652">
        <v>8658</v>
      </c>
      <c r="L120" s="652"/>
      <c r="M120" s="652">
        <v>481</v>
      </c>
      <c r="N120" s="652">
        <v>25</v>
      </c>
      <c r="O120" s="652">
        <v>12081</v>
      </c>
      <c r="P120" s="665"/>
      <c r="Q120" s="653">
        <v>483.24</v>
      </c>
    </row>
    <row r="121" spans="1:17" ht="14.4" customHeight="1" x14ac:dyDescent="0.3">
      <c r="A121" s="648" t="s">
        <v>553</v>
      </c>
      <c r="B121" s="649" t="s">
        <v>2672</v>
      </c>
      <c r="C121" s="649" t="s">
        <v>2490</v>
      </c>
      <c r="D121" s="649" t="s">
        <v>2820</v>
      </c>
      <c r="E121" s="649" t="s">
        <v>2821</v>
      </c>
      <c r="F121" s="652">
        <v>23</v>
      </c>
      <c r="G121" s="652">
        <v>15088</v>
      </c>
      <c r="H121" s="652">
        <v>1</v>
      </c>
      <c r="I121" s="652">
        <v>656</v>
      </c>
      <c r="J121" s="652"/>
      <c r="K121" s="652"/>
      <c r="L121" s="652"/>
      <c r="M121" s="652"/>
      <c r="N121" s="652"/>
      <c r="O121" s="652"/>
      <c r="P121" s="665"/>
      <c r="Q121" s="653"/>
    </row>
    <row r="122" spans="1:17" ht="14.4" customHeight="1" x14ac:dyDescent="0.3">
      <c r="A122" s="648" t="s">
        <v>553</v>
      </c>
      <c r="B122" s="649" t="s">
        <v>2672</v>
      </c>
      <c r="C122" s="649" t="s">
        <v>2490</v>
      </c>
      <c r="D122" s="649" t="s">
        <v>2620</v>
      </c>
      <c r="E122" s="649" t="s">
        <v>2621</v>
      </c>
      <c r="F122" s="652">
        <v>1</v>
      </c>
      <c r="G122" s="652">
        <v>997</v>
      </c>
      <c r="H122" s="652">
        <v>1</v>
      </c>
      <c r="I122" s="652">
        <v>997</v>
      </c>
      <c r="J122" s="652">
        <v>21</v>
      </c>
      <c r="K122" s="652">
        <v>21021</v>
      </c>
      <c r="L122" s="652">
        <v>21.084252758274825</v>
      </c>
      <c r="M122" s="652">
        <v>1001</v>
      </c>
      <c r="N122" s="652">
        <v>28</v>
      </c>
      <c r="O122" s="652">
        <v>28156</v>
      </c>
      <c r="P122" s="665">
        <v>28.240722166499499</v>
      </c>
      <c r="Q122" s="653">
        <v>1005.5714285714286</v>
      </c>
    </row>
    <row r="123" spans="1:17" ht="14.4" customHeight="1" x14ac:dyDescent="0.3">
      <c r="A123" s="648" t="s">
        <v>553</v>
      </c>
      <c r="B123" s="649" t="s">
        <v>2672</v>
      </c>
      <c r="C123" s="649" t="s">
        <v>2490</v>
      </c>
      <c r="D123" s="649" t="s">
        <v>2822</v>
      </c>
      <c r="E123" s="649" t="s">
        <v>2823</v>
      </c>
      <c r="F123" s="652">
        <v>2</v>
      </c>
      <c r="G123" s="652">
        <v>3986</v>
      </c>
      <c r="H123" s="652">
        <v>1</v>
      </c>
      <c r="I123" s="652">
        <v>1993</v>
      </c>
      <c r="J123" s="652">
        <v>6</v>
      </c>
      <c r="K123" s="652">
        <v>12000</v>
      </c>
      <c r="L123" s="652">
        <v>3.0105368790767688</v>
      </c>
      <c r="M123" s="652">
        <v>2000</v>
      </c>
      <c r="N123" s="652">
        <v>6</v>
      </c>
      <c r="O123" s="652">
        <v>12048</v>
      </c>
      <c r="P123" s="665">
        <v>3.0225790265930756</v>
      </c>
      <c r="Q123" s="653">
        <v>2008</v>
      </c>
    </row>
    <row r="124" spans="1:17" ht="14.4" customHeight="1" x14ac:dyDescent="0.3">
      <c r="A124" s="648" t="s">
        <v>553</v>
      </c>
      <c r="B124" s="649" t="s">
        <v>2672</v>
      </c>
      <c r="C124" s="649" t="s">
        <v>2490</v>
      </c>
      <c r="D124" s="649" t="s">
        <v>2824</v>
      </c>
      <c r="E124" s="649" t="s">
        <v>2825</v>
      </c>
      <c r="F124" s="652">
        <v>1</v>
      </c>
      <c r="G124" s="652">
        <v>3578</v>
      </c>
      <c r="H124" s="652">
        <v>1</v>
      </c>
      <c r="I124" s="652">
        <v>3578</v>
      </c>
      <c r="J124" s="652"/>
      <c r="K124" s="652"/>
      <c r="L124" s="652"/>
      <c r="M124" s="652"/>
      <c r="N124" s="652"/>
      <c r="O124" s="652"/>
      <c r="P124" s="665"/>
      <c r="Q124" s="653"/>
    </row>
    <row r="125" spans="1:17" ht="14.4" customHeight="1" x14ac:dyDescent="0.3">
      <c r="A125" s="648" t="s">
        <v>553</v>
      </c>
      <c r="B125" s="649" t="s">
        <v>2672</v>
      </c>
      <c r="C125" s="649" t="s">
        <v>2490</v>
      </c>
      <c r="D125" s="649" t="s">
        <v>2826</v>
      </c>
      <c r="E125" s="649" t="s">
        <v>2827</v>
      </c>
      <c r="F125" s="652">
        <v>498</v>
      </c>
      <c r="G125" s="652">
        <v>115038</v>
      </c>
      <c r="H125" s="652">
        <v>1</v>
      </c>
      <c r="I125" s="652">
        <v>231</v>
      </c>
      <c r="J125" s="652">
        <v>427</v>
      </c>
      <c r="K125" s="652">
        <v>99063</v>
      </c>
      <c r="L125" s="652">
        <v>0.86113284306055393</v>
      </c>
      <c r="M125" s="652">
        <v>231.9976580796253</v>
      </c>
      <c r="N125" s="652">
        <v>497</v>
      </c>
      <c r="O125" s="652">
        <v>115816</v>
      </c>
      <c r="P125" s="665">
        <v>1.0067629826665971</v>
      </c>
      <c r="Q125" s="653">
        <v>233.03018108651912</v>
      </c>
    </row>
    <row r="126" spans="1:17" ht="14.4" customHeight="1" x14ac:dyDescent="0.3">
      <c r="A126" s="648" t="s">
        <v>553</v>
      </c>
      <c r="B126" s="649" t="s">
        <v>2672</v>
      </c>
      <c r="C126" s="649" t="s">
        <v>2490</v>
      </c>
      <c r="D126" s="649" t="s">
        <v>2622</v>
      </c>
      <c r="E126" s="649" t="s">
        <v>2623</v>
      </c>
      <c r="F126" s="652"/>
      <c r="G126" s="652"/>
      <c r="H126" s="652"/>
      <c r="I126" s="652"/>
      <c r="J126" s="652"/>
      <c r="K126" s="652"/>
      <c r="L126" s="652"/>
      <c r="M126" s="652"/>
      <c r="N126" s="652">
        <v>1</v>
      </c>
      <c r="O126" s="652">
        <v>116</v>
      </c>
      <c r="P126" s="665"/>
      <c r="Q126" s="653">
        <v>116</v>
      </c>
    </row>
    <row r="127" spans="1:17" ht="14.4" customHeight="1" x14ac:dyDescent="0.3">
      <c r="A127" s="648" t="s">
        <v>553</v>
      </c>
      <c r="B127" s="649" t="s">
        <v>2672</v>
      </c>
      <c r="C127" s="649" t="s">
        <v>2490</v>
      </c>
      <c r="D127" s="649" t="s">
        <v>2828</v>
      </c>
      <c r="E127" s="649" t="s">
        <v>2829</v>
      </c>
      <c r="F127" s="652">
        <v>2</v>
      </c>
      <c r="G127" s="652">
        <v>4566</v>
      </c>
      <c r="H127" s="652">
        <v>1</v>
      </c>
      <c r="I127" s="652">
        <v>2283</v>
      </c>
      <c r="J127" s="652"/>
      <c r="K127" s="652"/>
      <c r="L127" s="652"/>
      <c r="M127" s="652"/>
      <c r="N127" s="652"/>
      <c r="O127" s="652"/>
      <c r="P127" s="665"/>
      <c r="Q127" s="653"/>
    </row>
    <row r="128" spans="1:17" ht="14.4" customHeight="1" x14ac:dyDescent="0.3">
      <c r="A128" s="648" t="s">
        <v>553</v>
      </c>
      <c r="B128" s="649" t="s">
        <v>2672</v>
      </c>
      <c r="C128" s="649" t="s">
        <v>2490</v>
      </c>
      <c r="D128" s="649" t="s">
        <v>2830</v>
      </c>
      <c r="E128" s="649" t="s">
        <v>2831</v>
      </c>
      <c r="F128" s="652"/>
      <c r="G128" s="652"/>
      <c r="H128" s="652"/>
      <c r="I128" s="652"/>
      <c r="J128" s="652">
        <v>4</v>
      </c>
      <c r="K128" s="652">
        <v>27276</v>
      </c>
      <c r="L128" s="652"/>
      <c r="M128" s="652">
        <v>6819</v>
      </c>
      <c r="N128" s="652">
        <v>1</v>
      </c>
      <c r="O128" s="652">
        <v>6819</v>
      </c>
      <c r="P128" s="665"/>
      <c r="Q128" s="653">
        <v>6819</v>
      </c>
    </row>
    <row r="129" spans="1:17" ht="14.4" customHeight="1" x14ac:dyDescent="0.3">
      <c r="A129" s="648" t="s">
        <v>553</v>
      </c>
      <c r="B129" s="649" t="s">
        <v>2672</v>
      </c>
      <c r="C129" s="649" t="s">
        <v>2490</v>
      </c>
      <c r="D129" s="649" t="s">
        <v>2832</v>
      </c>
      <c r="E129" s="649" t="s">
        <v>2833</v>
      </c>
      <c r="F129" s="652"/>
      <c r="G129" s="652"/>
      <c r="H129" s="652"/>
      <c r="I129" s="652"/>
      <c r="J129" s="652">
        <v>2</v>
      </c>
      <c r="K129" s="652">
        <v>10068</v>
      </c>
      <c r="L129" s="652"/>
      <c r="M129" s="652">
        <v>5034</v>
      </c>
      <c r="N129" s="652"/>
      <c r="O129" s="652"/>
      <c r="P129" s="665"/>
      <c r="Q129" s="653"/>
    </row>
    <row r="130" spans="1:17" ht="14.4" customHeight="1" x14ac:dyDescent="0.3">
      <c r="A130" s="648" t="s">
        <v>553</v>
      </c>
      <c r="B130" s="649" t="s">
        <v>2672</v>
      </c>
      <c r="C130" s="649" t="s">
        <v>2490</v>
      </c>
      <c r="D130" s="649" t="s">
        <v>2834</v>
      </c>
      <c r="E130" s="649" t="s">
        <v>2835</v>
      </c>
      <c r="F130" s="652">
        <v>4</v>
      </c>
      <c r="G130" s="652">
        <v>9936</v>
      </c>
      <c r="H130" s="652">
        <v>1</v>
      </c>
      <c r="I130" s="652">
        <v>2484</v>
      </c>
      <c r="J130" s="652">
        <v>4</v>
      </c>
      <c r="K130" s="652">
        <v>9996</v>
      </c>
      <c r="L130" s="652">
        <v>1.0060386473429952</v>
      </c>
      <c r="M130" s="652">
        <v>2499</v>
      </c>
      <c r="N130" s="652">
        <v>4</v>
      </c>
      <c r="O130" s="652">
        <v>10108</v>
      </c>
      <c r="P130" s="665">
        <v>1.0173107890499196</v>
      </c>
      <c r="Q130" s="653">
        <v>2527</v>
      </c>
    </row>
    <row r="131" spans="1:17" ht="14.4" customHeight="1" x14ac:dyDescent="0.3">
      <c r="A131" s="648" t="s">
        <v>553</v>
      </c>
      <c r="B131" s="649" t="s">
        <v>2672</v>
      </c>
      <c r="C131" s="649" t="s">
        <v>2490</v>
      </c>
      <c r="D131" s="649" t="s">
        <v>2836</v>
      </c>
      <c r="E131" s="649" t="s">
        <v>2837</v>
      </c>
      <c r="F131" s="652">
        <v>1</v>
      </c>
      <c r="G131" s="652">
        <v>2451</v>
      </c>
      <c r="H131" s="652">
        <v>1</v>
      </c>
      <c r="I131" s="652">
        <v>2451</v>
      </c>
      <c r="J131" s="652"/>
      <c r="K131" s="652"/>
      <c r="L131" s="652"/>
      <c r="M131" s="652"/>
      <c r="N131" s="652">
        <v>1</v>
      </c>
      <c r="O131" s="652">
        <v>2498</v>
      </c>
      <c r="P131" s="665">
        <v>1.0191758465932272</v>
      </c>
      <c r="Q131" s="653">
        <v>2498</v>
      </c>
    </row>
    <row r="132" spans="1:17" ht="14.4" customHeight="1" x14ac:dyDescent="0.3">
      <c r="A132" s="648" t="s">
        <v>553</v>
      </c>
      <c r="B132" s="649" t="s">
        <v>2672</v>
      </c>
      <c r="C132" s="649" t="s">
        <v>2490</v>
      </c>
      <c r="D132" s="649" t="s">
        <v>2838</v>
      </c>
      <c r="E132" s="649" t="s">
        <v>2839</v>
      </c>
      <c r="F132" s="652">
        <v>3</v>
      </c>
      <c r="G132" s="652">
        <v>6948</v>
      </c>
      <c r="H132" s="652">
        <v>1</v>
      </c>
      <c r="I132" s="652">
        <v>2316</v>
      </c>
      <c r="J132" s="652">
        <v>1</v>
      </c>
      <c r="K132" s="652">
        <v>2333</v>
      </c>
      <c r="L132" s="652">
        <v>0.33578008059873343</v>
      </c>
      <c r="M132" s="652">
        <v>2333</v>
      </c>
      <c r="N132" s="652">
        <v>1</v>
      </c>
      <c r="O132" s="652">
        <v>2363</v>
      </c>
      <c r="P132" s="665">
        <v>0.34009786989061602</v>
      </c>
      <c r="Q132" s="653">
        <v>2363</v>
      </c>
    </row>
    <row r="133" spans="1:17" ht="14.4" customHeight="1" x14ac:dyDescent="0.3">
      <c r="A133" s="648" t="s">
        <v>553</v>
      </c>
      <c r="B133" s="649" t="s">
        <v>2672</v>
      </c>
      <c r="C133" s="649" t="s">
        <v>2490</v>
      </c>
      <c r="D133" s="649" t="s">
        <v>2840</v>
      </c>
      <c r="E133" s="649" t="s">
        <v>2841</v>
      </c>
      <c r="F133" s="652">
        <v>1</v>
      </c>
      <c r="G133" s="652">
        <v>4891</v>
      </c>
      <c r="H133" s="652">
        <v>1</v>
      </c>
      <c r="I133" s="652">
        <v>4891</v>
      </c>
      <c r="J133" s="652"/>
      <c r="K133" s="652"/>
      <c r="L133" s="652"/>
      <c r="M133" s="652"/>
      <c r="N133" s="652">
        <v>1</v>
      </c>
      <c r="O133" s="652">
        <v>4925</v>
      </c>
      <c r="P133" s="665">
        <v>1.006951543651605</v>
      </c>
      <c r="Q133" s="653">
        <v>4925</v>
      </c>
    </row>
    <row r="134" spans="1:17" ht="14.4" customHeight="1" x14ac:dyDescent="0.3">
      <c r="A134" s="648" t="s">
        <v>553</v>
      </c>
      <c r="B134" s="649" t="s">
        <v>2672</v>
      </c>
      <c r="C134" s="649" t="s">
        <v>2490</v>
      </c>
      <c r="D134" s="649" t="s">
        <v>2842</v>
      </c>
      <c r="E134" s="649" t="s">
        <v>2843</v>
      </c>
      <c r="F134" s="652">
        <v>16</v>
      </c>
      <c r="G134" s="652">
        <v>17184</v>
      </c>
      <c r="H134" s="652">
        <v>1</v>
      </c>
      <c r="I134" s="652">
        <v>1074</v>
      </c>
      <c r="J134" s="652">
        <v>9</v>
      </c>
      <c r="K134" s="652">
        <v>9747</v>
      </c>
      <c r="L134" s="652">
        <v>0.56721368715083798</v>
      </c>
      <c r="M134" s="652">
        <v>1083</v>
      </c>
      <c r="N134" s="652">
        <v>17</v>
      </c>
      <c r="O134" s="652">
        <v>18546</v>
      </c>
      <c r="P134" s="665">
        <v>1.0792597765363128</v>
      </c>
      <c r="Q134" s="653">
        <v>1090.9411764705883</v>
      </c>
    </row>
    <row r="135" spans="1:17" ht="14.4" customHeight="1" x14ac:dyDescent="0.3">
      <c r="A135" s="648" t="s">
        <v>553</v>
      </c>
      <c r="B135" s="649" t="s">
        <v>2672</v>
      </c>
      <c r="C135" s="649" t="s">
        <v>2490</v>
      </c>
      <c r="D135" s="649" t="s">
        <v>2844</v>
      </c>
      <c r="E135" s="649" t="s">
        <v>2845</v>
      </c>
      <c r="F135" s="652">
        <v>4</v>
      </c>
      <c r="G135" s="652">
        <v>4492</v>
      </c>
      <c r="H135" s="652">
        <v>1</v>
      </c>
      <c r="I135" s="652">
        <v>1123</v>
      </c>
      <c r="J135" s="652"/>
      <c r="K135" s="652"/>
      <c r="L135" s="652"/>
      <c r="M135" s="652"/>
      <c r="N135" s="652">
        <v>1</v>
      </c>
      <c r="O135" s="652">
        <v>1132</v>
      </c>
      <c r="P135" s="665">
        <v>0.25200356188780054</v>
      </c>
      <c r="Q135" s="653">
        <v>1132</v>
      </c>
    </row>
    <row r="136" spans="1:17" ht="14.4" customHeight="1" x14ac:dyDescent="0.3">
      <c r="A136" s="648" t="s">
        <v>553</v>
      </c>
      <c r="B136" s="649" t="s">
        <v>2672</v>
      </c>
      <c r="C136" s="649" t="s">
        <v>2490</v>
      </c>
      <c r="D136" s="649" t="s">
        <v>2846</v>
      </c>
      <c r="E136" s="649" t="s">
        <v>2847</v>
      </c>
      <c r="F136" s="652">
        <v>1</v>
      </c>
      <c r="G136" s="652">
        <v>2851</v>
      </c>
      <c r="H136" s="652">
        <v>1</v>
      </c>
      <c r="I136" s="652">
        <v>2851</v>
      </c>
      <c r="J136" s="652"/>
      <c r="K136" s="652"/>
      <c r="L136" s="652"/>
      <c r="M136" s="652"/>
      <c r="N136" s="652"/>
      <c r="O136" s="652"/>
      <c r="P136" s="665"/>
      <c r="Q136" s="653"/>
    </row>
    <row r="137" spans="1:17" ht="14.4" customHeight="1" x14ac:dyDescent="0.3">
      <c r="A137" s="648" t="s">
        <v>553</v>
      </c>
      <c r="B137" s="649" t="s">
        <v>2672</v>
      </c>
      <c r="C137" s="649" t="s">
        <v>2490</v>
      </c>
      <c r="D137" s="649" t="s">
        <v>2848</v>
      </c>
      <c r="E137" s="649" t="s">
        <v>2849</v>
      </c>
      <c r="F137" s="652">
        <v>8</v>
      </c>
      <c r="G137" s="652">
        <v>9080</v>
      </c>
      <c r="H137" s="652">
        <v>1</v>
      </c>
      <c r="I137" s="652">
        <v>1135</v>
      </c>
      <c r="J137" s="652">
        <v>3</v>
      </c>
      <c r="K137" s="652">
        <v>3432</v>
      </c>
      <c r="L137" s="652">
        <v>0.37797356828193834</v>
      </c>
      <c r="M137" s="652">
        <v>1144</v>
      </c>
      <c r="N137" s="652">
        <v>16</v>
      </c>
      <c r="O137" s="652">
        <v>18334</v>
      </c>
      <c r="P137" s="665">
        <v>2.0191629955947135</v>
      </c>
      <c r="Q137" s="653">
        <v>1145.875</v>
      </c>
    </row>
    <row r="138" spans="1:17" ht="14.4" customHeight="1" x14ac:dyDescent="0.3">
      <c r="A138" s="648" t="s">
        <v>553</v>
      </c>
      <c r="B138" s="649" t="s">
        <v>2672</v>
      </c>
      <c r="C138" s="649" t="s">
        <v>2490</v>
      </c>
      <c r="D138" s="649" t="s">
        <v>2850</v>
      </c>
      <c r="E138" s="649" t="s">
        <v>2851</v>
      </c>
      <c r="F138" s="652"/>
      <c r="G138" s="652"/>
      <c r="H138" s="652"/>
      <c r="I138" s="652"/>
      <c r="J138" s="652">
        <v>1</v>
      </c>
      <c r="K138" s="652">
        <v>4389</v>
      </c>
      <c r="L138" s="652"/>
      <c r="M138" s="652">
        <v>4389</v>
      </c>
      <c r="N138" s="652"/>
      <c r="O138" s="652"/>
      <c r="P138" s="665"/>
      <c r="Q138" s="653"/>
    </row>
    <row r="139" spans="1:17" ht="14.4" customHeight="1" x14ac:dyDescent="0.3">
      <c r="A139" s="648" t="s">
        <v>553</v>
      </c>
      <c r="B139" s="649" t="s">
        <v>2672</v>
      </c>
      <c r="C139" s="649" t="s">
        <v>2490</v>
      </c>
      <c r="D139" s="649" t="s">
        <v>2852</v>
      </c>
      <c r="E139" s="649" t="s">
        <v>2853</v>
      </c>
      <c r="F139" s="652">
        <v>9</v>
      </c>
      <c r="G139" s="652">
        <v>5986</v>
      </c>
      <c r="H139" s="652">
        <v>1</v>
      </c>
      <c r="I139" s="652">
        <v>665.11111111111109</v>
      </c>
      <c r="J139" s="652">
        <v>16</v>
      </c>
      <c r="K139" s="652">
        <v>10740</v>
      </c>
      <c r="L139" s="652">
        <v>1.7941864350150352</v>
      </c>
      <c r="M139" s="652">
        <v>671.25</v>
      </c>
      <c r="N139" s="652">
        <v>24</v>
      </c>
      <c r="O139" s="652">
        <v>16288</v>
      </c>
      <c r="P139" s="665">
        <v>2.7210157033077178</v>
      </c>
      <c r="Q139" s="653">
        <v>678.66666666666663</v>
      </c>
    </row>
    <row r="140" spans="1:17" ht="14.4" customHeight="1" x14ac:dyDescent="0.3">
      <c r="A140" s="648" t="s">
        <v>553</v>
      </c>
      <c r="B140" s="649" t="s">
        <v>2672</v>
      </c>
      <c r="C140" s="649" t="s">
        <v>2490</v>
      </c>
      <c r="D140" s="649" t="s">
        <v>2854</v>
      </c>
      <c r="E140" s="649" t="s">
        <v>2855</v>
      </c>
      <c r="F140" s="652">
        <v>1</v>
      </c>
      <c r="G140" s="652">
        <v>4502</v>
      </c>
      <c r="H140" s="652">
        <v>1</v>
      </c>
      <c r="I140" s="652">
        <v>4502</v>
      </c>
      <c r="J140" s="652"/>
      <c r="K140" s="652"/>
      <c r="L140" s="652"/>
      <c r="M140" s="652"/>
      <c r="N140" s="652"/>
      <c r="O140" s="652"/>
      <c r="P140" s="665"/>
      <c r="Q140" s="653"/>
    </row>
    <row r="141" spans="1:17" ht="14.4" customHeight="1" x14ac:dyDescent="0.3">
      <c r="A141" s="648" t="s">
        <v>553</v>
      </c>
      <c r="B141" s="649" t="s">
        <v>2672</v>
      </c>
      <c r="C141" s="649" t="s">
        <v>2490</v>
      </c>
      <c r="D141" s="649" t="s">
        <v>2856</v>
      </c>
      <c r="E141" s="649" t="s">
        <v>2857</v>
      </c>
      <c r="F141" s="652">
        <v>1</v>
      </c>
      <c r="G141" s="652">
        <v>1897</v>
      </c>
      <c r="H141" s="652">
        <v>1</v>
      </c>
      <c r="I141" s="652">
        <v>1897</v>
      </c>
      <c r="J141" s="652">
        <v>1</v>
      </c>
      <c r="K141" s="652">
        <v>1911</v>
      </c>
      <c r="L141" s="652">
        <v>1.0073800738007379</v>
      </c>
      <c r="M141" s="652">
        <v>1911</v>
      </c>
      <c r="N141" s="652">
        <v>3</v>
      </c>
      <c r="O141" s="652">
        <v>5733</v>
      </c>
      <c r="P141" s="665">
        <v>3.0221402214022142</v>
      </c>
      <c r="Q141" s="653">
        <v>1911</v>
      </c>
    </row>
    <row r="142" spans="1:17" ht="14.4" customHeight="1" x14ac:dyDescent="0.3">
      <c r="A142" s="648" t="s">
        <v>553</v>
      </c>
      <c r="B142" s="649" t="s">
        <v>2672</v>
      </c>
      <c r="C142" s="649" t="s">
        <v>2490</v>
      </c>
      <c r="D142" s="649" t="s">
        <v>2858</v>
      </c>
      <c r="E142" s="649" t="s">
        <v>2859</v>
      </c>
      <c r="F142" s="652">
        <v>9</v>
      </c>
      <c r="G142" s="652">
        <v>11376</v>
      </c>
      <c r="H142" s="652">
        <v>1</v>
      </c>
      <c r="I142" s="652">
        <v>1264</v>
      </c>
      <c r="J142" s="652"/>
      <c r="K142" s="652"/>
      <c r="L142" s="652"/>
      <c r="M142" s="652"/>
      <c r="N142" s="652"/>
      <c r="O142" s="652"/>
      <c r="P142" s="665"/>
      <c r="Q142" s="653"/>
    </row>
    <row r="143" spans="1:17" ht="14.4" customHeight="1" x14ac:dyDescent="0.3">
      <c r="A143" s="648" t="s">
        <v>553</v>
      </c>
      <c r="B143" s="649" t="s">
        <v>2672</v>
      </c>
      <c r="C143" s="649" t="s">
        <v>2490</v>
      </c>
      <c r="D143" s="649" t="s">
        <v>2860</v>
      </c>
      <c r="E143" s="649" t="s">
        <v>2861</v>
      </c>
      <c r="F143" s="652">
        <v>8</v>
      </c>
      <c r="G143" s="652">
        <v>7856</v>
      </c>
      <c r="H143" s="652">
        <v>1</v>
      </c>
      <c r="I143" s="652">
        <v>982</v>
      </c>
      <c r="J143" s="652"/>
      <c r="K143" s="652"/>
      <c r="L143" s="652"/>
      <c r="M143" s="652"/>
      <c r="N143" s="652"/>
      <c r="O143" s="652"/>
      <c r="P143" s="665"/>
      <c r="Q143" s="653"/>
    </row>
    <row r="144" spans="1:17" ht="14.4" customHeight="1" x14ac:dyDescent="0.3">
      <c r="A144" s="648" t="s">
        <v>553</v>
      </c>
      <c r="B144" s="649" t="s">
        <v>2672</v>
      </c>
      <c r="C144" s="649" t="s">
        <v>2490</v>
      </c>
      <c r="D144" s="649" t="s">
        <v>2624</v>
      </c>
      <c r="E144" s="649" t="s">
        <v>2625</v>
      </c>
      <c r="F144" s="652">
        <v>1</v>
      </c>
      <c r="G144" s="652">
        <v>154</v>
      </c>
      <c r="H144" s="652">
        <v>1</v>
      </c>
      <c r="I144" s="652">
        <v>154</v>
      </c>
      <c r="J144" s="652"/>
      <c r="K144" s="652"/>
      <c r="L144" s="652"/>
      <c r="M144" s="652"/>
      <c r="N144" s="652"/>
      <c r="O144" s="652"/>
      <c r="P144" s="665"/>
      <c r="Q144" s="653"/>
    </row>
    <row r="145" spans="1:17" ht="14.4" customHeight="1" x14ac:dyDescent="0.3">
      <c r="A145" s="648" t="s">
        <v>553</v>
      </c>
      <c r="B145" s="649" t="s">
        <v>2672</v>
      </c>
      <c r="C145" s="649" t="s">
        <v>2490</v>
      </c>
      <c r="D145" s="649" t="s">
        <v>2626</v>
      </c>
      <c r="E145" s="649" t="s">
        <v>2627</v>
      </c>
      <c r="F145" s="652">
        <v>9</v>
      </c>
      <c r="G145" s="652">
        <v>3681</v>
      </c>
      <c r="H145" s="652">
        <v>1</v>
      </c>
      <c r="I145" s="652">
        <v>409</v>
      </c>
      <c r="J145" s="652"/>
      <c r="K145" s="652"/>
      <c r="L145" s="652"/>
      <c r="M145" s="652"/>
      <c r="N145" s="652"/>
      <c r="O145" s="652"/>
      <c r="P145" s="665"/>
      <c r="Q145" s="653"/>
    </row>
    <row r="146" spans="1:17" ht="14.4" customHeight="1" x14ac:dyDescent="0.3">
      <c r="A146" s="648" t="s">
        <v>553</v>
      </c>
      <c r="B146" s="649" t="s">
        <v>2672</v>
      </c>
      <c r="C146" s="649" t="s">
        <v>2490</v>
      </c>
      <c r="D146" s="649" t="s">
        <v>2862</v>
      </c>
      <c r="E146" s="649" t="s">
        <v>2863</v>
      </c>
      <c r="F146" s="652">
        <v>2</v>
      </c>
      <c r="G146" s="652">
        <v>622</v>
      </c>
      <c r="H146" s="652">
        <v>1</v>
      </c>
      <c r="I146" s="652">
        <v>311</v>
      </c>
      <c r="J146" s="652">
        <v>1</v>
      </c>
      <c r="K146" s="652">
        <v>313</v>
      </c>
      <c r="L146" s="652">
        <v>0.50321543408360125</v>
      </c>
      <c r="M146" s="652">
        <v>313</v>
      </c>
      <c r="N146" s="652">
        <v>1</v>
      </c>
      <c r="O146" s="652">
        <v>313</v>
      </c>
      <c r="P146" s="665">
        <v>0.50321543408360125</v>
      </c>
      <c r="Q146" s="653">
        <v>313</v>
      </c>
    </row>
    <row r="147" spans="1:17" ht="14.4" customHeight="1" x14ac:dyDescent="0.3">
      <c r="A147" s="648" t="s">
        <v>553</v>
      </c>
      <c r="B147" s="649" t="s">
        <v>2672</v>
      </c>
      <c r="C147" s="649" t="s">
        <v>2490</v>
      </c>
      <c r="D147" s="649" t="s">
        <v>2628</v>
      </c>
      <c r="E147" s="649" t="s">
        <v>2629</v>
      </c>
      <c r="F147" s="652">
        <v>12</v>
      </c>
      <c r="G147" s="652">
        <v>1080</v>
      </c>
      <c r="H147" s="652">
        <v>1</v>
      </c>
      <c r="I147" s="652">
        <v>90</v>
      </c>
      <c r="J147" s="652">
        <v>1</v>
      </c>
      <c r="K147" s="652">
        <v>90</v>
      </c>
      <c r="L147" s="652">
        <v>8.3333333333333329E-2</v>
      </c>
      <c r="M147" s="652">
        <v>90</v>
      </c>
      <c r="N147" s="652"/>
      <c r="O147" s="652"/>
      <c r="P147" s="665"/>
      <c r="Q147" s="653"/>
    </row>
    <row r="148" spans="1:17" ht="14.4" customHeight="1" x14ac:dyDescent="0.3">
      <c r="A148" s="648" t="s">
        <v>553</v>
      </c>
      <c r="B148" s="649" t="s">
        <v>2672</v>
      </c>
      <c r="C148" s="649" t="s">
        <v>2490</v>
      </c>
      <c r="D148" s="649" t="s">
        <v>2864</v>
      </c>
      <c r="E148" s="649" t="s">
        <v>2865</v>
      </c>
      <c r="F148" s="652">
        <v>12</v>
      </c>
      <c r="G148" s="652">
        <v>22176</v>
      </c>
      <c r="H148" s="652">
        <v>1</v>
      </c>
      <c r="I148" s="652">
        <v>1848</v>
      </c>
      <c r="J148" s="652">
        <v>13</v>
      </c>
      <c r="K148" s="652">
        <v>24232</v>
      </c>
      <c r="L148" s="652">
        <v>1.0927128427128427</v>
      </c>
      <c r="M148" s="652">
        <v>1864</v>
      </c>
      <c r="N148" s="652">
        <v>12</v>
      </c>
      <c r="O148" s="652">
        <v>22557</v>
      </c>
      <c r="P148" s="665">
        <v>1.0171807359307359</v>
      </c>
      <c r="Q148" s="653">
        <v>1879.75</v>
      </c>
    </row>
    <row r="149" spans="1:17" ht="14.4" customHeight="1" x14ac:dyDescent="0.3">
      <c r="A149" s="648" t="s">
        <v>553</v>
      </c>
      <c r="B149" s="649" t="s">
        <v>2672</v>
      </c>
      <c r="C149" s="649" t="s">
        <v>2490</v>
      </c>
      <c r="D149" s="649" t="s">
        <v>2866</v>
      </c>
      <c r="E149" s="649" t="s">
        <v>2867</v>
      </c>
      <c r="F149" s="652"/>
      <c r="G149" s="652"/>
      <c r="H149" s="652"/>
      <c r="I149" s="652"/>
      <c r="J149" s="652">
        <v>5</v>
      </c>
      <c r="K149" s="652">
        <v>4030</v>
      </c>
      <c r="L149" s="652"/>
      <c r="M149" s="652">
        <v>806</v>
      </c>
      <c r="N149" s="652">
        <v>4</v>
      </c>
      <c r="O149" s="652">
        <v>3260</v>
      </c>
      <c r="P149" s="665"/>
      <c r="Q149" s="653">
        <v>815</v>
      </c>
    </row>
    <row r="150" spans="1:17" ht="14.4" customHeight="1" x14ac:dyDescent="0.3">
      <c r="A150" s="648" t="s">
        <v>553</v>
      </c>
      <c r="B150" s="649" t="s">
        <v>2672</v>
      </c>
      <c r="C150" s="649" t="s">
        <v>2490</v>
      </c>
      <c r="D150" s="649" t="s">
        <v>2868</v>
      </c>
      <c r="E150" s="649" t="s">
        <v>2869</v>
      </c>
      <c r="F150" s="652">
        <v>6</v>
      </c>
      <c r="G150" s="652">
        <v>14094</v>
      </c>
      <c r="H150" s="652">
        <v>1</v>
      </c>
      <c r="I150" s="652">
        <v>2349</v>
      </c>
      <c r="J150" s="652">
        <v>17</v>
      </c>
      <c r="K150" s="652">
        <v>40137</v>
      </c>
      <c r="L150" s="652">
        <v>2.847807577692635</v>
      </c>
      <c r="M150" s="652">
        <v>2361</v>
      </c>
      <c r="N150" s="652">
        <v>12</v>
      </c>
      <c r="O150" s="652">
        <v>28521</v>
      </c>
      <c r="P150" s="665">
        <v>2.0236270753512131</v>
      </c>
      <c r="Q150" s="653">
        <v>2376.75</v>
      </c>
    </row>
    <row r="151" spans="1:17" ht="14.4" customHeight="1" x14ac:dyDescent="0.3">
      <c r="A151" s="648" t="s">
        <v>553</v>
      </c>
      <c r="B151" s="649" t="s">
        <v>2672</v>
      </c>
      <c r="C151" s="649" t="s">
        <v>2490</v>
      </c>
      <c r="D151" s="649" t="s">
        <v>2870</v>
      </c>
      <c r="E151" s="649" t="s">
        <v>2871</v>
      </c>
      <c r="F151" s="652">
        <v>1</v>
      </c>
      <c r="G151" s="652">
        <v>3311</v>
      </c>
      <c r="H151" s="652">
        <v>1</v>
      </c>
      <c r="I151" s="652">
        <v>3311</v>
      </c>
      <c r="J151" s="652"/>
      <c r="K151" s="652"/>
      <c r="L151" s="652"/>
      <c r="M151" s="652"/>
      <c r="N151" s="652"/>
      <c r="O151" s="652"/>
      <c r="P151" s="665"/>
      <c r="Q151" s="653"/>
    </row>
    <row r="152" spans="1:17" ht="14.4" customHeight="1" x14ac:dyDescent="0.3">
      <c r="A152" s="648" t="s">
        <v>553</v>
      </c>
      <c r="B152" s="649" t="s">
        <v>2672</v>
      </c>
      <c r="C152" s="649" t="s">
        <v>2490</v>
      </c>
      <c r="D152" s="649" t="s">
        <v>2872</v>
      </c>
      <c r="E152" s="649" t="s">
        <v>2873</v>
      </c>
      <c r="F152" s="652">
        <v>5</v>
      </c>
      <c r="G152" s="652">
        <v>6295</v>
      </c>
      <c r="H152" s="652">
        <v>1</v>
      </c>
      <c r="I152" s="652">
        <v>1259</v>
      </c>
      <c r="J152" s="652"/>
      <c r="K152" s="652"/>
      <c r="L152" s="652"/>
      <c r="M152" s="652"/>
      <c r="N152" s="652">
        <v>3</v>
      </c>
      <c r="O152" s="652">
        <v>3826</v>
      </c>
      <c r="P152" s="665">
        <v>0.60778395552025422</v>
      </c>
      <c r="Q152" s="653">
        <v>1275.3333333333333</v>
      </c>
    </row>
    <row r="153" spans="1:17" ht="14.4" customHeight="1" x14ac:dyDescent="0.3">
      <c r="A153" s="648" t="s">
        <v>553</v>
      </c>
      <c r="B153" s="649" t="s">
        <v>2672</v>
      </c>
      <c r="C153" s="649" t="s">
        <v>2490</v>
      </c>
      <c r="D153" s="649" t="s">
        <v>2874</v>
      </c>
      <c r="E153" s="649" t="s">
        <v>2875</v>
      </c>
      <c r="F153" s="652"/>
      <c r="G153" s="652"/>
      <c r="H153" s="652"/>
      <c r="I153" s="652"/>
      <c r="J153" s="652">
        <v>2</v>
      </c>
      <c r="K153" s="652">
        <v>1058</v>
      </c>
      <c r="L153" s="652"/>
      <c r="M153" s="652">
        <v>529</v>
      </c>
      <c r="N153" s="652"/>
      <c r="O153" s="652"/>
      <c r="P153" s="665"/>
      <c r="Q153" s="653"/>
    </row>
    <row r="154" spans="1:17" ht="14.4" customHeight="1" x14ac:dyDescent="0.3">
      <c r="A154" s="648" t="s">
        <v>553</v>
      </c>
      <c r="B154" s="649" t="s">
        <v>2672</v>
      </c>
      <c r="C154" s="649" t="s">
        <v>2490</v>
      </c>
      <c r="D154" s="649" t="s">
        <v>2876</v>
      </c>
      <c r="E154" s="649" t="s">
        <v>2877</v>
      </c>
      <c r="F154" s="652">
        <v>1</v>
      </c>
      <c r="G154" s="652">
        <v>1680</v>
      </c>
      <c r="H154" s="652">
        <v>1</v>
      </c>
      <c r="I154" s="652">
        <v>1680</v>
      </c>
      <c r="J154" s="652">
        <v>2</v>
      </c>
      <c r="K154" s="652">
        <v>3374</v>
      </c>
      <c r="L154" s="652">
        <v>2.0083333333333333</v>
      </c>
      <c r="M154" s="652">
        <v>1687</v>
      </c>
      <c r="N154" s="652"/>
      <c r="O154" s="652"/>
      <c r="P154" s="665"/>
      <c r="Q154" s="653"/>
    </row>
    <row r="155" spans="1:17" ht="14.4" customHeight="1" x14ac:dyDescent="0.3">
      <c r="A155" s="648" t="s">
        <v>553</v>
      </c>
      <c r="B155" s="649" t="s">
        <v>2672</v>
      </c>
      <c r="C155" s="649" t="s">
        <v>2490</v>
      </c>
      <c r="D155" s="649" t="s">
        <v>2630</v>
      </c>
      <c r="E155" s="649" t="s">
        <v>2631</v>
      </c>
      <c r="F155" s="652">
        <v>1</v>
      </c>
      <c r="G155" s="652">
        <v>92</v>
      </c>
      <c r="H155" s="652">
        <v>1</v>
      </c>
      <c r="I155" s="652">
        <v>92</v>
      </c>
      <c r="J155" s="652">
        <v>2</v>
      </c>
      <c r="K155" s="652">
        <v>184</v>
      </c>
      <c r="L155" s="652">
        <v>2</v>
      </c>
      <c r="M155" s="652">
        <v>92</v>
      </c>
      <c r="N155" s="652"/>
      <c r="O155" s="652"/>
      <c r="P155" s="665"/>
      <c r="Q155" s="653"/>
    </row>
    <row r="156" spans="1:17" ht="14.4" customHeight="1" x14ac:dyDescent="0.3">
      <c r="A156" s="648" t="s">
        <v>553</v>
      </c>
      <c r="B156" s="649" t="s">
        <v>2672</v>
      </c>
      <c r="C156" s="649" t="s">
        <v>2490</v>
      </c>
      <c r="D156" s="649" t="s">
        <v>2878</v>
      </c>
      <c r="E156" s="649" t="s">
        <v>2879</v>
      </c>
      <c r="F156" s="652">
        <v>2</v>
      </c>
      <c r="G156" s="652">
        <v>3132</v>
      </c>
      <c r="H156" s="652">
        <v>1</v>
      </c>
      <c r="I156" s="652">
        <v>1566</v>
      </c>
      <c r="J156" s="652"/>
      <c r="K156" s="652"/>
      <c r="L156" s="652"/>
      <c r="M156" s="652"/>
      <c r="N156" s="652"/>
      <c r="O156" s="652"/>
      <c r="P156" s="665"/>
      <c r="Q156" s="653"/>
    </row>
    <row r="157" spans="1:17" ht="14.4" customHeight="1" x14ac:dyDescent="0.3">
      <c r="A157" s="648" t="s">
        <v>553</v>
      </c>
      <c r="B157" s="649" t="s">
        <v>2672</v>
      </c>
      <c r="C157" s="649" t="s">
        <v>2490</v>
      </c>
      <c r="D157" s="649" t="s">
        <v>2880</v>
      </c>
      <c r="E157" s="649" t="s">
        <v>2881</v>
      </c>
      <c r="F157" s="652"/>
      <c r="G157" s="652"/>
      <c r="H157" s="652"/>
      <c r="I157" s="652"/>
      <c r="J157" s="652">
        <v>1</v>
      </c>
      <c r="K157" s="652">
        <v>2046</v>
      </c>
      <c r="L157" s="652"/>
      <c r="M157" s="652">
        <v>2046</v>
      </c>
      <c r="N157" s="652">
        <v>4</v>
      </c>
      <c r="O157" s="652">
        <v>8247</v>
      </c>
      <c r="P157" s="665"/>
      <c r="Q157" s="653">
        <v>2061.75</v>
      </c>
    </row>
    <row r="158" spans="1:17" ht="14.4" customHeight="1" x14ac:dyDescent="0.3">
      <c r="A158" s="648" t="s">
        <v>553</v>
      </c>
      <c r="B158" s="649" t="s">
        <v>2672</v>
      </c>
      <c r="C158" s="649" t="s">
        <v>2490</v>
      </c>
      <c r="D158" s="649" t="s">
        <v>2882</v>
      </c>
      <c r="E158" s="649" t="s">
        <v>2883</v>
      </c>
      <c r="F158" s="652"/>
      <c r="G158" s="652"/>
      <c r="H158" s="652"/>
      <c r="I158" s="652"/>
      <c r="J158" s="652"/>
      <c r="K158" s="652"/>
      <c r="L158" s="652"/>
      <c r="M158" s="652"/>
      <c r="N158" s="652">
        <v>2</v>
      </c>
      <c r="O158" s="652">
        <v>542</v>
      </c>
      <c r="P158" s="665"/>
      <c r="Q158" s="653">
        <v>271</v>
      </c>
    </row>
    <row r="159" spans="1:17" ht="14.4" customHeight="1" x14ac:dyDescent="0.3">
      <c r="A159" s="648" t="s">
        <v>553</v>
      </c>
      <c r="B159" s="649" t="s">
        <v>2672</v>
      </c>
      <c r="C159" s="649" t="s">
        <v>2490</v>
      </c>
      <c r="D159" s="649" t="s">
        <v>2884</v>
      </c>
      <c r="E159" s="649" t="s">
        <v>2885</v>
      </c>
      <c r="F159" s="652"/>
      <c r="G159" s="652"/>
      <c r="H159" s="652"/>
      <c r="I159" s="652"/>
      <c r="J159" s="652"/>
      <c r="K159" s="652"/>
      <c r="L159" s="652"/>
      <c r="M159" s="652"/>
      <c r="N159" s="652">
        <v>2</v>
      </c>
      <c r="O159" s="652">
        <v>11668</v>
      </c>
      <c r="P159" s="665"/>
      <c r="Q159" s="653">
        <v>5834</v>
      </c>
    </row>
    <row r="160" spans="1:17" ht="14.4" customHeight="1" x14ac:dyDescent="0.3">
      <c r="A160" s="648" t="s">
        <v>553</v>
      </c>
      <c r="B160" s="649" t="s">
        <v>2672</v>
      </c>
      <c r="C160" s="649" t="s">
        <v>2490</v>
      </c>
      <c r="D160" s="649" t="s">
        <v>2886</v>
      </c>
      <c r="E160" s="649" t="s">
        <v>2887</v>
      </c>
      <c r="F160" s="652"/>
      <c r="G160" s="652"/>
      <c r="H160" s="652"/>
      <c r="I160" s="652"/>
      <c r="J160" s="652"/>
      <c r="K160" s="652"/>
      <c r="L160" s="652"/>
      <c r="M160" s="652"/>
      <c r="N160" s="652">
        <v>2</v>
      </c>
      <c r="O160" s="652">
        <v>5838</v>
      </c>
      <c r="P160" s="665"/>
      <c r="Q160" s="653">
        <v>2919</v>
      </c>
    </row>
    <row r="161" spans="1:17" ht="14.4" customHeight="1" x14ac:dyDescent="0.3">
      <c r="A161" s="648" t="s">
        <v>553</v>
      </c>
      <c r="B161" s="649" t="s">
        <v>2672</v>
      </c>
      <c r="C161" s="649" t="s">
        <v>2490</v>
      </c>
      <c r="D161" s="649" t="s">
        <v>2888</v>
      </c>
      <c r="E161" s="649" t="s">
        <v>2889</v>
      </c>
      <c r="F161" s="652">
        <v>0</v>
      </c>
      <c r="G161" s="652">
        <v>0</v>
      </c>
      <c r="H161" s="652"/>
      <c r="I161" s="652"/>
      <c r="J161" s="652">
        <v>0</v>
      </c>
      <c r="K161" s="652">
        <v>0</v>
      </c>
      <c r="L161" s="652"/>
      <c r="M161" s="652"/>
      <c r="N161" s="652">
        <v>0</v>
      </c>
      <c r="O161" s="652">
        <v>0</v>
      </c>
      <c r="P161" s="665"/>
      <c r="Q161" s="653"/>
    </row>
    <row r="162" spans="1:17" ht="14.4" customHeight="1" x14ac:dyDescent="0.3">
      <c r="A162" s="648" t="s">
        <v>553</v>
      </c>
      <c r="B162" s="649" t="s">
        <v>2672</v>
      </c>
      <c r="C162" s="649" t="s">
        <v>2490</v>
      </c>
      <c r="D162" s="649" t="s">
        <v>2890</v>
      </c>
      <c r="E162" s="649" t="s">
        <v>2891</v>
      </c>
      <c r="F162" s="652">
        <v>109</v>
      </c>
      <c r="G162" s="652">
        <v>0</v>
      </c>
      <c r="H162" s="652"/>
      <c r="I162" s="652">
        <v>0</v>
      </c>
      <c r="J162" s="652">
        <v>197</v>
      </c>
      <c r="K162" s="652">
        <v>0</v>
      </c>
      <c r="L162" s="652"/>
      <c r="M162" s="652">
        <v>0</v>
      </c>
      <c r="N162" s="652">
        <v>91</v>
      </c>
      <c r="O162" s="652">
        <v>0</v>
      </c>
      <c r="P162" s="665"/>
      <c r="Q162" s="653">
        <v>0</v>
      </c>
    </row>
    <row r="163" spans="1:17" ht="14.4" customHeight="1" x14ac:dyDescent="0.3">
      <c r="A163" s="648" t="s">
        <v>553</v>
      </c>
      <c r="B163" s="649" t="s">
        <v>2672</v>
      </c>
      <c r="C163" s="649" t="s">
        <v>2490</v>
      </c>
      <c r="D163" s="649" t="s">
        <v>2546</v>
      </c>
      <c r="E163" s="649" t="s">
        <v>2547</v>
      </c>
      <c r="F163" s="652">
        <v>26</v>
      </c>
      <c r="G163" s="652">
        <v>0</v>
      </c>
      <c r="H163" s="652"/>
      <c r="I163" s="652">
        <v>0</v>
      </c>
      <c r="J163" s="652">
        <v>40</v>
      </c>
      <c r="K163" s="652">
        <v>0</v>
      </c>
      <c r="L163" s="652"/>
      <c r="M163" s="652">
        <v>0</v>
      </c>
      <c r="N163" s="652"/>
      <c r="O163" s="652"/>
      <c r="P163" s="665"/>
      <c r="Q163" s="653"/>
    </row>
    <row r="164" spans="1:17" ht="14.4" customHeight="1" x14ac:dyDescent="0.3">
      <c r="A164" s="648" t="s">
        <v>553</v>
      </c>
      <c r="B164" s="649" t="s">
        <v>2672</v>
      </c>
      <c r="C164" s="649" t="s">
        <v>2490</v>
      </c>
      <c r="D164" s="649" t="s">
        <v>2892</v>
      </c>
      <c r="E164" s="649" t="s">
        <v>2893</v>
      </c>
      <c r="F164" s="652">
        <v>40</v>
      </c>
      <c r="G164" s="652">
        <v>0</v>
      </c>
      <c r="H164" s="652"/>
      <c r="I164" s="652">
        <v>0</v>
      </c>
      <c r="J164" s="652">
        <v>21</v>
      </c>
      <c r="K164" s="652">
        <v>0</v>
      </c>
      <c r="L164" s="652"/>
      <c r="M164" s="652">
        <v>0</v>
      </c>
      <c r="N164" s="652">
        <v>28</v>
      </c>
      <c r="O164" s="652">
        <v>0</v>
      </c>
      <c r="P164" s="665"/>
      <c r="Q164" s="653">
        <v>0</v>
      </c>
    </row>
    <row r="165" spans="1:17" ht="14.4" customHeight="1" x14ac:dyDescent="0.3">
      <c r="A165" s="648" t="s">
        <v>553</v>
      </c>
      <c r="B165" s="649" t="s">
        <v>2672</v>
      </c>
      <c r="C165" s="649" t="s">
        <v>2490</v>
      </c>
      <c r="D165" s="649" t="s">
        <v>2894</v>
      </c>
      <c r="E165" s="649" t="s">
        <v>2895</v>
      </c>
      <c r="F165" s="652"/>
      <c r="G165" s="652"/>
      <c r="H165" s="652"/>
      <c r="I165" s="652"/>
      <c r="J165" s="652"/>
      <c r="K165" s="652"/>
      <c r="L165" s="652"/>
      <c r="M165" s="652"/>
      <c r="N165" s="652">
        <v>1</v>
      </c>
      <c r="O165" s="652">
        <v>116</v>
      </c>
      <c r="P165" s="665"/>
      <c r="Q165" s="653">
        <v>116</v>
      </c>
    </row>
    <row r="166" spans="1:17" ht="14.4" customHeight="1" x14ac:dyDescent="0.3">
      <c r="A166" s="648" t="s">
        <v>553</v>
      </c>
      <c r="B166" s="649" t="s">
        <v>2672</v>
      </c>
      <c r="C166" s="649" t="s">
        <v>2490</v>
      </c>
      <c r="D166" s="649" t="s">
        <v>2896</v>
      </c>
      <c r="E166" s="649" t="s">
        <v>2897</v>
      </c>
      <c r="F166" s="652">
        <v>6</v>
      </c>
      <c r="G166" s="652">
        <v>618</v>
      </c>
      <c r="H166" s="652">
        <v>1</v>
      </c>
      <c r="I166" s="652">
        <v>103</v>
      </c>
      <c r="J166" s="652"/>
      <c r="K166" s="652"/>
      <c r="L166" s="652"/>
      <c r="M166" s="652"/>
      <c r="N166" s="652"/>
      <c r="O166" s="652"/>
      <c r="P166" s="665"/>
      <c r="Q166" s="653"/>
    </row>
    <row r="167" spans="1:17" ht="14.4" customHeight="1" x14ac:dyDescent="0.3">
      <c r="A167" s="648" t="s">
        <v>553</v>
      </c>
      <c r="B167" s="649" t="s">
        <v>2672</v>
      </c>
      <c r="C167" s="649" t="s">
        <v>2490</v>
      </c>
      <c r="D167" s="649" t="s">
        <v>2898</v>
      </c>
      <c r="E167" s="649" t="s">
        <v>2899</v>
      </c>
      <c r="F167" s="652">
        <v>1839</v>
      </c>
      <c r="G167" s="652">
        <v>0</v>
      </c>
      <c r="H167" s="652"/>
      <c r="I167" s="652">
        <v>0</v>
      </c>
      <c r="J167" s="652">
        <v>1308</v>
      </c>
      <c r="K167" s="652">
        <v>0</v>
      </c>
      <c r="L167" s="652"/>
      <c r="M167" s="652">
        <v>0</v>
      </c>
      <c r="N167" s="652"/>
      <c r="O167" s="652"/>
      <c r="P167" s="665"/>
      <c r="Q167" s="653"/>
    </row>
    <row r="168" spans="1:17" ht="14.4" customHeight="1" x14ac:dyDescent="0.3">
      <c r="A168" s="648" t="s">
        <v>553</v>
      </c>
      <c r="B168" s="649" t="s">
        <v>2672</v>
      </c>
      <c r="C168" s="649" t="s">
        <v>2490</v>
      </c>
      <c r="D168" s="649" t="s">
        <v>2634</v>
      </c>
      <c r="E168" s="649" t="s">
        <v>2635</v>
      </c>
      <c r="F168" s="652">
        <v>23</v>
      </c>
      <c r="G168" s="652">
        <v>1725</v>
      </c>
      <c r="H168" s="652">
        <v>1</v>
      </c>
      <c r="I168" s="652">
        <v>75</v>
      </c>
      <c r="J168" s="652">
        <v>9</v>
      </c>
      <c r="K168" s="652">
        <v>729</v>
      </c>
      <c r="L168" s="652">
        <v>0.4226086956521739</v>
      </c>
      <c r="M168" s="652">
        <v>81</v>
      </c>
      <c r="N168" s="652">
        <v>13</v>
      </c>
      <c r="O168" s="652">
        <v>1060</v>
      </c>
      <c r="P168" s="665">
        <v>0.61449275362318845</v>
      </c>
      <c r="Q168" s="653">
        <v>81.538461538461533</v>
      </c>
    </row>
    <row r="169" spans="1:17" ht="14.4" customHeight="1" x14ac:dyDescent="0.3">
      <c r="A169" s="648" t="s">
        <v>553</v>
      </c>
      <c r="B169" s="649" t="s">
        <v>2672</v>
      </c>
      <c r="C169" s="649" t="s">
        <v>2490</v>
      </c>
      <c r="D169" s="649" t="s">
        <v>2900</v>
      </c>
      <c r="E169" s="649" t="s">
        <v>2901</v>
      </c>
      <c r="F169" s="652">
        <v>1965</v>
      </c>
      <c r="G169" s="652">
        <v>2093538</v>
      </c>
      <c r="H169" s="652">
        <v>1</v>
      </c>
      <c r="I169" s="652">
        <v>1065.4137404580154</v>
      </c>
      <c r="J169" s="652">
        <v>1491</v>
      </c>
      <c r="K169" s="652">
        <v>1580395</v>
      </c>
      <c r="L169" s="652">
        <v>0.75489195801556985</v>
      </c>
      <c r="M169" s="652">
        <v>1059.9564050972501</v>
      </c>
      <c r="N169" s="652">
        <v>1752</v>
      </c>
      <c r="O169" s="652">
        <v>1885643</v>
      </c>
      <c r="P169" s="665">
        <v>0.90069681085320641</v>
      </c>
      <c r="Q169" s="653">
        <v>1076.2802511415525</v>
      </c>
    </row>
    <row r="170" spans="1:17" ht="14.4" customHeight="1" x14ac:dyDescent="0.3">
      <c r="A170" s="648" t="s">
        <v>553</v>
      </c>
      <c r="B170" s="649" t="s">
        <v>2672</v>
      </c>
      <c r="C170" s="649" t="s">
        <v>2490</v>
      </c>
      <c r="D170" s="649" t="s">
        <v>2902</v>
      </c>
      <c r="E170" s="649" t="s">
        <v>2903</v>
      </c>
      <c r="F170" s="652">
        <v>6</v>
      </c>
      <c r="G170" s="652">
        <v>20940</v>
      </c>
      <c r="H170" s="652">
        <v>1</v>
      </c>
      <c r="I170" s="652">
        <v>3490</v>
      </c>
      <c r="J170" s="652"/>
      <c r="K170" s="652"/>
      <c r="L170" s="652"/>
      <c r="M170" s="652"/>
      <c r="N170" s="652"/>
      <c r="O170" s="652"/>
      <c r="P170" s="665"/>
      <c r="Q170" s="653"/>
    </row>
    <row r="171" spans="1:17" ht="14.4" customHeight="1" x14ac:dyDescent="0.3">
      <c r="A171" s="648" t="s">
        <v>553</v>
      </c>
      <c r="B171" s="649" t="s">
        <v>2672</v>
      </c>
      <c r="C171" s="649" t="s">
        <v>2490</v>
      </c>
      <c r="D171" s="649" t="s">
        <v>2562</v>
      </c>
      <c r="E171" s="649" t="s">
        <v>2563</v>
      </c>
      <c r="F171" s="652">
        <v>3</v>
      </c>
      <c r="G171" s="652">
        <v>0</v>
      </c>
      <c r="H171" s="652"/>
      <c r="I171" s="652">
        <v>0</v>
      </c>
      <c r="J171" s="652">
        <v>1</v>
      </c>
      <c r="K171" s="652">
        <v>0</v>
      </c>
      <c r="L171" s="652"/>
      <c r="M171" s="652">
        <v>0</v>
      </c>
      <c r="N171" s="652">
        <v>3</v>
      </c>
      <c r="O171" s="652">
        <v>0</v>
      </c>
      <c r="P171" s="665"/>
      <c r="Q171" s="653">
        <v>0</v>
      </c>
    </row>
    <row r="172" spans="1:17" ht="14.4" customHeight="1" x14ac:dyDescent="0.3">
      <c r="A172" s="648" t="s">
        <v>553</v>
      </c>
      <c r="B172" s="649" t="s">
        <v>2672</v>
      </c>
      <c r="C172" s="649" t="s">
        <v>2490</v>
      </c>
      <c r="D172" s="649" t="s">
        <v>2904</v>
      </c>
      <c r="E172" s="649" t="s">
        <v>2905</v>
      </c>
      <c r="F172" s="652"/>
      <c r="G172" s="652"/>
      <c r="H172" s="652"/>
      <c r="I172" s="652"/>
      <c r="J172" s="652"/>
      <c r="K172" s="652"/>
      <c r="L172" s="652"/>
      <c r="M172" s="652"/>
      <c r="N172" s="652">
        <v>1</v>
      </c>
      <c r="O172" s="652">
        <v>1892</v>
      </c>
      <c r="P172" s="665"/>
      <c r="Q172" s="653">
        <v>1892</v>
      </c>
    </row>
    <row r="173" spans="1:17" ht="14.4" customHeight="1" x14ac:dyDescent="0.3">
      <c r="A173" s="648" t="s">
        <v>553</v>
      </c>
      <c r="B173" s="649" t="s">
        <v>2672</v>
      </c>
      <c r="C173" s="649" t="s">
        <v>2490</v>
      </c>
      <c r="D173" s="649" t="s">
        <v>2906</v>
      </c>
      <c r="E173" s="649" t="s">
        <v>2907</v>
      </c>
      <c r="F173" s="652">
        <v>9</v>
      </c>
      <c r="G173" s="652">
        <v>50985</v>
      </c>
      <c r="H173" s="652">
        <v>1</v>
      </c>
      <c r="I173" s="652">
        <v>5665</v>
      </c>
      <c r="J173" s="652">
        <v>1</v>
      </c>
      <c r="K173" s="652">
        <v>5701</v>
      </c>
      <c r="L173" s="652">
        <v>0.11181720113758949</v>
      </c>
      <c r="M173" s="652">
        <v>5701</v>
      </c>
      <c r="N173" s="652"/>
      <c r="O173" s="652"/>
      <c r="P173" s="665"/>
      <c r="Q173" s="653"/>
    </row>
    <row r="174" spans="1:17" ht="14.4" customHeight="1" x14ac:dyDescent="0.3">
      <c r="A174" s="648" t="s">
        <v>553</v>
      </c>
      <c r="B174" s="649" t="s">
        <v>2672</v>
      </c>
      <c r="C174" s="649" t="s">
        <v>2490</v>
      </c>
      <c r="D174" s="649" t="s">
        <v>2660</v>
      </c>
      <c r="E174" s="649" t="s">
        <v>2661</v>
      </c>
      <c r="F174" s="652"/>
      <c r="G174" s="652"/>
      <c r="H174" s="652"/>
      <c r="I174" s="652"/>
      <c r="J174" s="652">
        <v>2</v>
      </c>
      <c r="K174" s="652">
        <v>1368</v>
      </c>
      <c r="L174" s="652"/>
      <c r="M174" s="652">
        <v>684</v>
      </c>
      <c r="N174" s="652">
        <v>3</v>
      </c>
      <c r="O174" s="652">
        <v>2062</v>
      </c>
      <c r="P174" s="665"/>
      <c r="Q174" s="653">
        <v>687.33333333333337</v>
      </c>
    </row>
    <row r="175" spans="1:17" ht="14.4" customHeight="1" x14ac:dyDescent="0.3">
      <c r="A175" s="648" t="s">
        <v>553</v>
      </c>
      <c r="B175" s="649" t="s">
        <v>2672</v>
      </c>
      <c r="C175" s="649" t="s">
        <v>2490</v>
      </c>
      <c r="D175" s="649" t="s">
        <v>2908</v>
      </c>
      <c r="E175" s="649" t="s">
        <v>2909</v>
      </c>
      <c r="F175" s="652"/>
      <c r="G175" s="652"/>
      <c r="H175" s="652"/>
      <c r="I175" s="652"/>
      <c r="J175" s="652">
        <v>1</v>
      </c>
      <c r="K175" s="652">
        <v>2843</v>
      </c>
      <c r="L175" s="652"/>
      <c r="M175" s="652">
        <v>2843</v>
      </c>
      <c r="N175" s="652">
        <v>4</v>
      </c>
      <c r="O175" s="652">
        <v>11426</v>
      </c>
      <c r="P175" s="665"/>
      <c r="Q175" s="653">
        <v>2856.5</v>
      </c>
    </row>
    <row r="176" spans="1:17" ht="14.4" customHeight="1" x14ac:dyDescent="0.3">
      <c r="A176" s="648" t="s">
        <v>553</v>
      </c>
      <c r="B176" s="649" t="s">
        <v>2672</v>
      </c>
      <c r="C176" s="649" t="s">
        <v>2490</v>
      </c>
      <c r="D176" s="649" t="s">
        <v>2910</v>
      </c>
      <c r="E176" s="649" t="s">
        <v>2911</v>
      </c>
      <c r="F176" s="652">
        <v>1</v>
      </c>
      <c r="G176" s="652">
        <v>107</v>
      </c>
      <c r="H176" s="652">
        <v>1</v>
      </c>
      <c r="I176" s="652">
        <v>107</v>
      </c>
      <c r="J176" s="652"/>
      <c r="K176" s="652"/>
      <c r="L176" s="652"/>
      <c r="M176" s="652"/>
      <c r="N176" s="652"/>
      <c r="O176" s="652"/>
      <c r="P176" s="665"/>
      <c r="Q176" s="653"/>
    </row>
    <row r="177" spans="1:17" ht="14.4" customHeight="1" x14ac:dyDescent="0.3">
      <c r="A177" s="648" t="s">
        <v>553</v>
      </c>
      <c r="B177" s="649" t="s">
        <v>2672</v>
      </c>
      <c r="C177" s="649" t="s">
        <v>2490</v>
      </c>
      <c r="D177" s="649" t="s">
        <v>2912</v>
      </c>
      <c r="E177" s="649" t="s">
        <v>2913</v>
      </c>
      <c r="F177" s="652"/>
      <c r="G177" s="652"/>
      <c r="H177" s="652"/>
      <c r="I177" s="652"/>
      <c r="J177" s="652">
        <v>3</v>
      </c>
      <c r="K177" s="652">
        <v>7896</v>
      </c>
      <c r="L177" s="652"/>
      <c r="M177" s="652">
        <v>2632</v>
      </c>
      <c r="N177" s="652">
        <v>7</v>
      </c>
      <c r="O177" s="652">
        <v>18472</v>
      </c>
      <c r="P177" s="665"/>
      <c r="Q177" s="653">
        <v>2638.8571428571427</v>
      </c>
    </row>
    <row r="178" spans="1:17" ht="14.4" customHeight="1" x14ac:dyDescent="0.3">
      <c r="A178" s="648" t="s">
        <v>553</v>
      </c>
      <c r="B178" s="649" t="s">
        <v>2672</v>
      </c>
      <c r="C178" s="649" t="s">
        <v>2490</v>
      </c>
      <c r="D178" s="649" t="s">
        <v>2914</v>
      </c>
      <c r="E178" s="649" t="s">
        <v>2915</v>
      </c>
      <c r="F178" s="652">
        <v>5</v>
      </c>
      <c r="G178" s="652">
        <v>12255</v>
      </c>
      <c r="H178" s="652">
        <v>1</v>
      </c>
      <c r="I178" s="652">
        <v>2451</v>
      </c>
      <c r="J178" s="652">
        <v>7</v>
      </c>
      <c r="K178" s="652">
        <v>17276</v>
      </c>
      <c r="L178" s="652">
        <v>1.4097103223174214</v>
      </c>
      <c r="M178" s="652">
        <v>2468</v>
      </c>
      <c r="N178" s="652">
        <v>6</v>
      </c>
      <c r="O178" s="652">
        <v>14838</v>
      </c>
      <c r="P178" s="665">
        <v>1.2107711138310893</v>
      </c>
      <c r="Q178" s="653">
        <v>2473</v>
      </c>
    </row>
    <row r="179" spans="1:17" ht="14.4" customHeight="1" x14ac:dyDescent="0.3">
      <c r="A179" s="648" t="s">
        <v>553</v>
      </c>
      <c r="B179" s="649" t="s">
        <v>2672</v>
      </c>
      <c r="C179" s="649" t="s">
        <v>2490</v>
      </c>
      <c r="D179" s="649" t="s">
        <v>2916</v>
      </c>
      <c r="E179" s="649" t="s">
        <v>2917</v>
      </c>
      <c r="F179" s="652">
        <v>1</v>
      </c>
      <c r="G179" s="652">
        <v>5189</v>
      </c>
      <c r="H179" s="652">
        <v>1</v>
      </c>
      <c r="I179" s="652">
        <v>5189</v>
      </c>
      <c r="J179" s="652">
        <v>1</v>
      </c>
      <c r="K179" s="652">
        <v>5227</v>
      </c>
      <c r="L179" s="652">
        <v>1.0073231836577374</v>
      </c>
      <c r="M179" s="652">
        <v>5227</v>
      </c>
      <c r="N179" s="652">
        <v>1</v>
      </c>
      <c r="O179" s="652">
        <v>5227</v>
      </c>
      <c r="P179" s="665">
        <v>1.0073231836577374</v>
      </c>
      <c r="Q179" s="653">
        <v>5227</v>
      </c>
    </row>
    <row r="180" spans="1:17" ht="14.4" customHeight="1" x14ac:dyDescent="0.3">
      <c r="A180" s="648" t="s">
        <v>553</v>
      </c>
      <c r="B180" s="649" t="s">
        <v>2672</v>
      </c>
      <c r="C180" s="649" t="s">
        <v>2490</v>
      </c>
      <c r="D180" s="649" t="s">
        <v>2918</v>
      </c>
      <c r="E180" s="649" t="s">
        <v>2919</v>
      </c>
      <c r="F180" s="652">
        <v>6</v>
      </c>
      <c r="G180" s="652">
        <v>13032</v>
      </c>
      <c r="H180" s="652">
        <v>1</v>
      </c>
      <c r="I180" s="652">
        <v>2172</v>
      </c>
      <c r="J180" s="652">
        <v>11</v>
      </c>
      <c r="K180" s="652">
        <v>24079</v>
      </c>
      <c r="L180" s="652">
        <v>1.8476826273787599</v>
      </c>
      <c r="M180" s="652">
        <v>2189</v>
      </c>
      <c r="N180" s="652">
        <v>7</v>
      </c>
      <c r="O180" s="652">
        <v>15473</v>
      </c>
      <c r="P180" s="665">
        <v>1.1873081645181092</v>
      </c>
      <c r="Q180" s="653">
        <v>2210.4285714285716</v>
      </c>
    </row>
    <row r="181" spans="1:17" ht="14.4" customHeight="1" x14ac:dyDescent="0.3">
      <c r="A181" s="648" t="s">
        <v>553</v>
      </c>
      <c r="B181" s="649" t="s">
        <v>2672</v>
      </c>
      <c r="C181" s="649" t="s">
        <v>2490</v>
      </c>
      <c r="D181" s="649" t="s">
        <v>2920</v>
      </c>
      <c r="E181" s="649" t="s">
        <v>2921</v>
      </c>
      <c r="F181" s="652">
        <v>6</v>
      </c>
      <c r="G181" s="652">
        <v>2868</v>
      </c>
      <c r="H181" s="652">
        <v>1</v>
      </c>
      <c r="I181" s="652">
        <v>478</v>
      </c>
      <c r="J181" s="652"/>
      <c r="K181" s="652"/>
      <c r="L181" s="652"/>
      <c r="M181" s="652"/>
      <c r="N181" s="652"/>
      <c r="O181" s="652"/>
      <c r="P181" s="665"/>
      <c r="Q181" s="653"/>
    </row>
    <row r="182" spans="1:17" ht="14.4" customHeight="1" x14ac:dyDescent="0.3">
      <c r="A182" s="648" t="s">
        <v>553</v>
      </c>
      <c r="B182" s="649" t="s">
        <v>2672</v>
      </c>
      <c r="C182" s="649" t="s">
        <v>2490</v>
      </c>
      <c r="D182" s="649" t="s">
        <v>2644</v>
      </c>
      <c r="E182" s="649" t="s">
        <v>2645</v>
      </c>
      <c r="F182" s="652">
        <v>1</v>
      </c>
      <c r="G182" s="652">
        <v>310</v>
      </c>
      <c r="H182" s="652">
        <v>1</v>
      </c>
      <c r="I182" s="652">
        <v>310</v>
      </c>
      <c r="J182" s="652">
        <v>1</v>
      </c>
      <c r="K182" s="652">
        <v>312</v>
      </c>
      <c r="L182" s="652">
        <v>1.0064516129032257</v>
      </c>
      <c r="M182" s="652">
        <v>312</v>
      </c>
      <c r="N182" s="652"/>
      <c r="O182" s="652"/>
      <c r="P182" s="665"/>
      <c r="Q182" s="653"/>
    </row>
    <row r="183" spans="1:17" ht="14.4" customHeight="1" x14ac:dyDescent="0.3">
      <c r="A183" s="648" t="s">
        <v>553</v>
      </c>
      <c r="B183" s="649" t="s">
        <v>2672</v>
      </c>
      <c r="C183" s="649" t="s">
        <v>2490</v>
      </c>
      <c r="D183" s="649" t="s">
        <v>2922</v>
      </c>
      <c r="E183" s="649" t="s">
        <v>2923</v>
      </c>
      <c r="F183" s="652">
        <v>433</v>
      </c>
      <c r="G183" s="652">
        <v>148083</v>
      </c>
      <c r="H183" s="652">
        <v>1</v>
      </c>
      <c r="I183" s="652">
        <v>341.9930715935335</v>
      </c>
      <c r="J183" s="652">
        <v>311</v>
      </c>
      <c r="K183" s="652">
        <v>106980</v>
      </c>
      <c r="L183" s="652">
        <v>0.72243268977532871</v>
      </c>
      <c r="M183" s="652">
        <v>343.9871382636656</v>
      </c>
      <c r="N183" s="652">
        <v>423</v>
      </c>
      <c r="O183" s="652">
        <v>146364</v>
      </c>
      <c r="P183" s="665">
        <v>0.9883916452259881</v>
      </c>
      <c r="Q183" s="653">
        <v>346.01418439716315</v>
      </c>
    </row>
    <row r="184" spans="1:17" ht="14.4" customHeight="1" x14ac:dyDescent="0.3">
      <c r="A184" s="648" t="s">
        <v>553</v>
      </c>
      <c r="B184" s="649" t="s">
        <v>2672</v>
      </c>
      <c r="C184" s="649" t="s">
        <v>2490</v>
      </c>
      <c r="D184" s="649" t="s">
        <v>2924</v>
      </c>
      <c r="E184" s="649" t="s">
        <v>2925</v>
      </c>
      <c r="F184" s="652">
        <v>8</v>
      </c>
      <c r="G184" s="652">
        <v>10648</v>
      </c>
      <c r="H184" s="652">
        <v>1</v>
      </c>
      <c r="I184" s="652">
        <v>1331</v>
      </c>
      <c r="J184" s="652">
        <v>7</v>
      </c>
      <c r="K184" s="652">
        <v>9366</v>
      </c>
      <c r="L184" s="652">
        <v>0.87960180315552217</v>
      </c>
      <c r="M184" s="652">
        <v>1338</v>
      </c>
      <c r="N184" s="652">
        <v>7</v>
      </c>
      <c r="O184" s="652">
        <v>9408</v>
      </c>
      <c r="P184" s="665">
        <v>0.88354620586025545</v>
      </c>
      <c r="Q184" s="653">
        <v>1344</v>
      </c>
    </row>
    <row r="185" spans="1:17" ht="14.4" customHeight="1" x14ac:dyDescent="0.3">
      <c r="A185" s="648" t="s">
        <v>553</v>
      </c>
      <c r="B185" s="649" t="s">
        <v>2672</v>
      </c>
      <c r="C185" s="649" t="s">
        <v>2490</v>
      </c>
      <c r="D185" s="649" t="s">
        <v>2926</v>
      </c>
      <c r="E185" s="649" t="s">
        <v>2927</v>
      </c>
      <c r="F185" s="652">
        <v>69</v>
      </c>
      <c r="G185" s="652">
        <v>164965</v>
      </c>
      <c r="H185" s="652">
        <v>1</v>
      </c>
      <c r="I185" s="652">
        <v>2390.7971014492755</v>
      </c>
      <c r="J185" s="652">
        <v>45</v>
      </c>
      <c r="K185" s="652">
        <v>108360</v>
      </c>
      <c r="L185" s="652">
        <v>0.65686660806837815</v>
      </c>
      <c r="M185" s="652">
        <v>2408</v>
      </c>
      <c r="N185" s="652">
        <v>42</v>
      </c>
      <c r="O185" s="652">
        <v>101886</v>
      </c>
      <c r="P185" s="665">
        <v>0.61762191980116998</v>
      </c>
      <c r="Q185" s="653">
        <v>2425.8571428571427</v>
      </c>
    </row>
    <row r="186" spans="1:17" ht="14.4" customHeight="1" x14ac:dyDescent="0.3">
      <c r="A186" s="648" t="s">
        <v>553</v>
      </c>
      <c r="B186" s="649" t="s">
        <v>2672</v>
      </c>
      <c r="C186" s="649" t="s">
        <v>2490</v>
      </c>
      <c r="D186" s="649" t="s">
        <v>2928</v>
      </c>
      <c r="E186" s="649" t="s">
        <v>2929</v>
      </c>
      <c r="F186" s="652">
        <v>2</v>
      </c>
      <c r="G186" s="652">
        <v>8978</v>
      </c>
      <c r="H186" s="652">
        <v>1</v>
      </c>
      <c r="I186" s="652">
        <v>4489</v>
      </c>
      <c r="J186" s="652">
        <v>3</v>
      </c>
      <c r="K186" s="652">
        <v>13569</v>
      </c>
      <c r="L186" s="652">
        <v>1.5113611049231455</v>
      </c>
      <c r="M186" s="652">
        <v>4523</v>
      </c>
      <c r="N186" s="652">
        <v>2</v>
      </c>
      <c r="O186" s="652">
        <v>9108</v>
      </c>
      <c r="P186" s="665">
        <v>1.0144798396079304</v>
      </c>
      <c r="Q186" s="653">
        <v>4554</v>
      </c>
    </row>
    <row r="187" spans="1:17" ht="14.4" customHeight="1" x14ac:dyDescent="0.3">
      <c r="A187" s="648" t="s">
        <v>553</v>
      </c>
      <c r="B187" s="649" t="s">
        <v>2672</v>
      </c>
      <c r="C187" s="649" t="s">
        <v>2490</v>
      </c>
      <c r="D187" s="649" t="s">
        <v>2930</v>
      </c>
      <c r="E187" s="649" t="s">
        <v>2931</v>
      </c>
      <c r="F187" s="652">
        <v>3</v>
      </c>
      <c r="G187" s="652">
        <v>15027</v>
      </c>
      <c r="H187" s="652">
        <v>1</v>
      </c>
      <c r="I187" s="652">
        <v>5009</v>
      </c>
      <c r="J187" s="652"/>
      <c r="K187" s="652"/>
      <c r="L187" s="652"/>
      <c r="M187" s="652"/>
      <c r="N187" s="652">
        <v>1</v>
      </c>
      <c r="O187" s="652">
        <v>5105</v>
      </c>
      <c r="P187" s="665">
        <v>0.33972183403207562</v>
      </c>
      <c r="Q187" s="653">
        <v>5105</v>
      </c>
    </row>
    <row r="188" spans="1:17" ht="14.4" customHeight="1" x14ac:dyDescent="0.3">
      <c r="A188" s="648" t="s">
        <v>553</v>
      </c>
      <c r="B188" s="649" t="s">
        <v>2672</v>
      </c>
      <c r="C188" s="649" t="s">
        <v>2490</v>
      </c>
      <c r="D188" s="649" t="s">
        <v>2932</v>
      </c>
      <c r="E188" s="649" t="s">
        <v>2933</v>
      </c>
      <c r="F188" s="652">
        <v>4</v>
      </c>
      <c r="G188" s="652">
        <v>11560</v>
      </c>
      <c r="H188" s="652">
        <v>1</v>
      </c>
      <c r="I188" s="652">
        <v>2890</v>
      </c>
      <c r="J188" s="652">
        <v>1</v>
      </c>
      <c r="K188" s="652">
        <v>2913</v>
      </c>
      <c r="L188" s="652">
        <v>0.25198961937716263</v>
      </c>
      <c r="M188" s="652">
        <v>2913</v>
      </c>
      <c r="N188" s="652">
        <v>2</v>
      </c>
      <c r="O188" s="652">
        <v>5906</v>
      </c>
      <c r="P188" s="665">
        <v>0.51089965397923875</v>
      </c>
      <c r="Q188" s="653">
        <v>2953</v>
      </c>
    </row>
    <row r="189" spans="1:17" ht="14.4" customHeight="1" x14ac:dyDescent="0.3">
      <c r="A189" s="648" t="s">
        <v>553</v>
      </c>
      <c r="B189" s="649" t="s">
        <v>2672</v>
      </c>
      <c r="C189" s="649" t="s">
        <v>2490</v>
      </c>
      <c r="D189" s="649" t="s">
        <v>2934</v>
      </c>
      <c r="E189" s="649" t="s">
        <v>2935</v>
      </c>
      <c r="F189" s="652">
        <v>1</v>
      </c>
      <c r="G189" s="652">
        <v>1242</v>
      </c>
      <c r="H189" s="652">
        <v>1</v>
      </c>
      <c r="I189" s="652">
        <v>1242</v>
      </c>
      <c r="J189" s="652">
        <v>2</v>
      </c>
      <c r="K189" s="652">
        <v>2502</v>
      </c>
      <c r="L189" s="652">
        <v>2.0144927536231885</v>
      </c>
      <c r="M189" s="652">
        <v>1251</v>
      </c>
      <c r="N189" s="652">
        <v>2</v>
      </c>
      <c r="O189" s="652">
        <v>2502</v>
      </c>
      <c r="P189" s="665">
        <v>2.0144927536231885</v>
      </c>
      <c r="Q189" s="653">
        <v>1251</v>
      </c>
    </row>
    <row r="190" spans="1:17" ht="14.4" customHeight="1" x14ac:dyDescent="0.3">
      <c r="A190" s="648" t="s">
        <v>553</v>
      </c>
      <c r="B190" s="649" t="s">
        <v>2672</v>
      </c>
      <c r="C190" s="649" t="s">
        <v>2490</v>
      </c>
      <c r="D190" s="649" t="s">
        <v>2936</v>
      </c>
      <c r="E190" s="649" t="s">
        <v>2937</v>
      </c>
      <c r="F190" s="652">
        <v>1</v>
      </c>
      <c r="G190" s="652">
        <v>2316</v>
      </c>
      <c r="H190" s="652">
        <v>1</v>
      </c>
      <c r="I190" s="652">
        <v>2316</v>
      </c>
      <c r="J190" s="652"/>
      <c r="K190" s="652"/>
      <c r="L190" s="652"/>
      <c r="M190" s="652"/>
      <c r="N190" s="652">
        <v>2</v>
      </c>
      <c r="O190" s="652">
        <v>4666</v>
      </c>
      <c r="P190" s="665">
        <v>2.0146804835924006</v>
      </c>
      <c r="Q190" s="653">
        <v>2333</v>
      </c>
    </row>
    <row r="191" spans="1:17" ht="14.4" customHeight="1" x14ac:dyDescent="0.3">
      <c r="A191" s="648" t="s">
        <v>553</v>
      </c>
      <c r="B191" s="649" t="s">
        <v>2672</v>
      </c>
      <c r="C191" s="649" t="s">
        <v>2490</v>
      </c>
      <c r="D191" s="649" t="s">
        <v>2938</v>
      </c>
      <c r="E191" s="649" t="s">
        <v>2939</v>
      </c>
      <c r="F191" s="652">
        <v>56</v>
      </c>
      <c r="G191" s="652">
        <v>33202</v>
      </c>
      <c r="H191" s="652">
        <v>1</v>
      </c>
      <c r="I191" s="652">
        <v>592.89285714285711</v>
      </c>
      <c r="J191" s="652">
        <v>32</v>
      </c>
      <c r="K191" s="652">
        <v>19104</v>
      </c>
      <c r="L191" s="652">
        <v>0.5753870248780194</v>
      </c>
      <c r="M191" s="652">
        <v>597</v>
      </c>
      <c r="N191" s="652">
        <v>22</v>
      </c>
      <c r="O191" s="652">
        <v>13222</v>
      </c>
      <c r="P191" s="665">
        <v>0.3982290223480513</v>
      </c>
      <c r="Q191" s="653">
        <v>601</v>
      </c>
    </row>
    <row r="192" spans="1:17" ht="14.4" customHeight="1" x14ac:dyDescent="0.3">
      <c r="A192" s="648" t="s">
        <v>553</v>
      </c>
      <c r="B192" s="649" t="s">
        <v>2672</v>
      </c>
      <c r="C192" s="649" t="s">
        <v>2490</v>
      </c>
      <c r="D192" s="649" t="s">
        <v>2940</v>
      </c>
      <c r="E192" s="649" t="s">
        <v>2941</v>
      </c>
      <c r="F192" s="652">
        <v>1</v>
      </c>
      <c r="G192" s="652">
        <v>1150</v>
      </c>
      <c r="H192" s="652">
        <v>1</v>
      </c>
      <c r="I192" s="652">
        <v>1150</v>
      </c>
      <c r="J192" s="652"/>
      <c r="K192" s="652"/>
      <c r="L192" s="652"/>
      <c r="M192" s="652"/>
      <c r="N192" s="652"/>
      <c r="O192" s="652"/>
      <c r="P192" s="665"/>
      <c r="Q192" s="653"/>
    </row>
    <row r="193" spans="1:17" ht="14.4" customHeight="1" x14ac:dyDescent="0.3">
      <c r="A193" s="648" t="s">
        <v>553</v>
      </c>
      <c r="B193" s="649" t="s">
        <v>2672</v>
      </c>
      <c r="C193" s="649" t="s">
        <v>2490</v>
      </c>
      <c r="D193" s="649" t="s">
        <v>2942</v>
      </c>
      <c r="E193" s="649" t="s">
        <v>2943</v>
      </c>
      <c r="F193" s="652">
        <v>1</v>
      </c>
      <c r="G193" s="652">
        <v>2578</v>
      </c>
      <c r="H193" s="652">
        <v>1</v>
      </c>
      <c r="I193" s="652">
        <v>2578</v>
      </c>
      <c r="J193" s="652"/>
      <c r="K193" s="652"/>
      <c r="L193" s="652"/>
      <c r="M193" s="652"/>
      <c r="N193" s="652"/>
      <c r="O193" s="652"/>
      <c r="P193" s="665"/>
      <c r="Q193" s="653"/>
    </row>
    <row r="194" spans="1:17" ht="14.4" customHeight="1" x14ac:dyDescent="0.3">
      <c r="A194" s="648" t="s">
        <v>553</v>
      </c>
      <c r="B194" s="649" t="s">
        <v>2672</v>
      </c>
      <c r="C194" s="649" t="s">
        <v>2490</v>
      </c>
      <c r="D194" s="649" t="s">
        <v>2944</v>
      </c>
      <c r="E194" s="649" t="s">
        <v>2945</v>
      </c>
      <c r="F194" s="652">
        <v>22</v>
      </c>
      <c r="G194" s="652">
        <v>31548</v>
      </c>
      <c r="H194" s="652">
        <v>1</v>
      </c>
      <c r="I194" s="652">
        <v>1434</v>
      </c>
      <c r="J194" s="652">
        <v>18</v>
      </c>
      <c r="K194" s="652">
        <v>26028</v>
      </c>
      <c r="L194" s="652">
        <v>0.82502852795739823</v>
      </c>
      <c r="M194" s="652">
        <v>1446</v>
      </c>
      <c r="N194" s="652">
        <v>18</v>
      </c>
      <c r="O194" s="652">
        <v>26208</v>
      </c>
      <c r="P194" s="665">
        <v>0.83073411943704834</v>
      </c>
      <c r="Q194" s="653">
        <v>1456</v>
      </c>
    </row>
    <row r="195" spans="1:17" ht="14.4" customHeight="1" x14ac:dyDescent="0.3">
      <c r="A195" s="648" t="s">
        <v>553</v>
      </c>
      <c r="B195" s="649" t="s">
        <v>2672</v>
      </c>
      <c r="C195" s="649" t="s">
        <v>2490</v>
      </c>
      <c r="D195" s="649" t="s">
        <v>2946</v>
      </c>
      <c r="E195" s="649" t="s">
        <v>2947</v>
      </c>
      <c r="F195" s="652">
        <v>2</v>
      </c>
      <c r="G195" s="652">
        <v>4614</v>
      </c>
      <c r="H195" s="652">
        <v>1</v>
      </c>
      <c r="I195" s="652">
        <v>2307</v>
      </c>
      <c r="J195" s="652">
        <v>4</v>
      </c>
      <c r="K195" s="652">
        <v>9288</v>
      </c>
      <c r="L195" s="652">
        <v>2.0130039011703511</v>
      </c>
      <c r="M195" s="652">
        <v>2322</v>
      </c>
      <c r="N195" s="652">
        <v>2</v>
      </c>
      <c r="O195" s="652">
        <v>4700</v>
      </c>
      <c r="P195" s="665">
        <v>1.0186389250108365</v>
      </c>
      <c r="Q195" s="653">
        <v>2350</v>
      </c>
    </row>
    <row r="196" spans="1:17" ht="14.4" customHeight="1" x14ac:dyDescent="0.3">
      <c r="A196" s="648" t="s">
        <v>553</v>
      </c>
      <c r="B196" s="649" t="s">
        <v>2672</v>
      </c>
      <c r="C196" s="649" t="s">
        <v>2490</v>
      </c>
      <c r="D196" s="649" t="s">
        <v>2948</v>
      </c>
      <c r="E196" s="649" t="s">
        <v>2949</v>
      </c>
      <c r="F196" s="652">
        <v>4</v>
      </c>
      <c r="G196" s="652">
        <v>12432</v>
      </c>
      <c r="H196" s="652">
        <v>1</v>
      </c>
      <c r="I196" s="652">
        <v>3108</v>
      </c>
      <c r="J196" s="652">
        <v>5</v>
      </c>
      <c r="K196" s="652">
        <v>15620</v>
      </c>
      <c r="L196" s="652">
        <v>1.2564350064350065</v>
      </c>
      <c r="M196" s="652">
        <v>3124</v>
      </c>
      <c r="N196" s="652">
        <v>8</v>
      </c>
      <c r="O196" s="652">
        <v>25127</v>
      </c>
      <c r="P196" s="665">
        <v>2.0211550836550836</v>
      </c>
      <c r="Q196" s="653">
        <v>3140.875</v>
      </c>
    </row>
    <row r="197" spans="1:17" ht="14.4" customHeight="1" x14ac:dyDescent="0.3">
      <c r="A197" s="648" t="s">
        <v>553</v>
      </c>
      <c r="B197" s="649" t="s">
        <v>2672</v>
      </c>
      <c r="C197" s="649" t="s">
        <v>2490</v>
      </c>
      <c r="D197" s="649" t="s">
        <v>2950</v>
      </c>
      <c r="E197" s="649" t="s">
        <v>2951</v>
      </c>
      <c r="F197" s="652">
        <v>3</v>
      </c>
      <c r="G197" s="652">
        <v>9126</v>
      </c>
      <c r="H197" s="652">
        <v>1</v>
      </c>
      <c r="I197" s="652">
        <v>3042</v>
      </c>
      <c r="J197" s="652">
        <v>7</v>
      </c>
      <c r="K197" s="652">
        <v>21406</v>
      </c>
      <c r="L197" s="652">
        <v>2.3456059609905764</v>
      </c>
      <c r="M197" s="652">
        <v>3058</v>
      </c>
      <c r="N197" s="652">
        <v>3</v>
      </c>
      <c r="O197" s="652">
        <v>9201</v>
      </c>
      <c r="P197" s="665">
        <v>1.0082182774490467</v>
      </c>
      <c r="Q197" s="653">
        <v>3067</v>
      </c>
    </row>
    <row r="198" spans="1:17" ht="14.4" customHeight="1" x14ac:dyDescent="0.3">
      <c r="A198" s="648" t="s">
        <v>553</v>
      </c>
      <c r="B198" s="649" t="s">
        <v>2672</v>
      </c>
      <c r="C198" s="649" t="s">
        <v>2490</v>
      </c>
      <c r="D198" s="649" t="s">
        <v>2952</v>
      </c>
      <c r="E198" s="649" t="s">
        <v>2953</v>
      </c>
      <c r="F198" s="652">
        <v>12</v>
      </c>
      <c r="G198" s="652">
        <v>43284</v>
      </c>
      <c r="H198" s="652">
        <v>1</v>
      </c>
      <c r="I198" s="652">
        <v>3607</v>
      </c>
      <c r="J198" s="652"/>
      <c r="K198" s="652"/>
      <c r="L198" s="652"/>
      <c r="M198" s="652"/>
      <c r="N198" s="652">
        <v>4</v>
      </c>
      <c r="O198" s="652">
        <v>14680</v>
      </c>
      <c r="P198" s="665">
        <v>0.33915534608631365</v>
      </c>
      <c r="Q198" s="653">
        <v>3670</v>
      </c>
    </row>
    <row r="199" spans="1:17" ht="14.4" customHeight="1" x14ac:dyDescent="0.3">
      <c r="A199" s="648" t="s">
        <v>553</v>
      </c>
      <c r="B199" s="649" t="s">
        <v>2672</v>
      </c>
      <c r="C199" s="649" t="s">
        <v>2490</v>
      </c>
      <c r="D199" s="649" t="s">
        <v>2954</v>
      </c>
      <c r="E199" s="649" t="s">
        <v>2955</v>
      </c>
      <c r="F199" s="652">
        <v>1</v>
      </c>
      <c r="G199" s="652">
        <v>4929</v>
      </c>
      <c r="H199" s="652">
        <v>1</v>
      </c>
      <c r="I199" s="652">
        <v>4929</v>
      </c>
      <c r="J199" s="652"/>
      <c r="K199" s="652"/>
      <c r="L199" s="652"/>
      <c r="M199" s="652"/>
      <c r="N199" s="652"/>
      <c r="O199" s="652"/>
      <c r="P199" s="665"/>
      <c r="Q199" s="653"/>
    </row>
    <row r="200" spans="1:17" ht="14.4" customHeight="1" x14ac:dyDescent="0.3">
      <c r="A200" s="648" t="s">
        <v>553</v>
      </c>
      <c r="B200" s="649" t="s">
        <v>2672</v>
      </c>
      <c r="C200" s="649" t="s">
        <v>2490</v>
      </c>
      <c r="D200" s="649" t="s">
        <v>2956</v>
      </c>
      <c r="E200" s="649" t="s">
        <v>2957</v>
      </c>
      <c r="F200" s="652">
        <v>4</v>
      </c>
      <c r="G200" s="652">
        <v>6964</v>
      </c>
      <c r="H200" s="652">
        <v>1</v>
      </c>
      <c r="I200" s="652">
        <v>1741</v>
      </c>
      <c r="J200" s="652">
        <v>16</v>
      </c>
      <c r="K200" s="652">
        <v>28048</v>
      </c>
      <c r="L200" s="652">
        <v>4.0275703618609997</v>
      </c>
      <c r="M200" s="652">
        <v>1753</v>
      </c>
      <c r="N200" s="652">
        <v>17</v>
      </c>
      <c r="O200" s="652">
        <v>30041</v>
      </c>
      <c r="P200" s="665">
        <v>4.3137564618035613</v>
      </c>
      <c r="Q200" s="653">
        <v>1767.1176470588234</v>
      </c>
    </row>
    <row r="201" spans="1:17" ht="14.4" customHeight="1" x14ac:dyDescent="0.3">
      <c r="A201" s="648" t="s">
        <v>553</v>
      </c>
      <c r="B201" s="649" t="s">
        <v>2672</v>
      </c>
      <c r="C201" s="649" t="s">
        <v>2490</v>
      </c>
      <c r="D201" s="649" t="s">
        <v>2958</v>
      </c>
      <c r="E201" s="649" t="s">
        <v>2959</v>
      </c>
      <c r="F201" s="652"/>
      <c r="G201" s="652"/>
      <c r="H201" s="652"/>
      <c r="I201" s="652"/>
      <c r="J201" s="652">
        <v>0</v>
      </c>
      <c r="K201" s="652">
        <v>0</v>
      </c>
      <c r="L201" s="652"/>
      <c r="M201" s="652"/>
      <c r="N201" s="652"/>
      <c r="O201" s="652"/>
      <c r="P201" s="665"/>
      <c r="Q201" s="653"/>
    </row>
    <row r="202" spans="1:17" ht="14.4" customHeight="1" x14ac:dyDescent="0.3">
      <c r="A202" s="648" t="s">
        <v>553</v>
      </c>
      <c r="B202" s="649" t="s">
        <v>2672</v>
      </c>
      <c r="C202" s="649" t="s">
        <v>2490</v>
      </c>
      <c r="D202" s="649" t="s">
        <v>2960</v>
      </c>
      <c r="E202" s="649" t="s">
        <v>2961</v>
      </c>
      <c r="F202" s="652">
        <v>4</v>
      </c>
      <c r="G202" s="652">
        <v>4276</v>
      </c>
      <c r="H202" s="652">
        <v>1</v>
      </c>
      <c r="I202" s="652">
        <v>1069</v>
      </c>
      <c r="J202" s="652">
        <v>4</v>
      </c>
      <c r="K202" s="652">
        <v>4312</v>
      </c>
      <c r="L202" s="652">
        <v>1.0084190832553788</v>
      </c>
      <c r="M202" s="652">
        <v>1078</v>
      </c>
      <c r="N202" s="652">
        <v>7</v>
      </c>
      <c r="O202" s="652">
        <v>7591</v>
      </c>
      <c r="P202" s="665">
        <v>1.7752572497661365</v>
      </c>
      <c r="Q202" s="653">
        <v>1084.4285714285713</v>
      </c>
    </row>
    <row r="203" spans="1:17" ht="14.4" customHeight="1" x14ac:dyDescent="0.3">
      <c r="A203" s="648" t="s">
        <v>553</v>
      </c>
      <c r="B203" s="649" t="s">
        <v>2672</v>
      </c>
      <c r="C203" s="649" t="s">
        <v>2490</v>
      </c>
      <c r="D203" s="649" t="s">
        <v>2962</v>
      </c>
      <c r="E203" s="649" t="s">
        <v>2963</v>
      </c>
      <c r="F203" s="652">
        <v>1</v>
      </c>
      <c r="G203" s="652">
        <v>5818</v>
      </c>
      <c r="H203" s="652">
        <v>1</v>
      </c>
      <c r="I203" s="652">
        <v>5818</v>
      </c>
      <c r="J203" s="652"/>
      <c r="K203" s="652"/>
      <c r="L203" s="652"/>
      <c r="M203" s="652"/>
      <c r="N203" s="652"/>
      <c r="O203" s="652"/>
      <c r="P203" s="665"/>
      <c r="Q203" s="653"/>
    </row>
    <row r="204" spans="1:17" ht="14.4" customHeight="1" x14ac:dyDescent="0.3">
      <c r="A204" s="648" t="s">
        <v>553</v>
      </c>
      <c r="B204" s="649" t="s">
        <v>2672</v>
      </c>
      <c r="C204" s="649" t="s">
        <v>2490</v>
      </c>
      <c r="D204" s="649" t="s">
        <v>2964</v>
      </c>
      <c r="E204" s="649" t="s">
        <v>2965</v>
      </c>
      <c r="F204" s="652">
        <v>4</v>
      </c>
      <c r="G204" s="652">
        <v>2108</v>
      </c>
      <c r="H204" s="652">
        <v>1</v>
      </c>
      <c r="I204" s="652">
        <v>527</v>
      </c>
      <c r="J204" s="652">
        <v>3</v>
      </c>
      <c r="K204" s="652">
        <v>1593</v>
      </c>
      <c r="L204" s="652">
        <v>0.7556925996204934</v>
      </c>
      <c r="M204" s="652">
        <v>531</v>
      </c>
      <c r="N204" s="652">
        <v>13</v>
      </c>
      <c r="O204" s="652">
        <v>6918</v>
      </c>
      <c r="P204" s="665">
        <v>3.2817836812144212</v>
      </c>
      <c r="Q204" s="653">
        <v>532.15384615384619</v>
      </c>
    </row>
    <row r="205" spans="1:17" ht="14.4" customHeight="1" x14ac:dyDescent="0.3">
      <c r="A205" s="648" t="s">
        <v>553</v>
      </c>
      <c r="B205" s="649" t="s">
        <v>2672</v>
      </c>
      <c r="C205" s="649" t="s">
        <v>2490</v>
      </c>
      <c r="D205" s="649" t="s">
        <v>2966</v>
      </c>
      <c r="E205" s="649" t="s">
        <v>2967</v>
      </c>
      <c r="F205" s="652">
        <v>2</v>
      </c>
      <c r="G205" s="652">
        <v>5460</v>
      </c>
      <c r="H205" s="652">
        <v>1</v>
      </c>
      <c r="I205" s="652">
        <v>2730</v>
      </c>
      <c r="J205" s="652"/>
      <c r="K205" s="652"/>
      <c r="L205" s="652"/>
      <c r="M205" s="652"/>
      <c r="N205" s="652"/>
      <c r="O205" s="652"/>
      <c r="P205" s="665"/>
      <c r="Q205" s="653"/>
    </row>
    <row r="206" spans="1:17" ht="14.4" customHeight="1" x14ac:dyDescent="0.3">
      <c r="A206" s="648" t="s">
        <v>553</v>
      </c>
      <c r="B206" s="649" t="s">
        <v>2672</v>
      </c>
      <c r="C206" s="649" t="s">
        <v>2490</v>
      </c>
      <c r="D206" s="649" t="s">
        <v>2968</v>
      </c>
      <c r="E206" s="649" t="s">
        <v>2969</v>
      </c>
      <c r="F206" s="652"/>
      <c r="G206" s="652"/>
      <c r="H206" s="652"/>
      <c r="I206" s="652"/>
      <c r="J206" s="652">
        <v>1</v>
      </c>
      <c r="K206" s="652">
        <v>466</v>
      </c>
      <c r="L206" s="652"/>
      <c r="M206" s="652">
        <v>466</v>
      </c>
      <c r="N206" s="652">
        <v>1</v>
      </c>
      <c r="O206" s="652">
        <v>473</v>
      </c>
      <c r="P206" s="665"/>
      <c r="Q206" s="653">
        <v>473</v>
      </c>
    </row>
    <row r="207" spans="1:17" ht="14.4" customHeight="1" x14ac:dyDescent="0.3">
      <c r="A207" s="648" t="s">
        <v>553</v>
      </c>
      <c r="B207" s="649" t="s">
        <v>2672</v>
      </c>
      <c r="C207" s="649" t="s">
        <v>2490</v>
      </c>
      <c r="D207" s="649" t="s">
        <v>2970</v>
      </c>
      <c r="E207" s="649" t="s">
        <v>2971</v>
      </c>
      <c r="F207" s="652">
        <v>1</v>
      </c>
      <c r="G207" s="652">
        <v>1110</v>
      </c>
      <c r="H207" s="652">
        <v>1</v>
      </c>
      <c r="I207" s="652">
        <v>1110</v>
      </c>
      <c r="J207" s="652"/>
      <c r="K207" s="652"/>
      <c r="L207" s="652"/>
      <c r="M207" s="652"/>
      <c r="N207" s="652">
        <v>2</v>
      </c>
      <c r="O207" s="652">
        <v>2253</v>
      </c>
      <c r="P207" s="665">
        <v>2.0297297297297296</v>
      </c>
      <c r="Q207" s="653">
        <v>1126.5</v>
      </c>
    </row>
    <row r="208" spans="1:17" ht="14.4" customHeight="1" x14ac:dyDescent="0.3">
      <c r="A208" s="648" t="s">
        <v>553</v>
      </c>
      <c r="B208" s="649" t="s">
        <v>2672</v>
      </c>
      <c r="C208" s="649" t="s">
        <v>2490</v>
      </c>
      <c r="D208" s="649" t="s">
        <v>2972</v>
      </c>
      <c r="E208" s="649" t="s">
        <v>2973</v>
      </c>
      <c r="F208" s="652"/>
      <c r="G208" s="652"/>
      <c r="H208" s="652"/>
      <c r="I208" s="652"/>
      <c r="J208" s="652">
        <v>2</v>
      </c>
      <c r="K208" s="652">
        <v>4638</v>
      </c>
      <c r="L208" s="652"/>
      <c r="M208" s="652">
        <v>2319</v>
      </c>
      <c r="N208" s="652"/>
      <c r="O208" s="652"/>
      <c r="P208" s="665"/>
      <c r="Q208" s="653"/>
    </row>
    <row r="209" spans="1:17" ht="14.4" customHeight="1" x14ac:dyDescent="0.3">
      <c r="A209" s="648" t="s">
        <v>553</v>
      </c>
      <c r="B209" s="649" t="s">
        <v>2672</v>
      </c>
      <c r="C209" s="649" t="s">
        <v>2490</v>
      </c>
      <c r="D209" s="649" t="s">
        <v>2974</v>
      </c>
      <c r="E209" s="649" t="s">
        <v>2975</v>
      </c>
      <c r="F209" s="652"/>
      <c r="G209" s="652"/>
      <c r="H209" s="652"/>
      <c r="I209" s="652"/>
      <c r="J209" s="652">
        <v>1</v>
      </c>
      <c r="K209" s="652">
        <v>247</v>
      </c>
      <c r="L209" s="652"/>
      <c r="M209" s="652">
        <v>247</v>
      </c>
      <c r="N209" s="652"/>
      <c r="O209" s="652"/>
      <c r="P209" s="665"/>
      <c r="Q209" s="653"/>
    </row>
    <row r="210" spans="1:17" ht="14.4" customHeight="1" x14ac:dyDescent="0.3">
      <c r="A210" s="648" t="s">
        <v>553</v>
      </c>
      <c r="B210" s="649" t="s">
        <v>2672</v>
      </c>
      <c r="C210" s="649" t="s">
        <v>2490</v>
      </c>
      <c r="D210" s="649" t="s">
        <v>2976</v>
      </c>
      <c r="E210" s="649" t="s">
        <v>2977</v>
      </c>
      <c r="F210" s="652">
        <v>1</v>
      </c>
      <c r="G210" s="652">
        <v>4451</v>
      </c>
      <c r="H210" s="652">
        <v>1</v>
      </c>
      <c r="I210" s="652">
        <v>4451</v>
      </c>
      <c r="J210" s="652"/>
      <c r="K210" s="652"/>
      <c r="L210" s="652"/>
      <c r="M210" s="652"/>
      <c r="N210" s="652"/>
      <c r="O210" s="652"/>
      <c r="P210" s="665"/>
      <c r="Q210" s="653"/>
    </row>
    <row r="211" spans="1:17" ht="14.4" customHeight="1" x14ac:dyDescent="0.3">
      <c r="A211" s="648" t="s">
        <v>553</v>
      </c>
      <c r="B211" s="649" t="s">
        <v>2672</v>
      </c>
      <c r="C211" s="649" t="s">
        <v>2490</v>
      </c>
      <c r="D211" s="649" t="s">
        <v>2978</v>
      </c>
      <c r="E211" s="649" t="s">
        <v>2979</v>
      </c>
      <c r="F211" s="652">
        <v>1</v>
      </c>
      <c r="G211" s="652">
        <v>3635</v>
      </c>
      <c r="H211" s="652">
        <v>1</v>
      </c>
      <c r="I211" s="652">
        <v>3635</v>
      </c>
      <c r="J211" s="652"/>
      <c r="K211" s="652"/>
      <c r="L211" s="652"/>
      <c r="M211" s="652"/>
      <c r="N211" s="652"/>
      <c r="O211" s="652"/>
      <c r="P211" s="665"/>
      <c r="Q211" s="653"/>
    </row>
    <row r="212" spans="1:17" ht="14.4" customHeight="1" x14ac:dyDescent="0.3">
      <c r="A212" s="648" t="s">
        <v>553</v>
      </c>
      <c r="B212" s="649" t="s">
        <v>2672</v>
      </c>
      <c r="C212" s="649" t="s">
        <v>2490</v>
      </c>
      <c r="D212" s="649" t="s">
        <v>2980</v>
      </c>
      <c r="E212" s="649" t="s">
        <v>2981</v>
      </c>
      <c r="F212" s="652">
        <v>1</v>
      </c>
      <c r="G212" s="652">
        <v>3851</v>
      </c>
      <c r="H212" s="652">
        <v>1</v>
      </c>
      <c r="I212" s="652">
        <v>3851</v>
      </c>
      <c r="J212" s="652"/>
      <c r="K212" s="652"/>
      <c r="L212" s="652"/>
      <c r="M212" s="652"/>
      <c r="N212" s="652"/>
      <c r="O212" s="652"/>
      <c r="P212" s="665"/>
      <c r="Q212" s="653"/>
    </row>
    <row r="213" spans="1:17" ht="14.4" customHeight="1" thickBot="1" x14ac:dyDescent="0.35">
      <c r="A213" s="654" t="s">
        <v>553</v>
      </c>
      <c r="B213" s="655" t="s">
        <v>2982</v>
      </c>
      <c r="C213" s="655" t="s">
        <v>2490</v>
      </c>
      <c r="D213" s="655" t="s">
        <v>2906</v>
      </c>
      <c r="E213" s="655" t="s">
        <v>2907</v>
      </c>
      <c r="F213" s="658"/>
      <c r="G213" s="658"/>
      <c r="H213" s="658"/>
      <c r="I213" s="658"/>
      <c r="J213" s="658">
        <v>1</v>
      </c>
      <c r="K213" s="658">
        <v>5701</v>
      </c>
      <c r="L213" s="658"/>
      <c r="M213" s="658">
        <v>5701</v>
      </c>
      <c r="N213" s="658"/>
      <c r="O213" s="658"/>
      <c r="P213" s="666"/>
      <c r="Q213" s="65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78" t="s">
        <v>136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</row>
    <row r="2" spans="1:13" ht="14.4" customHeight="1" thickBot="1" x14ac:dyDescent="0.35">
      <c r="A2" s="383" t="s">
        <v>332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79" t="s">
        <v>70</v>
      </c>
      <c r="B3" s="546" t="s">
        <v>71</v>
      </c>
      <c r="C3" s="547"/>
      <c r="D3" s="547"/>
      <c r="E3" s="548"/>
      <c r="F3" s="546" t="s">
        <v>314</v>
      </c>
      <c r="G3" s="547"/>
      <c r="H3" s="547"/>
      <c r="I3" s="548"/>
      <c r="J3" s="123"/>
      <c r="K3" s="124"/>
      <c r="L3" s="123"/>
      <c r="M3" s="125"/>
    </row>
    <row r="4" spans="1:13" ht="14.4" customHeight="1" thickBot="1" x14ac:dyDescent="0.35">
      <c r="A4" s="580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183.048</v>
      </c>
      <c r="C5" s="114">
        <v>151.17599999999999</v>
      </c>
      <c r="D5" s="114">
        <v>174.73400000000001</v>
      </c>
      <c r="E5" s="131">
        <v>0.95458021939600546</v>
      </c>
      <c r="F5" s="132">
        <v>226</v>
      </c>
      <c r="G5" s="114">
        <v>183</v>
      </c>
      <c r="H5" s="114">
        <v>208</v>
      </c>
      <c r="I5" s="133">
        <v>0.92035398230088494</v>
      </c>
      <c r="J5" s="123"/>
      <c r="K5" s="123"/>
      <c r="L5" s="7">
        <f>D5-B5</f>
        <v>-8.313999999999993</v>
      </c>
      <c r="M5" s="8">
        <f>H5-F5</f>
        <v>-18</v>
      </c>
    </row>
    <row r="6" spans="1:13" ht="14.4" hidden="1" customHeight="1" outlineLevel="1" x14ac:dyDescent="0.3">
      <c r="A6" s="119" t="s">
        <v>170</v>
      </c>
      <c r="B6" s="122">
        <v>25.187000000000001</v>
      </c>
      <c r="C6" s="113">
        <v>21.893999999999998</v>
      </c>
      <c r="D6" s="113">
        <v>26.838000000000001</v>
      </c>
      <c r="E6" s="134">
        <v>1.0655496883312821</v>
      </c>
      <c r="F6" s="135">
        <v>33</v>
      </c>
      <c r="G6" s="113">
        <v>29</v>
      </c>
      <c r="H6" s="113">
        <v>42</v>
      </c>
      <c r="I6" s="136">
        <v>1.2727272727272727</v>
      </c>
      <c r="J6" s="123"/>
      <c r="K6" s="123"/>
      <c r="L6" s="5">
        <f t="shared" ref="L6:L11" si="0">D6-B6</f>
        <v>1.6509999999999998</v>
      </c>
      <c r="M6" s="6">
        <f t="shared" ref="M6:M13" si="1">H6-F6</f>
        <v>9</v>
      </c>
    </row>
    <row r="7" spans="1:13" ht="14.4" hidden="1" customHeight="1" outlineLevel="1" x14ac:dyDescent="0.3">
      <c r="A7" s="119" t="s">
        <v>171</v>
      </c>
      <c r="B7" s="122">
        <v>80.936000000000007</v>
      </c>
      <c r="C7" s="113">
        <v>62.112000000000002</v>
      </c>
      <c r="D7" s="113">
        <v>67.576999999999998</v>
      </c>
      <c r="E7" s="134">
        <v>0.83494365918750613</v>
      </c>
      <c r="F7" s="135">
        <v>108</v>
      </c>
      <c r="G7" s="113">
        <v>82</v>
      </c>
      <c r="H7" s="113">
        <v>102</v>
      </c>
      <c r="I7" s="136">
        <v>0.94444444444444442</v>
      </c>
      <c r="J7" s="123"/>
      <c r="K7" s="123"/>
      <c r="L7" s="5">
        <f t="shared" si="0"/>
        <v>-13.359000000000009</v>
      </c>
      <c r="M7" s="6">
        <f t="shared" si="1"/>
        <v>-6</v>
      </c>
    </row>
    <row r="8" spans="1:13" ht="14.4" hidden="1" customHeight="1" outlineLevel="1" x14ac:dyDescent="0.3">
      <c r="A8" s="119" t="s">
        <v>172</v>
      </c>
      <c r="B8" s="122">
        <v>10.552</v>
      </c>
      <c r="C8" s="113">
        <v>9.2360000000000007</v>
      </c>
      <c r="D8" s="113">
        <v>10.242000000000001</v>
      </c>
      <c r="E8" s="134">
        <v>0.97062168309325259</v>
      </c>
      <c r="F8" s="135">
        <v>17</v>
      </c>
      <c r="G8" s="113">
        <v>10</v>
      </c>
      <c r="H8" s="113">
        <v>14</v>
      </c>
      <c r="I8" s="136">
        <v>0.82352941176470584</v>
      </c>
      <c r="J8" s="123"/>
      <c r="K8" s="123"/>
      <c r="L8" s="5">
        <f t="shared" si="0"/>
        <v>-0.30999999999999872</v>
      </c>
      <c r="M8" s="6">
        <f t="shared" si="1"/>
        <v>-3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555</v>
      </c>
      <c r="F9" s="135">
        <v>0</v>
      </c>
      <c r="G9" s="113">
        <v>0</v>
      </c>
      <c r="H9" s="113">
        <v>0</v>
      </c>
      <c r="I9" s="136" t="s">
        <v>555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58.332000000000001</v>
      </c>
      <c r="C10" s="113">
        <v>28.084</v>
      </c>
      <c r="D10" s="113">
        <v>49.313000000000002</v>
      </c>
      <c r="E10" s="134">
        <v>0.84538503737228288</v>
      </c>
      <c r="F10" s="135">
        <v>58</v>
      </c>
      <c r="G10" s="113">
        <v>41</v>
      </c>
      <c r="H10" s="113">
        <v>56</v>
      </c>
      <c r="I10" s="136">
        <v>0.96551724137931039</v>
      </c>
      <c r="J10" s="123"/>
      <c r="K10" s="123"/>
      <c r="L10" s="5">
        <f t="shared" si="0"/>
        <v>-9.0189999999999984</v>
      </c>
      <c r="M10" s="6">
        <f t="shared" si="1"/>
        <v>-2</v>
      </c>
    </row>
    <row r="11" spans="1:13" ht="14.4" hidden="1" customHeight="1" outlineLevel="1" x14ac:dyDescent="0.3">
      <c r="A11" s="119" t="s">
        <v>175</v>
      </c>
      <c r="B11" s="122">
        <v>14.92</v>
      </c>
      <c r="C11" s="113">
        <v>11.323</v>
      </c>
      <c r="D11" s="113">
        <v>19.478999999999999</v>
      </c>
      <c r="E11" s="134">
        <v>1.305563002680965</v>
      </c>
      <c r="F11" s="135">
        <v>17</v>
      </c>
      <c r="G11" s="113">
        <v>17</v>
      </c>
      <c r="H11" s="113">
        <v>26</v>
      </c>
      <c r="I11" s="136">
        <v>1.5294117647058822</v>
      </c>
      <c r="J11" s="123"/>
      <c r="K11" s="123"/>
      <c r="L11" s="5">
        <f t="shared" si="0"/>
        <v>4.5589999999999993</v>
      </c>
      <c r="M11" s="6">
        <f t="shared" si="1"/>
        <v>9</v>
      </c>
    </row>
    <row r="12" spans="1:13" ht="14.4" hidden="1" customHeight="1" outlineLevel="1" thickBot="1" x14ac:dyDescent="0.35">
      <c r="A12" s="244" t="s">
        <v>233</v>
      </c>
      <c r="B12" s="245">
        <v>3.9359999999999999</v>
      </c>
      <c r="C12" s="246">
        <v>0</v>
      </c>
      <c r="D12" s="246">
        <v>0.61799999999999999</v>
      </c>
      <c r="E12" s="247"/>
      <c r="F12" s="248">
        <v>5</v>
      </c>
      <c r="G12" s="246">
        <v>0</v>
      </c>
      <c r="H12" s="246">
        <v>1</v>
      </c>
      <c r="I12" s="249"/>
      <c r="J12" s="123"/>
      <c r="K12" s="123"/>
      <c r="L12" s="250">
        <f>D12-B12</f>
        <v>-3.3180000000000001</v>
      </c>
      <c r="M12" s="251">
        <f>H12-F12</f>
        <v>-4</v>
      </c>
    </row>
    <row r="13" spans="1:13" ht="14.4" customHeight="1" collapsed="1" thickBot="1" x14ac:dyDescent="0.35">
      <c r="A13" s="120" t="s">
        <v>3</v>
      </c>
      <c r="B13" s="115">
        <f>SUM(B5:B12)</f>
        <v>376.91100000000006</v>
      </c>
      <c r="C13" s="116">
        <f>SUM(C5:C12)</f>
        <v>283.82499999999993</v>
      </c>
      <c r="D13" s="116">
        <f>SUM(D5:D12)</f>
        <v>348.80099999999999</v>
      </c>
      <c r="E13" s="137">
        <f>IF(OR(D13=0,B13=0),0,D13/B13)</f>
        <v>0.92542005937741256</v>
      </c>
      <c r="F13" s="138">
        <f>SUM(F5:F12)</f>
        <v>464</v>
      </c>
      <c r="G13" s="116">
        <f>SUM(G5:G12)</f>
        <v>362</v>
      </c>
      <c r="H13" s="116">
        <f>SUM(H5:H12)</f>
        <v>449</v>
      </c>
      <c r="I13" s="139">
        <f>IF(OR(H13=0,F13=0),0,H13/F13)</f>
        <v>0.96767241379310343</v>
      </c>
      <c r="J13" s="123"/>
      <c r="K13" s="123"/>
      <c r="L13" s="129">
        <f>D13-B13</f>
        <v>-28.11000000000007</v>
      </c>
      <c r="M13" s="140">
        <f t="shared" si="1"/>
        <v>-15</v>
      </c>
    </row>
    <row r="14" spans="1:13" ht="14.4" customHeight="1" x14ac:dyDescent="0.3">
      <c r="A14" s="141"/>
      <c r="B14" s="572"/>
      <c r="C14" s="572"/>
      <c r="D14" s="572"/>
      <c r="E14" s="572"/>
      <c r="F14" s="572"/>
      <c r="G14" s="572"/>
      <c r="H14" s="572"/>
      <c r="I14" s="572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67" t="s">
        <v>229</v>
      </c>
      <c r="B16" s="569" t="s">
        <v>71</v>
      </c>
      <c r="C16" s="570"/>
      <c r="D16" s="570"/>
      <c r="E16" s="571"/>
      <c r="F16" s="569" t="s">
        <v>314</v>
      </c>
      <c r="G16" s="570"/>
      <c r="H16" s="570"/>
      <c r="I16" s="571"/>
      <c r="J16" s="574" t="s">
        <v>180</v>
      </c>
      <c r="K16" s="575"/>
      <c r="L16" s="158"/>
      <c r="M16" s="158"/>
    </row>
    <row r="17" spans="1:13" ht="14.4" customHeight="1" thickBot="1" x14ac:dyDescent="0.35">
      <c r="A17" s="568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76" t="s">
        <v>181</v>
      </c>
      <c r="K17" s="577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183.048</v>
      </c>
      <c r="C18" s="114">
        <v>151.17599999999999</v>
      </c>
      <c r="D18" s="114">
        <v>174.73400000000001</v>
      </c>
      <c r="E18" s="131">
        <v>0.95458021939600546</v>
      </c>
      <c r="F18" s="121">
        <v>226</v>
      </c>
      <c r="G18" s="114">
        <v>183</v>
      </c>
      <c r="H18" s="114">
        <v>208</v>
      </c>
      <c r="I18" s="133">
        <v>0.92035398230088494</v>
      </c>
      <c r="J18" s="560">
        <f>0.97*0.976</f>
        <v>0.94672000000000001</v>
      </c>
      <c r="K18" s="561"/>
      <c r="L18" s="147">
        <f>D18-B18</f>
        <v>-8.313999999999993</v>
      </c>
      <c r="M18" s="148">
        <f>H18-F18</f>
        <v>-18</v>
      </c>
    </row>
    <row r="19" spans="1:13" ht="14.4" hidden="1" customHeight="1" outlineLevel="1" x14ac:dyDescent="0.3">
      <c r="A19" s="119" t="s">
        <v>170</v>
      </c>
      <c r="B19" s="122">
        <v>25.187000000000001</v>
      </c>
      <c r="C19" s="113">
        <v>21.893999999999998</v>
      </c>
      <c r="D19" s="113">
        <v>26.838000000000001</v>
      </c>
      <c r="E19" s="134">
        <v>1.0655496883312821</v>
      </c>
      <c r="F19" s="122">
        <v>33</v>
      </c>
      <c r="G19" s="113">
        <v>29</v>
      </c>
      <c r="H19" s="113">
        <v>42</v>
      </c>
      <c r="I19" s="136">
        <v>1.2727272727272727</v>
      </c>
      <c r="J19" s="560">
        <f>0.97*1.096</f>
        <v>1.0631200000000001</v>
      </c>
      <c r="K19" s="561"/>
      <c r="L19" s="149">
        <f t="shared" ref="L19:L26" si="2">D19-B19</f>
        <v>1.6509999999999998</v>
      </c>
      <c r="M19" s="150">
        <f t="shared" ref="M19:M26" si="3">H19-F19</f>
        <v>9</v>
      </c>
    </row>
    <row r="20" spans="1:13" ht="14.4" hidden="1" customHeight="1" outlineLevel="1" x14ac:dyDescent="0.3">
      <c r="A20" s="119" t="s">
        <v>171</v>
      </c>
      <c r="B20" s="122">
        <v>80.936000000000007</v>
      </c>
      <c r="C20" s="113">
        <v>62.112000000000002</v>
      </c>
      <c r="D20" s="113">
        <v>67.576999999999998</v>
      </c>
      <c r="E20" s="134">
        <v>0.83494365918750613</v>
      </c>
      <c r="F20" s="122">
        <v>108</v>
      </c>
      <c r="G20" s="113">
        <v>82</v>
      </c>
      <c r="H20" s="113">
        <v>102</v>
      </c>
      <c r="I20" s="136">
        <v>0.94444444444444442</v>
      </c>
      <c r="J20" s="560">
        <f>0.97*1.047</f>
        <v>1.01559</v>
      </c>
      <c r="K20" s="561"/>
      <c r="L20" s="149">
        <f t="shared" si="2"/>
        <v>-13.359000000000009</v>
      </c>
      <c r="M20" s="150">
        <f t="shared" si="3"/>
        <v>-6</v>
      </c>
    </row>
    <row r="21" spans="1:13" ht="14.4" hidden="1" customHeight="1" outlineLevel="1" x14ac:dyDescent="0.3">
      <c r="A21" s="119" t="s">
        <v>172</v>
      </c>
      <c r="B21" s="122">
        <v>10.552</v>
      </c>
      <c r="C21" s="113">
        <v>9.2360000000000007</v>
      </c>
      <c r="D21" s="113">
        <v>10.242000000000001</v>
      </c>
      <c r="E21" s="134">
        <v>0.97062168309325259</v>
      </c>
      <c r="F21" s="122">
        <v>17</v>
      </c>
      <c r="G21" s="113">
        <v>10</v>
      </c>
      <c r="H21" s="113">
        <v>14</v>
      </c>
      <c r="I21" s="136">
        <v>0.82352941176470584</v>
      </c>
      <c r="J21" s="560">
        <f>0.97*1.091</f>
        <v>1.05827</v>
      </c>
      <c r="K21" s="561"/>
      <c r="L21" s="149">
        <f t="shared" si="2"/>
        <v>-0.30999999999999872</v>
      </c>
      <c r="M21" s="150">
        <f t="shared" si="3"/>
        <v>-3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555</v>
      </c>
      <c r="F22" s="122">
        <v>0</v>
      </c>
      <c r="G22" s="113">
        <v>0</v>
      </c>
      <c r="H22" s="113">
        <v>0</v>
      </c>
      <c r="I22" s="136" t="s">
        <v>555</v>
      </c>
      <c r="J22" s="560">
        <f>0.97*1</f>
        <v>0.97</v>
      </c>
      <c r="K22" s="561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58.332000000000001</v>
      </c>
      <c r="C23" s="113">
        <v>28.084</v>
      </c>
      <c r="D23" s="113">
        <v>49.313000000000002</v>
      </c>
      <c r="E23" s="134">
        <v>0.84538503737228288</v>
      </c>
      <c r="F23" s="122">
        <v>58</v>
      </c>
      <c r="G23" s="113">
        <v>41</v>
      </c>
      <c r="H23" s="113">
        <v>56</v>
      </c>
      <c r="I23" s="136">
        <v>0.96551724137931039</v>
      </c>
      <c r="J23" s="560">
        <f>0.97*1.096</f>
        <v>1.0631200000000001</v>
      </c>
      <c r="K23" s="561"/>
      <c r="L23" s="149">
        <f t="shared" si="2"/>
        <v>-9.0189999999999984</v>
      </c>
      <c r="M23" s="150">
        <f t="shared" si="3"/>
        <v>-2</v>
      </c>
    </row>
    <row r="24" spans="1:13" ht="14.4" hidden="1" customHeight="1" outlineLevel="1" x14ac:dyDescent="0.3">
      <c r="A24" s="119" t="s">
        <v>175</v>
      </c>
      <c r="B24" s="122">
        <v>14.92</v>
      </c>
      <c r="C24" s="113">
        <v>11.323</v>
      </c>
      <c r="D24" s="113">
        <v>19.478999999999999</v>
      </c>
      <c r="E24" s="134">
        <v>1.305563002680965</v>
      </c>
      <c r="F24" s="122">
        <v>17</v>
      </c>
      <c r="G24" s="113">
        <v>17</v>
      </c>
      <c r="H24" s="113">
        <v>26</v>
      </c>
      <c r="I24" s="136">
        <v>1.5294117647058822</v>
      </c>
      <c r="J24" s="560">
        <f>0.97*0.989</f>
        <v>0.95933000000000002</v>
      </c>
      <c r="K24" s="561"/>
      <c r="L24" s="149">
        <f t="shared" si="2"/>
        <v>4.5589999999999993</v>
      </c>
      <c r="M24" s="150">
        <f t="shared" si="3"/>
        <v>9</v>
      </c>
    </row>
    <row r="25" spans="1:13" ht="14.4" hidden="1" customHeight="1" outlineLevel="1" thickBot="1" x14ac:dyDescent="0.35">
      <c r="A25" s="244" t="s">
        <v>233</v>
      </c>
      <c r="B25" s="245">
        <v>3.9359999999999999</v>
      </c>
      <c r="C25" s="246">
        <v>0</v>
      </c>
      <c r="D25" s="246">
        <v>0.61799999999999999</v>
      </c>
      <c r="E25" s="247"/>
      <c r="F25" s="245">
        <v>5</v>
      </c>
      <c r="G25" s="246">
        <v>0</v>
      </c>
      <c r="H25" s="246">
        <v>1</v>
      </c>
      <c r="I25" s="249"/>
      <c r="J25" s="365"/>
      <c r="K25" s="366"/>
      <c r="L25" s="252">
        <f>D25-B25</f>
        <v>-3.3180000000000001</v>
      </c>
      <c r="M25" s="253">
        <f>H25-F25</f>
        <v>-4</v>
      </c>
    </row>
    <row r="26" spans="1:13" ht="14.4" customHeight="1" collapsed="1" thickBot="1" x14ac:dyDescent="0.35">
      <c r="A26" s="151" t="s">
        <v>3</v>
      </c>
      <c r="B26" s="152">
        <f>SUM(B18:B25)</f>
        <v>376.91100000000006</v>
      </c>
      <c r="C26" s="153">
        <f>SUM(C18:C25)</f>
        <v>283.82499999999993</v>
      </c>
      <c r="D26" s="153">
        <f>SUM(D18:D25)</f>
        <v>348.80099999999999</v>
      </c>
      <c r="E26" s="154">
        <f>IF(OR(D26=0,B26=0),0,D26/B26)</f>
        <v>0.92542005937741256</v>
      </c>
      <c r="F26" s="152">
        <f>SUM(F18:F25)</f>
        <v>464</v>
      </c>
      <c r="G26" s="153">
        <f>SUM(G18:G25)</f>
        <v>362</v>
      </c>
      <c r="H26" s="153">
        <f>SUM(H18:H25)</f>
        <v>449</v>
      </c>
      <c r="I26" s="155">
        <f>IF(OR(H26=0,F26=0),0,H26/F26)</f>
        <v>0.96767241379310343</v>
      </c>
      <c r="J26" s="123"/>
      <c r="K26" s="123"/>
      <c r="L26" s="145">
        <f t="shared" si="2"/>
        <v>-28.11000000000007</v>
      </c>
      <c r="M26" s="156">
        <f t="shared" si="3"/>
        <v>-15</v>
      </c>
    </row>
    <row r="27" spans="1:13" ht="14.4" customHeight="1" x14ac:dyDescent="0.3">
      <c r="A27" s="157"/>
      <c r="B27" s="572" t="s">
        <v>231</v>
      </c>
      <c r="C27" s="573"/>
      <c r="D27" s="573"/>
      <c r="E27" s="573"/>
      <c r="F27" s="572" t="s">
        <v>232</v>
      </c>
      <c r="G27" s="573"/>
      <c r="H27" s="573"/>
      <c r="I27" s="573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62" t="s">
        <v>230</v>
      </c>
      <c r="B29" s="564" t="s">
        <v>71</v>
      </c>
      <c r="C29" s="565"/>
      <c r="D29" s="565"/>
      <c r="E29" s="566"/>
      <c r="F29" s="565" t="s">
        <v>314</v>
      </c>
      <c r="G29" s="565"/>
      <c r="H29" s="565"/>
      <c r="I29" s="566"/>
      <c r="J29" s="158"/>
      <c r="K29" s="158"/>
      <c r="L29" s="158"/>
      <c r="M29" s="159"/>
    </row>
    <row r="30" spans="1:13" ht="14.4" customHeight="1" thickBot="1" x14ac:dyDescent="0.35">
      <c r="A30" s="563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555</v>
      </c>
      <c r="F31" s="132">
        <v>0</v>
      </c>
      <c r="G31" s="114">
        <v>0</v>
      </c>
      <c r="H31" s="114">
        <v>0</v>
      </c>
      <c r="I31" s="133" t="s">
        <v>555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555</v>
      </c>
      <c r="F32" s="135">
        <v>0</v>
      </c>
      <c r="G32" s="113">
        <v>0</v>
      </c>
      <c r="H32" s="113">
        <v>0</v>
      </c>
      <c r="I32" s="136" t="s">
        <v>555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555</v>
      </c>
      <c r="F33" s="135">
        <v>0</v>
      </c>
      <c r="G33" s="113">
        <v>0</v>
      </c>
      <c r="H33" s="113">
        <v>0</v>
      </c>
      <c r="I33" s="136" t="s">
        <v>555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555</v>
      </c>
      <c r="F34" s="135">
        <v>0</v>
      </c>
      <c r="G34" s="113">
        <v>0</v>
      </c>
      <c r="H34" s="113">
        <v>0</v>
      </c>
      <c r="I34" s="136" t="s">
        <v>555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555</v>
      </c>
      <c r="F35" s="135">
        <v>0</v>
      </c>
      <c r="G35" s="113">
        <v>0</v>
      </c>
      <c r="H35" s="113">
        <v>0</v>
      </c>
      <c r="I35" s="136" t="s">
        <v>555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555</v>
      </c>
      <c r="F36" s="135">
        <v>0</v>
      </c>
      <c r="G36" s="113">
        <v>0</v>
      </c>
      <c r="H36" s="113">
        <v>0</v>
      </c>
      <c r="I36" s="136" t="s">
        <v>555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555</v>
      </c>
      <c r="F37" s="135">
        <v>0</v>
      </c>
      <c r="G37" s="113">
        <v>0</v>
      </c>
      <c r="H37" s="113">
        <v>0</v>
      </c>
      <c r="I37" s="136" t="s">
        <v>555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233</v>
      </c>
      <c r="B38" s="245">
        <v>0</v>
      </c>
      <c r="C38" s="246">
        <v>0</v>
      </c>
      <c r="D38" s="246">
        <v>0</v>
      </c>
      <c r="E38" s="247"/>
      <c r="F38" s="248">
        <v>0</v>
      </c>
      <c r="G38" s="246">
        <v>0</v>
      </c>
      <c r="H38" s="246">
        <v>0</v>
      </c>
      <c r="I38" s="249"/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317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313</v>
      </c>
    </row>
    <row r="43" spans="1:13" ht="14.4" customHeight="1" x14ac:dyDescent="0.25">
      <c r="A43" s="450" t="s">
        <v>319</v>
      </c>
    </row>
    <row r="44" spans="1:13" ht="14.4" customHeight="1" x14ac:dyDescent="0.25">
      <c r="A44" s="449" t="s">
        <v>315</v>
      </c>
    </row>
    <row r="45" spans="1:13" ht="14.4" customHeight="1" x14ac:dyDescent="0.25">
      <c r="A45" s="450" t="s">
        <v>316</v>
      </c>
    </row>
    <row r="46" spans="1:13" ht="14.4" customHeight="1" x14ac:dyDescent="0.3">
      <c r="A46" s="243" t="s">
        <v>318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1" t="s">
        <v>115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</row>
    <row r="2" spans="1:13" ht="14.4" customHeight="1" x14ac:dyDescent="0.3">
      <c r="A2" s="383" t="s">
        <v>332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81" t="s">
        <v>83</v>
      </c>
      <c r="C31" s="582"/>
      <c r="D31" s="582"/>
      <c r="E31" s="583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391.7</v>
      </c>
      <c r="C33" s="203">
        <v>395</v>
      </c>
      <c r="D33" s="84">
        <f>IF(C33="","",C33-B33)</f>
        <v>3.3000000000000114</v>
      </c>
      <c r="E33" s="85">
        <f>IF(C33="","",C33/B33)</f>
        <v>1.0084248149093695</v>
      </c>
      <c r="F33" s="86">
        <v>81.03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765.04</v>
      </c>
      <c r="C34" s="204">
        <v>764</v>
      </c>
      <c r="D34" s="87">
        <f t="shared" ref="D34:D45" si="0">IF(C34="","",C34-B34)</f>
        <v>-1.0399999999999636</v>
      </c>
      <c r="E34" s="88">
        <f t="shared" ref="E34:E45" si="1">IF(C34="","",C34/B34)</f>
        <v>0.99864059395587168</v>
      </c>
      <c r="F34" s="89">
        <v>157.97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1224.5999999999999</v>
      </c>
      <c r="C35" s="204">
        <v>1189</v>
      </c>
      <c r="D35" s="87">
        <f t="shared" si="0"/>
        <v>-35.599999999999909</v>
      </c>
      <c r="E35" s="88">
        <f t="shared" si="1"/>
        <v>0.97092928303119397</v>
      </c>
      <c r="F35" s="89">
        <v>242.46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1676.92</v>
      </c>
      <c r="C36" s="204">
        <v>1621</v>
      </c>
      <c r="D36" s="87">
        <f t="shared" si="0"/>
        <v>-55.920000000000073</v>
      </c>
      <c r="E36" s="88">
        <f t="shared" si="1"/>
        <v>0.96665314982229322</v>
      </c>
      <c r="F36" s="89">
        <v>315.35000000000002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2023.98</v>
      </c>
      <c r="C37" s="204">
        <v>1990</v>
      </c>
      <c r="D37" s="87">
        <f t="shared" si="0"/>
        <v>-33.980000000000018</v>
      </c>
      <c r="E37" s="88">
        <f t="shared" si="1"/>
        <v>0.98321129655431372</v>
      </c>
      <c r="F37" s="89">
        <v>395.84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2419.65</v>
      </c>
      <c r="C38" s="204">
        <v>2361</v>
      </c>
      <c r="D38" s="87">
        <f t="shared" si="0"/>
        <v>-58.650000000000091</v>
      </c>
      <c r="E38" s="88">
        <f t="shared" si="1"/>
        <v>0.97576095716322608</v>
      </c>
      <c r="F38" s="89">
        <v>458.44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8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0" t="s">
        <v>3133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</row>
    <row r="2" spans="1:23" ht="14.4" customHeight="1" thickBot="1" x14ac:dyDescent="0.35">
      <c r="A2" s="383" t="s">
        <v>332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590" t="s">
        <v>75</v>
      </c>
      <c r="B3" s="591">
        <v>2012</v>
      </c>
      <c r="C3" s="592"/>
      <c r="D3" s="593"/>
      <c r="E3" s="591">
        <v>2013</v>
      </c>
      <c r="F3" s="592"/>
      <c r="G3" s="593"/>
      <c r="H3" s="591">
        <v>2014</v>
      </c>
      <c r="I3" s="592"/>
      <c r="J3" s="593"/>
      <c r="K3" s="594" t="s">
        <v>76</v>
      </c>
      <c r="L3" s="586" t="s">
        <v>77</v>
      </c>
      <c r="M3" s="586" t="s">
        <v>78</v>
      </c>
      <c r="N3" s="586" t="s">
        <v>79</v>
      </c>
      <c r="O3" s="270" t="s">
        <v>80</v>
      </c>
      <c r="P3" s="587" t="s">
        <v>81</v>
      </c>
      <c r="Q3" s="588" t="s">
        <v>82</v>
      </c>
      <c r="R3" s="589"/>
      <c r="S3" s="584" t="s">
        <v>83</v>
      </c>
      <c r="T3" s="585"/>
      <c r="U3" s="585"/>
      <c r="V3" s="585"/>
      <c r="W3" s="218" t="s">
        <v>83</v>
      </c>
    </row>
    <row r="4" spans="1:23" s="95" customFormat="1" ht="14.4" customHeight="1" thickBot="1" x14ac:dyDescent="0.35">
      <c r="A4" s="819"/>
      <c r="B4" s="820" t="s">
        <v>84</v>
      </c>
      <c r="C4" s="821" t="s">
        <v>72</v>
      </c>
      <c r="D4" s="822" t="s">
        <v>85</v>
      </c>
      <c r="E4" s="820" t="s">
        <v>84</v>
      </c>
      <c r="F4" s="821" t="s">
        <v>72</v>
      </c>
      <c r="G4" s="822" t="s">
        <v>85</v>
      </c>
      <c r="H4" s="820" t="s">
        <v>84</v>
      </c>
      <c r="I4" s="821" t="s">
        <v>72</v>
      </c>
      <c r="J4" s="822" t="s">
        <v>85</v>
      </c>
      <c r="K4" s="823"/>
      <c r="L4" s="824"/>
      <c r="M4" s="824"/>
      <c r="N4" s="824"/>
      <c r="O4" s="825"/>
      <c r="P4" s="826"/>
      <c r="Q4" s="827" t="s">
        <v>73</v>
      </c>
      <c r="R4" s="828" t="s">
        <v>72</v>
      </c>
      <c r="S4" s="829" t="s">
        <v>86</v>
      </c>
      <c r="T4" s="830" t="s">
        <v>87</v>
      </c>
      <c r="U4" s="830" t="s">
        <v>88</v>
      </c>
      <c r="V4" s="831" t="s">
        <v>2</v>
      </c>
      <c r="W4" s="832" t="s">
        <v>89</v>
      </c>
    </row>
    <row r="5" spans="1:23" ht="14.4" customHeight="1" x14ac:dyDescent="0.3">
      <c r="A5" s="863" t="s">
        <v>2984</v>
      </c>
      <c r="B5" s="833"/>
      <c r="C5" s="834"/>
      <c r="D5" s="835"/>
      <c r="E5" s="836"/>
      <c r="F5" s="837"/>
      <c r="G5" s="838"/>
      <c r="H5" s="839">
        <v>1</v>
      </c>
      <c r="I5" s="840">
        <v>7.23</v>
      </c>
      <c r="J5" s="841">
        <v>22</v>
      </c>
      <c r="K5" s="842">
        <v>7.23</v>
      </c>
      <c r="L5" s="843">
        <v>5</v>
      </c>
      <c r="M5" s="843">
        <v>43</v>
      </c>
      <c r="N5" s="844">
        <v>14.23</v>
      </c>
      <c r="O5" s="843" t="s">
        <v>2985</v>
      </c>
      <c r="P5" s="845" t="s">
        <v>2986</v>
      </c>
      <c r="Q5" s="846">
        <f>H5-B5</f>
        <v>1</v>
      </c>
      <c r="R5" s="846">
        <f>I5-C5</f>
        <v>7.23</v>
      </c>
      <c r="S5" s="833">
        <f>IF(H5=0,"",H5*N5)</f>
        <v>14.23</v>
      </c>
      <c r="T5" s="833">
        <f>IF(H5=0,"",H5*J5)</f>
        <v>22</v>
      </c>
      <c r="U5" s="833">
        <f>IF(H5=0,"",T5-S5)</f>
        <v>7.77</v>
      </c>
      <c r="V5" s="847">
        <f>IF(H5=0,"",T5/S5)</f>
        <v>1.5460295151089247</v>
      </c>
      <c r="W5" s="848">
        <v>7.77</v>
      </c>
    </row>
    <row r="6" spans="1:23" ht="14.4" customHeight="1" x14ac:dyDescent="0.3">
      <c r="A6" s="864" t="s">
        <v>2987</v>
      </c>
      <c r="B6" s="849">
        <v>1</v>
      </c>
      <c r="C6" s="850">
        <v>7.3</v>
      </c>
      <c r="D6" s="818">
        <v>15</v>
      </c>
      <c r="E6" s="851"/>
      <c r="F6" s="852"/>
      <c r="G6" s="803"/>
      <c r="H6" s="853"/>
      <c r="I6" s="854"/>
      <c r="J6" s="804"/>
      <c r="K6" s="855">
        <v>7.3</v>
      </c>
      <c r="L6" s="856">
        <v>5</v>
      </c>
      <c r="M6" s="856">
        <v>47</v>
      </c>
      <c r="N6" s="857">
        <v>15.74</v>
      </c>
      <c r="O6" s="856" t="s">
        <v>2985</v>
      </c>
      <c r="P6" s="858" t="s">
        <v>2988</v>
      </c>
      <c r="Q6" s="859">
        <f t="shared" ref="Q6:R69" si="0">H6-B6</f>
        <v>-1</v>
      </c>
      <c r="R6" s="859">
        <f t="shared" si="0"/>
        <v>-7.3</v>
      </c>
      <c r="S6" s="849" t="str">
        <f t="shared" ref="S6:S69" si="1">IF(H6=0,"",H6*N6)</f>
        <v/>
      </c>
      <c r="T6" s="849" t="str">
        <f t="shared" ref="T6:T69" si="2">IF(H6=0,"",H6*J6)</f>
        <v/>
      </c>
      <c r="U6" s="849" t="str">
        <f t="shared" ref="U6:U69" si="3">IF(H6=0,"",T6-S6)</f>
        <v/>
      </c>
      <c r="V6" s="860" t="str">
        <f t="shared" ref="V6:V69" si="4">IF(H6=0,"",T6/S6)</f>
        <v/>
      </c>
      <c r="W6" s="805"/>
    </row>
    <row r="7" spans="1:23" ht="14.4" customHeight="1" x14ac:dyDescent="0.3">
      <c r="A7" s="865" t="s">
        <v>2989</v>
      </c>
      <c r="B7" s="812"/>
      <c r="C7" s="813"/>
      <c r="D7" s="814"/>
      <c r="E7" s="815"/>
      <c r="F7" s="793"/>
      <c r="G7" s="794"/>
      <c r="H7" s="795">
        <v>1</v>
      </c>
      <c r="I7" s="796">
        <v>21.92</v>
      </c>
      <c r="J7" s="797">
        <v>73</v>
      </c>
      <c r="K7" s="798">
        <v>19.57</v>
      </c>
      <c r="L7" s="799">
        <v>11</v>
      </c>
      <c r="M7" s="799">
        <v>83</v>
      </c>
      <c r="N7" s="800">
        <v>27.75</v>
      </c>
      <c r="O7" s="799" t="s">
        <v>2985</v>
      </c>
      <c r="P7" s="816" t="s">
        <v>2990</v>
      </c>
      <c r="Q7" s="801">
        <f t="shared" si="0"/>
        <v>1</v>
      </c>
      <c r="R7" s="801">
        <f t="shared" si="0"/>
        <v>21.92</v>
      </c>
      <c r="S7" s="812">
        <f t="shared" si="1"/>
        <v>27.75</v>
      </c>
      <c r="T7" s="812">
        <f t="shared" si="2"/>
        <v>73</v>
      </c>
      <c r="U7" s="812">
        <f t="shared" si="3"/>
        <v>45.25</v>
      </c>
      <c r="V7" s="817">
        <f t="shared" si="4"/>
        <v>2.6306306306306309</v>
      </c>
      <c r="W7" s="802">
        <v>45.25</v>
      </c>
    </row>
    <row r="8" spans="1:23" ht="14.4" customHeight="1" x14ac:dyDescent="0.3">
      <c r="A8" s="865" t="s">
        <v>2991</v>
      </c>
      <c r="B8" s="812"/>
      <c r="C8" s="813"/>
      <c r="D8" s="814"/>
      <c r="E8" s="815"/>
      <c r="F8" s="793"/>
      <c r="G8" s="794"/>
      <c r="H8" s="795">
        <v>2</v>
      </c>
      <c r="I8" s="796">
        <v>20.45</v>
      </c>
      <c r="J8" s="797">
        <v>28</v>
      </c>
      <c r="K8" s="798">
        <v>10.220000000000001</v>
      </c>
      <c r="L8" s="799">
        <v>6</v>
      </c>
      <c r="M8" s="799">
        <v>51</v>
      </c>
      <c r="N8" s="800">
        <v>17.12</v>
      </c>
      <c r="O8" s="799" t="s">
        <v>2985</v>
      </c>
      <c r="P8" s="816" t="s">
        <v>2992</v>
      </c>
      <c r="Q8" s="801">
        <f t="shared" si="0"/>
        <v>2</v>
      </c>
      <c r="R8" s="801">
        <f t="shared" si="0"/>
        <v>20.45</v>
      </c>
      <c r="S8" s="812">
        <f t="shared" si="1"/>
        <v>34.24</v>
      </c>
      <c r="T8" s="812">
        <f t="shared" si="2"/>
        <v>56</v>
      </c>
      <c r="U8" s="812">
        <f t="shared" si="3"/>
        <v>21.759999999999998</v>
      </c>
      <c r="V8" s="817">
        <f t="shared" si="4"/>
        <v>1.6355140186915886</v>
      </c>
      <c r="W8" s="802">
        <v>21.75</v>
      </c>
    </row>
    <row r="9" spans="1:23" ht="14.4" customHeight="1" x14ac:dyDescent="0.3">
      <c r="A9" s="864" t="s">
        <v>2993</v>
      </c>
      <c r="B9" s="849">
        <v>1</v>
      </c>
      <c r="C9" s="850">
        <v>13.07</v>
      </c>
      <c r="D9" s="818">
        <v>16</v>
      </c>
      <c r="E9" s="851"/>
      <c r="F9" s="852"/>
      <c r="G9" s="803"/>
      <c r="H9" s="853"/>
      <c r="I9" s="854"/>
      <c r="J9" s="804"/>
      <c r="K9" s="855">
        <v>13.07</v>
      </c>
      <c r="L9" s="856">
        <v>8</v>
      </c>
      <c r="M9" s="856">
        <v>69</v>
      </c>
      <c r="N9" s="857">
        <v>23.12</v>
      </c>
      <c r="O9" s="856" t="s">
        <v>2985</v>
      </c>
      <c r="P9" s="858" t="s">
        <v>2994</v>
      </c>
      <c r="Q9" s="859">
        <f t="shared" si="0"/>
        <v>-1</v>
      </c>
      <c r="R9" s="859">
        <f t="shared" si="0"/>
        <v>-13.07</v>
      </c>
      <c r="S9" s="849" t="str">
        <f t="shared" si="1"/>
        <v/>
      </c>
      <c r="T9" s="849" t="str">
        <f t="shared" si="2"/>
        <v/>
      </c>
      <c r="U9" s="849" t="str">
        <f t="shared" si="3"/>
        <v/>
      </c>
      <c r="V9" s="860" t="str">
        <f t="shared" si="4"/>
        <v/>
      </c>
      <c r="W9" s="805"/>
    </row>
    <row r="10" spans="1:23" ht="14.4" customHeight="1" x14ac:dyDescent="0.3">
      <c r="A10" s="865" t="s">
        <v>2995</v>
      </c>
      <c r="B10" s="812"/>
      <c r="C10" s="813"/>
      <c r="D10" s="814"/>
      <c r="E10" s="795">
        <v>1</v>
      </c>
      <c r="F10" s="796">
        <v>1.26</v>
      </c>
      <c r="G10" s="806">
        <v>5</v>
      </c>
      <c r="H10" s="799"/>
      <c r="I10" s="793"/>
      <c r="J10" s="794"/>
      <c r="K10" s="798">
        <v>1.26</v>
      </c>
      <c r="L10" s="799">
        <v>2</v>
      </c>
      <c r="M10" s="799">
        <v>21</v>
      </c>
      <c r="N10" s="800">
        <v>6.93</v>
      </c>
      <c r="O10" s="799" t="s">
        <v>2985</v>
      </c>
      <c r="P10" s="816" t="s">
        <v>2996</v>
      </c>
      <c r="Q10" s="801">
        <f t="shared" si="0"/>
        <v>0</v>
      </c>
      <c r="R10" s="801">
        <f t="shared" si="0"/>
        <v>0</v>
      </c>
      <c r="S10" s="812" t="str">
        <f t="shared" si="1"/>
        <v/>
      </c>
      <c r="T10" s="812" t="str">
        <f t="shared" si="2"/>
        <v/>
      </c>
      <c r="U10" s="812" t="str">
        <f t="shared" si="3"/>
        <v/>
      </c>
      <c r="V10" s="817" t="str">
        <f t="shared" si="4"/>
        <v/>
      </c>
      <c r="W10" s="802"/>
    </row>
    <row r="11" spans="1:23" ht="14.4" customHeight="1" x14ac:dyDescent="0.3">
      <c r="A11" s="865" t="s">
        <v>2997</v>
      </c>
      <c r="B11" s="807">
        <v>2</v>
      </c>
      <c r="C11" s="808">
        <v>0.98</v>
      </c>
      <c r="D11" s="809">
        <v>10.5</v>
      </c>
      <c r="E11" s="815"/>
      <c r="F11" s="793"/>
      <c r="G11" s="794"/>
      <c r="H11" s="799">
        <v>1</v>
      </c>
      <c r="I11" s="793">
        <v>0.49</v>
      </c>
      <c r="J11" s="797">
        <v>11</v>
      </c>
      <c r="K11" s="798">
        <v>0.49</v>
      </c>
      <c r="L11" s="799">
        <v>2</v>
      </c>
      <c r="M11" s="799">
        <v>22</v>
      </c>
      <c r="N11" s="800">
        <v>7.22</v>
      </c>
      <c r="O11" s="799" t="s">
        <v>2985</v>
      </c>
      <c r="P11" s="816" t="s">
        <v>2998</v>
      </c>
      <c r="Q11" s="801">
        <f t="shared" si="0"/>
        <v>-1</v>
      </c>
      <c r="R11" s="801">
        <f t="shared" si="0"/>
        <v>-0.49</v>
      </c>
      <c r="S11" s="812">
        <f t="shared" si="1"/>
        <v>7.22</v>
      </c>
      <c r="T11" s="812">
        <f t="shared" si="2"/>
        <v>11</v>
      </c>
      <c r="U11" s="812">
        <f t="shared" si="3"/>
        <v>3.7800000000000002</v>
      </c>
      <c r="V11" s="817">
        <f t="shared" si="4"/>
        <v>1.5235457063711912</v>
      </c>
      <c r="W11" s="802">
        <v>3.78</v>
      </c>
    </row>
    <row r="12" spans="1:23" ht="14.4" customHeight="1" x14ac:dyDescent="0.3">
      <c r="A12" s="865" t="s">
        <v>2999</v>
      </c>
      <c r="B12" s="812"/>
      <c r="C12" s="813"/>
      <c r="D12" s="814"/>
      <c r="E12" s="795">
        <v>2</v>
      </c>
      <c r="F12" s="796">
        <v>0.74</v>
      </c>
      <c r="G12" s="806">
        <v>4</v>
      </c>
      <c r="H12" s="799"/>
      <c r="I12" s="793"/>
      <c r="J12" s="794"/>
      <c r="K12" s="798">
        <v>0.37</v>
      </c>
      <c r="L12" s="799">
        <v>1</v>
      </c>
      <c r="M12" s="799">
        <v>12</v>
      </c>
      <c r="N12" s="800">
        <v>4.16</v>
      </c>
      <c r="O12" s="799" t="s">
        <v>2985</v>
      </c>
      <c r="P12" s="816" t="s">
        <v>3000</v>
      </c>
      <c r="Q12" s="801">
        <f t="shared" si="0"/>
        <v>0</v>
      </c>
      <c r="R12" s="801">
        <f t="shared" si="0"/>
        <v>0</v>
      </c>
      <c r="S12" s="812" t="str">
        <f t="shared" si="1"/>
        <v/>
      </c>
      <c r="T12" s="812" t="str">
        <f t="shared" si="2"/>
        <v/>
      </c>
      <c r="U12" s="812" t="str">
        <f t="shared" si="3"/>
        <v/>
      </c>
      <c r="V12" s="817" t="str">
        <f t="shared" si="4"/>
        <v/>
      </c>
      <c r="W12" s="802"/>
    </row>
    <row r="13" spans="1:23" ht="14.4" customHeight="1" x14ac:dyDescent="0.3">
      <c r="A13" s="865" t="s">
        <v>3001</v>
      </c>
      <c r="B13" s="812">
        <v>3</v>
      </c>
      <c r="C13" s="813">
        <v>3.3</v>
      </c>
      <c r="D13" s="814">
        <v>9.6999999999999993</v>
      </c>
      <c r="E13" s="815">
        <v>3</v>
      </c>
      <c r="F13" s="793">
        <v>3.3</v>
      </c>
      <c r="G13" s="794">
        <v>3.3</v>
      </c>
      <c r="H13" s="795">
        <v>7</v>
      </c>
      <c r="I13" s="796">
        <v>7.88</v>
      </c>
      <c r="J13" s="797">
        <v>9.4</v>
      </c>
      <c r="K13" s="798">
        <v>1.1000000000000001</v>
      </c>
      <c r="L13" s="799">
        <v>2</v>
      </c>
      <c r="M13" s="799">
        <v>21</v>
      </c>
      <c r="N13" s="800">
        <v>7.13</v>
      </c>
      <c r="O13" s="799" t="s">
        <v>2985</v>
      </c>
      <c r="P13" s="816" t="s">
        <v>3002</v>
      </c>
      <c r="Q13" s="801">
        <f t="shared" si="0"/>
        <v>4</v>
      </c>
      <c r="R13" s="801">
        <f t="shared" si="0"/>
        <v>4.58</v>
      </c>
      <c r="S13" s="812">
        <f t="shared" si="1"/>
        <v>49.91</v>
      </c>
      <c r="T13" s="812">
        <f t="shared" si="2"/>
        <v>65.8</v>
      </c>
      <c r="U13" s="812">
        <f t="shared" si="3"/>
        <v>15.89</v>
      </c>
      <c r="V13" s="817">
        <f t="shared" si="4"/>
        <v>1.3183730715287518</v>
      </c>
      <c r="W13" s="802">
        <v>23.74</v>
      </c>
    </row>
    <row r="14" spans="1:23" ht="14.4" customHeight="1" x14ac:dyDescent="0.3">
      <c r="A14" s="864" t="s">
        <v>3003</v>
      </c>
      <c r="B14" s="849"/>
      <c r="C14" s="850"/>
      <c r="D14" s="818"/>
      <c r="E14" s="851">
        <v>2</v>
      </c>
      <c r="F14" s="852">
        <v>2.7</v>
      </c>
      <c r="G14" s="803">
        <v>6</v>
      </c>
      <c r="H14" s="853"/>
      <c r="I14" s="854"/>
      <c r="J14" s="804"/>
      <c r="K14" s="855">
        <v>1.35</v>
      </c>
      <c r="L14" s="856">
        <v>3</v>
      </c>
      <c r="M14" s="856">
        <v>26</v>
      </c>
      <c r="N14" s="857">
        <v>8.7899999999999991</v>
      </c>
      <c r="O14" s="856" t="s">
        <v>2985</v>
      </c>
      <c r="P14" s="858" t="s">
        <v>3004</v>
      </c>
      <c r="Q14" s="859">
        <f t="shared" si="0"/>
        <v>0</v>
      </c>
      <c r="R14" s="859">
        <f t="shared" si="0"/>
        <v>0</v>
      </c>
      <c r="S14" s="849" t="str">
        <f t="shared" si="1"/>
        <v/>
      </c>
      <c r="T14" s="849" t="str">
        <f t="shared" si="2"/>
        <v/>
      </c>
      <c r="U14" s="849" t="str">
        <f t="shared" si="3"/>
        <v/>
      </c>
      <c r="V14" s="860" t="str">
        <f t="shared" si="4"/>
        <v/>
      </c>
      <c r="W14" s="805"/>
    </row>
    <row r="15" spans="1:23" ht="14.4" customHeight="1" x14ac:dyDescent="0.3">
      <c r="A15" s="864" t="s">
        <v>3005</v>
      </c>
      <c r="B15" s="849">
        <v>2</v>
      </c>
      <c r="C15" s="850">
        <v>3.14</v>
      </c>
      <c r="D15" s="818">
        <v>13</v>
      </c>
      <c r="E15" s="851"/>
      <c r="F15" s="852"/>
      <c r="G15" s="803"/>
      <c r="H15" s="853"/>
      <c r="I15" s="854"/>
      <c r="J15" s="804"/>
      <c r="K15" s="855">
        <v>1.57</v>
      </c>
      <c r="L15" s="856">
        <v>3</v>
      </c>
      <c r="M15" s="856">
        <v>25</v>
      </c>
      <c r="N15" s="857">
        <v>8.4499999999999993</v>
      </c>
      <c r="O15" s="856" t="s">
        <v>2985</v>
      </c>
      <c r="P15" s="858" t="s">
        <v>3006</v>
      </c>
      <c r="Q15" s="859">
        <f t="shared" si="0"/>
        <v>-2</v>
      </c>
      <c r="R15" s="859">
        <f t="shared" si="0"/>
        <v>-3.14</v>
      </c>
      <c r="S15" s="849" t="str">
        <f t="shared" si="1"/>
        <v/>
      </c>
      <c r="T15" s="849" t="str">
        <f t="shared" si="2"/>
        <v/>
      </c>
      <c r="U15" s="849" t="str">
        <f t="shared" si="3"/>
        <v/>
      </c>
      <c r="V15" s="860" t="str">
        <f t="shared" si="4"/>
        <v/>
      </c>
      <c r="W15" s="805"/>
    </row>
    <row r="16" spans="1:23" ht="14.4" customHeight="1" x14ac:dyDescent="0.3">
      <c r="A16" s="865" t="s">
        <v>3007</v>
      </c>
      <c r="B16" s="812">
        <v>1</v>
      </c>
      <c r="C16" s="813">
        <v>0.37</v>
      </c>
      <c r="D16" s="814">
        <v>5</v>
      </c>
      <c r="E16" s="795">
        <v>1</v>
      </c>
      <c r="F16" s="796">
        <v>0.37</v>
      </c>
      <c r="G16" s="806">
        <v>3</v>
      </c>
      <c r="H16" s="799"/>
      <c r="I16" s="793"/>
      <c r="J16" s="794"/>
      <c r="K16" s="798">
        <v>0.37</v>
      </c>
      <c r="L16" s="799">
        <v>1</v>
      </c>
      <c r="M16" s="799">
        <v>12</v>
      </c>
      <c r="N16" s="800">
        <v>3.96</v>
      </c>
      <c r="O16" s="799" t="s">
        <v>2985</v>
      </c>
      <c r="P16" s="816" t="s">
        <v>3008</v>
      </c>
      <c r="Q16" s="801">
        <f t="shared" si="0"/>
        <v>-1</v>
      </c>
      <c r="R16" s="801">
        <f t="shared" si="0"/>
        <v>-0.37</v>
      </c>
      <c r="S16" s="812" t="str">
        <f t="shared" si="1"/>
        <v/>
      </c>
      <c r="T16" s="812" t="str">
        <f t="shared" si="2"/>
        <v/>
      </c>
      <c r="U16" s="812" t="str">
        <f t="shared" si="3"/>
        <v/>
      </c>
      <c r="V16" s="817" t="str">
        <f t="shared" si="4"/>
        <v/>
      </c>
      <c r="W16" s="802"/>
    </row>
    <row r="17" spans="1:23" ht="14.4" customHeight="1" x14ac:dyDescent="0.3">
      <c r="A17" s="864" t="s">
        <v>3009</v>
      </c>
      <c r="B17" s="849">
        <v>1</v>
      </c>
      <c r="C17" s="850">
        <v>0.43</v>
      </c>
      <c r="D17" s="818">
        <v>4</v>
      </c>
      <c r="E17" s="853">
        <v>1</v>
      </c>
      <c r="F17" s="854">
        <v>0.43</v>
      </c>
      <c r="G17" s="804">
        <v>5</v>
      </c>
      <c r="H17" s="856">
        <v>1</v>
      </c>
      <c r="I17" s="852">
        <v>0.43</v>
      </c>
      <c r="J17" s="810">
        <v>6</v>
      </c>
      <c r="K17" s="855">
        <v>0.43</v>
      </c>
      <c r="L17" s="856">
        <v>2</v>
      </c>
      <c r="M17" s="856">
        <v>14</v>
      </c>
      <c r="N17" s="857">
        <v>4.83</v>
      </c>
      <c r="O17" s="856" t="s">
        <v>2985</v>
      </c>
      <c r="P17" s="858" t="s">
        <v>3010</v>
      </c>
      <c r="Q17" s="859">
        <f t="shared" si="0"/>
        <v>0</v>
      </c>
      <c r="R17" s="859">
        <f t="shared" si="0"/>
        <v>0</v>
      </c>
      <c r="S17" s="849">
        <f t="shared" si="1"/>
        <v>4.83</v>
      </c>
      <c r="T17" s="849">
        <f t="shared" si="2"/>
        <v>6</v>
      </c>
      <c r="U17" s="849">
        <f t="shared" si="3"/>
        <v>1.17</v>
      </c>
      <c r="V17" s="860">
        <f t="shared" si="4"/>
        <v>1.2422360248447204</v>
      </c>
      <c r="W17" s="805">
        <v>1.17</v>
      </c>
    </row>
    <row r="18" spans="1:23" ht="14.4" customHeight="1" x14ac:dyDescent="0.3">
      <c r="A18" s="865" t="s">
        <v>3011</v>
      </c>
      <c r="B18" s="812">
        <v>6</v>
      </c>
      <c r="C18" s="813">
        <v>9.07</v>
      </c>
      <c r="D18" s="814">
        <v>10.7</v>
      </c>
      <c r="E18" s="795">
        <v>19</v>
      </c>
      <c r="F18" s="796">
        <v>28.69</v>
      </c>
      <c r="G18" s="806">
        <v>9.6</v>
      </c>
      <c r="H18" s="799">
        <v>7</v>
      </c>
      <c r="I18" s="793">
        <v>12.29</v>
      </c>
      <c r="J18" s="797">
        <v>19.399999999999999</v>
      </c>
      <c r="K18" s="798">
        <v>1.5</v>
      </c>
      <c r="L18" s="799">
        <v>3</v>
      </c>
      <c r="M18" s="799">
        <v>28</v>
      </c>
      <c r="N18" s="800">
        <v>9.2100000000000009</v>
      </c>
      <c r="O18" s="799" t="s">
        <v>2985</v>
      </c>
      <c r="P18" s="816" t="s">
        <v>3012</v>
      </c>
      <c r="Q18" s="801">
        <f t="shared" si="0"/>
        <v>1</v>
      </c>
      <c r="R18" s="801">
        <f t="shared" si="0"/>
        <v>3.2199999999999989</v>
      </c>
      <c r="S18" s="812">
        <f t="shared" si="1"/>
        <v>64.47</v>
      </c>
      <c r="T18" s="812">
        <f t="shared" si="2"/>
        <v>135.79999999999998</v>
      </c>
      <c r="U18" s="812">
        <f t="shared" si="3"/>
        <v>71.329999999999984</v>
      </c>
      <c r="V18" s="817">
        <f t="shared" si="4"/>
        <v>2.106406080347448</v>
      </c>
      <c r="W18" s="802">
        <v>72.739999999999995</v>
      </c>
    </row>
    <row r="19" spans="1:23" ht="14.4" customHeight="1" x14ac:dyDescent="0.3">
      <c r="A19" s="864" t="s">
        <v>3013</v>
      </c>
      <c r="B19" s="849">
        <v>4</v>
      </c>
      <c r="C19" s="850">
        <v>11.01</v>
      </c>
      <c r="D19" s="818">
        <v>9.3000000000000007</v>
      </c>
      <c r="E19" s="853">
        <v>2</v>
      </c>
      <c r="F19" s="854">
        <v>5.51</v>
      </c>
      <c r="G19" s="804">
        <v>13.5</v>
      </c>
      <c r="H19" s="856"/>
      <c r="I19" s="852"/>
      <c r="J19" s="803"/>
      <c r="K19" s="855">
        <v>2.75</v>
      </c>
      <c r="L19" s="856">
        <v>5</v>
      </c>
      <c r="M19" s="856">
        <v>42</v>
      </c>
      <c r="N19" s="857">
        <v>13.99</v>
      </c>
      <c r="O19" s="856" t="s">
        <v>2985</v>
      </c>
      <c r="P19" s="858" t="s">
        <v>3014</v>
      </c>
      <c r="Q19" s="859">
        <f t="shared" si="0"/>
        <v>-4</v>
      </c>
      <c r="R19" s="859">
        <f t="shared" si="0"/>
        <v>-11.01</v>
      </c>
      <c r="S19" s="849" t="str">
        <f t="shared" si="1"/>
        <v/>
      </c>
      <c r="T19" s="849" t="str">
        <f t="shared" si="2"/>
        <v/>
      </c>
      <c r="U19" s="849" t="str">
        <f t="shared" si="3"/>
        <v/>
      </c>
      <c r="V19" s="860" t="str">
        <f t="shared" si="4"/>
        <v/>
      </c>
      <c r="W19" s="805"/>
    </row>
    <row r="20" spans="1:23" ht="14.4" customHeight="1" x14ac:dyDescent="0.3">
      <c r="A20" s="864" t="s">
        <v>3015</v>
      </c>
      <c r="B20" s="849">
        <v>6</v>
      </c>
      <c r="C20" s="850">
        <v>24.96</v>
      </c>
      <c r="D20" s="818">
        <v>11.5</v>
      </c>
      <c r="E20" s="853"/>
      <c r="F20" s="854"/>
      <c r="G20" s="804"/>
      <c r="H20" s="856"/>
      <c r="I20" s="852"/>
      <c r="J20" s="803"/>
      <c r="K20" s="855">
        <v>4.16</v>
      </c>
      <c r="L20" s="856">
        <v>6</v>
      </c>
      <c r="M20" s="856">
        <v>54</v>
      </c>
      <c r="N20" s="857">
        <v>18</v>
      </c>
      <c r="O20" s="856" t="s">
        <v>2985</v>
      </c>
      <c r="P20" s="858" t="s">
        <v>3016</v>
      </c>
      <c r="Q20" s="859">
        <f t="shared" si="0"/>
        <v>-6</v>
      </c>
      <c r="R20" s="859">
        <f t="shared" si="0"/>
        <v>-24.96</v>
      </c>
      <c r="S20" s="849" t="str">
        <f t="shared" si="1"/>
        <v/>
      </c>
      <c r="T20" s="849" t="str">
        <f t="shared" si="2"/>
        <v/>
      </c>
      <c r="U20" s="849" t="str">
        <f t="shared" si="3"/>
        <v/>
      </c>
      <c r="V20" s="860" t="str">
        <f t="shared" si="4"/>
        <v/>
      </c>
      <c r="W20" s="805"/>
    </row>
    <row r="21" spans="1:23" ht="14.4" customHeight="1" x14ac:dyDescent="0.3">
      <c r="A21" s="865" t="s">
        <v>3017</v>
      </c>
      <c r="B21" s="807">
        <v>39</v>
      </c>
      <c r="C21" s="808">
        <v>50.86</v>
      </c>
      <c r="D21" s="809">
        <v>6.2</v>
      </c>
      <c r="E21" s="815">
        <v>30</v>
      </c>
      <c r="F21" s="793">
        <v>39.130000000000003</v>
      </c>
      <c r="G21" s="794">
        <v>6.3</v>
      </c>
      <c r="H21" s="799">
        <v>34</v>
      </c>
      <c r="I21" s="793">
        <v>44.87</v>
      </c>
      <c r="J21" s="794">
        <v>5.9</v>
      </c>
      <c r="K21" s="798">
        <v>1.3</v>
      </c>
      <c r="L21" s="799">
        <v>2</v>
      </c>
      <c r="M21" s="799">
        <v>21</v>
      </c>
      <c r="N21" s="800">
        <v>6.93</v>
      </c>
      <c r="O21" s="799" t="s">
        <v>2985</v>
      </c>
      <c r="P21" s="816" t="s">
        <v>3018</v>
      </c>
      <c r="Q21" s="801">
        <f t="shared" si="0"/>
        <v>-5</v>
      </c>
      <c r="R21" s="801">
        <f t="shared" si="0"/>
        <v>-5.990000000000002</v>
      </c>
      <c r="S21" s="812">
        <f t="shared" si="1"/>
        <v>235.62</v>
      </c>
      <c r="T21" s="812">
        <f t="shared" si="2"/>
        <v>200.60000000000002</v>
      </c>
      <c r="U21" s="812">
        <f t="shared" si="3"/>
        <v>-35.019999999999982</v>
      </c>
      <c r="V21" s="817">
        <f t="shared" si="4"/>
        <v>0.85137085137085144</v>
      </c>
      <c r="W21" s="802">
        <v>23.02</v>
      </c>
    </row>
    <row r="22" spans="1:23" ht="14.4" customHeight="1" x14ac:dyDescent="0.3">
      <c r="A22" s="864" t="s">
        <v>3019</v>
      </c>
      <c r="B22" s="861">
        <v>12</v>
      </c>
      <c r="C22" s="862">
        <v>16.59</v>
      </c>
      <c r="D22" s="811">
        <v>7.2</v>
      </c>
      <c r="E22" s="851">
        <v>9</v>
      </c>
      <c r="F22" s="852">
        <v>11.74</v>
      </c>
      <c r="G22" s="803">
        <v>7.4</v>
      </c>
      <c r="H22" s="856">
        <v>3</v>
      </c>
      <c r="I22" s="852">
        <v>3.91</v>
      </c>
      <c r="J22" s="810">
        <v>8.6999999999999993</v>
      </c>
      <c r="K22" s="855">
        <v>1.3</v>
      </c>
      <c r="L22" s="856">
        <v>2</v>
      </c>
      <c r="M22" s="856">
        <v>21</v>
      </c>
      <c r="N22" s="857">
        <v>6.93</v>
      </c>
      <c r="O22" s="856" t="s">
        <v>2985</v>
      </c>
      <c r="P22" s="858" t="s">
        <v>3020</v>
      </c>
      <c r="Q22" s="859">
        <f t="shared" si="0"/>
        <v>-9</v>
      </c>
      <c r="R22" s="859">
        <f t="shared" si="0"/>
        <v>-12.68</v>
      </c>
      <c r="S22" s="849">
        <f t="shared" si="1"/>
        <v>20.79</v>
      </c>
      <c r="T22" s="849">
        <f t="shared" si="2"/>
        <v>26.099999999999998</v>
      </c>
      <c r="U22" s="849">
        <f t="shared" si="3"/>
        <v>5.3099999999999987</v>
      </c>
      <c r="V22" s="860">
        <f t="shared" si="4"/>
        <v>1.2554112554112553</v>
      </c>
      <c r="W22" s="805">
        <v>5.22</v>
      </c>
    </row>
    <row r="23" spans="1:23" ht="14.4" customHeight="1" x14ac:dyDescent="0.3">
      <c r="A23" s="864" t="s">
        <v>3021</v>
      </c>
      <c r="B23" s="861">
        <v>7</v>
      </c>
      <c r="C23" s="862">
        <v>16.399999999999999</v>
      </c>
      <c r="D23" s="811">
        <v>10.1</v>
      </c>
      <c r="E23" s="851"/>
      <c r="F23" s="852"/>
      <c r="G23" s="803"/>
      <c r="H23" s="856"/>
      <c r="I23" s="852"/>
      <c r="J23" s="803"/>
      <c r="K23" s="855">
        <v>2.34</v>
      </c>
      <c r="L23" s="856">
        <v>3</v>
      </c>
      <c r="M23" s="856">
        <v>29</v>
      </c>
      <c r="N23" s="857">
        <v>9.5299999999999994</v>
      </c>
      <c r="O23" s="856" t="s">
        <v>2985</v>
      </c>
      <c r="P23" s="858" t="s">
        <v>3022</v>
      </c>
      <c r="Q23" s="859">
        <f t="shared" si="0"/>
        <v>-7</v>
      </c>
      <c r="R23" s="859">
        <f t="shared" si="0"/>
        <v>-16.399999999999999</v>
      </c>
      <c r="S23" s="849" t="str">
        <f t="shared" si="1"/>
        <v/>
      </c>
      <c r="T23" s="849" t="str">
        <f t="shared" si="2"/>
        <v/>
      </c>
      <c r="U23" s="849" t="str">
        <f t="shared" si="3"/>
        <v/>
      </c>
      <c r="V23" s="860" t="str">
        <f t="shared" si="4"/>
        <v/>
      </c>
      <c r="W23" s="805"/>
    </row>
    <row r="24" spans="1:23" ht="14.4" customHeight="1" x14ac:dyDescent="0.3">
      <c r="A24" s="865" t="s">
        <v>3023</v>
      </c>
      <c r="B24" s="807">
        <v>119</v>
      </c>
      <c r="C24" s="808">
        <v>73.58</v>
      </c>
      <c r="D24" s="809">
        <v>5.4</v>
      </c>
      <c r="E24" s="815">
        <v>92</v>
      </c>
      <c r="F24" s="793">
        <v>56.87</v>
      </c>
      <c r="G24" s="794">
        <v>5.7</v>
      </c>
      <c r="H24" s="799">
        <v>115</v>
      </c>
      <c r="I24" s="793">
        <v>71.12</v>
      </c>
      <c r="J24" s="794">
        <v>4.8</v>
      </c>
      <c r="K24" s="798">
        <v>0.62</v>
      </c>
      <c r="L24" s="799">
        <v>2</v>
      </c>
      <c r="M24" s="799">
        <v>16</v>
      </c>
      <c r="N24" s="800">
        <v>5.4</v>
      </c>
      <c r="O24" s="799" t="s">
        <v>2985</v>
      </c>
      <c r="P24" s="816" t="s">
        <v>3024</v>
      </c>
      <c r="Q24" s="801">
        <f t="shared" si="0"/>
        <v>-4</v>
      </c>
      <c r="R24" s="801">
        <f t="shared" si="0"/>
        <v>-2.4599999999999937</v>
      </c>
      <c r="S24" s="812">
        <f t="shared" si="1"/>
        <v>621</v>
      </c>
      <c r="T24" s="812">
        <f t="shared" si="2"/>
        <v>552</v>
      </c>
      <c r="U24" s="812">
        <f t="shared" si="3"/>
        <v>-69</v>
      </c>
      <c r="V24" s="817">
        <f t="shared" si="4"/>
        <v>0.88888888888888884</v>
      </c>
      <c r="W24" s="802">
        <v>62.52</v>
      </c>
    </row>
    <row r="25" spans="1:23" ht="14.4" customHeight="1" x14ac:dyDescent="0.3">
      <c r="A25" s="864" t="s">
        <v>3025</v>
      </c>
      <c r="B25" s="861">
        <v>8</v>
      </c>
      <c r="C25" s="862">
        <v>6.9</v>
      </c>
      <c r="D25" s="811">
        <v>6.9</v>
      </c>
      <c r="E25" s="851">
        <v>4</v>
      </c>
      <c r="F25" s="852">
        <v>3.43</v>
      </c>
      <c r="G25" s="803">
        <v>6.3</v>
      </c>
      <c r="H25" s="856">
        <v>11</v>
      </c>
      <c r="I25" s="852">
        <v>9.91</v>
      </c>
      <c r="J25" s="803">
        <v>5</v>
      </c>
      <c r="K25" s="855">
        <v>0.86</v>
      </c>
      <c r="L25" s="856">
        <v>3</v>
      </c>
      <c r="M25" s="856">
        <v>23</v>
      </c>
      <c r="N25" s="857">
        <v>7.65</v>
      </c>
      <c r="O25" s="856" t="s">
        <v>2985</v>
      </c>
      <c r="P25" s="858" t="s">
        <v>3026</v>
      </c>
      <c r="Q25" s="859">
        <f t="shared" si="0"/>
        <v>3</v>
      </c>
      <c r="R25" s="859">
        <f t="shared" si="0"/>
        <v>3.01</v>
      </c>
      <c r="S25" s="849">
        <f t="shared" si="1"/>
        <v>84.15</v>
      </c>
      <c r="T25" s="849">
        <f t="shared" si="2"/>
        <v>55</v>
      </c>
      <c r="U25" s="849">
        <f t="shared" si="3"/>
        <v>-29.150000000000006</v>
      </c>
      <c r="V25" s="860">
        <f t="shared" si="4"/>
        <v>0.65359477124183007</v>
      </c>
      <c r="W25" s="805">
        <v>1.06</v>
      </c>
    </row>
    <row r="26" spans="1:23" ht="14.4" customHeight="1" x14ac:dyDescent="0.3">
      <c r="A26" s="864" t="s">
        <v>3027</v>
      </c>
      <c r="B26" s="861">
        <v>5</v>
      </c>
      <c r="C26" s="862">
        <v>5.79</v>
      </c>
      <c r="D26" s="811">
        <v>8.6</v>
      </c>
      <c r="E26" s="851">
        <v>2</v>
      </c>
      <c r="F26" s="852">
        <v>2.31</v>
      </c>
      <c r="G26" s="803">
        <v>4.5</v>
      </c>
      <c r="H26" s="856">
        <v>1</v>
      </c>
      <c r="I26" s="852">
        <v>1.1599999999999999</v>
      </c>
      <c r="J26" s="810">
        <v>9</v>
      </c>
      <c r="K26" s="855">
        <v>1.1599999999999999</v>
      </c>
      <c r="L26" s="856">
        <v>2</v>
      </c>
      <c r="M26" s="856">
        <v>22</v>
      </c>
      <c r="N26" s="857">
        <v>7.27</v>
      </c>
      <c r="O26" s="856" t="s">
        <v>2985</v>
      </c>
      <c r="P26" s="858" t="s">
        <v>3028</v>
      </c>
      <c r="Q26" s="859">
        <f t="shared" si="0"/>
        <v>-4</v>
      </c>
      <c r="R26" s="859">
        <f t="shared" si="0"/>
        <v>-4.63</v>
      </c>
      <c r="S26" s="849">
        <f t="shared" si="1"/>
        <v>7.27</v>
      </c>
      <c r="T26" s="849">
        <f t="shared" si="2"/>
        <v>9</v>
      </c>
      <c r="U26" s="849">
        <f t="shared" si="3"/>
        <v>1.7300000000000004</v>
      </c>
      <c r="V26" s="860">
        <f t="shared" si="4"/>
        <v>1.2379642365887209</v>
      </c>
      <c r="W26" s="805">
        <v>1.73</v>
      </c>
    </row>
    <row r="27" spans="1:23" ht="14.4" customHeight="1" x14ac:dyDescent="0.3">
      <c r="A27" s="865" t="s">
        <v>3029</v>
      </c>
      <c r="B27" s="812">
        <v>5</v>
      </c>
      <c r="C27" s="813">
        <v>5.46</v>
      </c>
      <c r="D27" s="814">
        <v>8</v>
      </c>
      <c r="E27" s="815">
        <v>9</v>
      </c>
      <c r="F27" s="793">
        <v>10.029999999999999</v>
      </c>
      <c r="G27" s="794">
        <v>6.1</v>
      </c>
      <c r="H27" s="795">
        <v>11</v>
      </c>
      <c r="I27" s="796">
        <v>12</v>
      </c>
      <c r="J27" s="806">
        <v>5.9</v>
      </c>
      <c r="K27" s="798">
        <v>1.0900000000000001</v>
      </c>
      <c r="L27" s="799">
        <v>2</v>
      </c>
      <c r="M27" s="799">
        <v>18</v>
      </c>
      <c r="N27" s="800">
        <v>6.15</v>
      </c>
      <c r="O27" s="799" t="s">
        <v>2985</v>
      </c>
      <c r="P27" s="816" t="s">
        <v>3030</v>
      </c>
      <c r="Q27" s="801">
        <f t="shared" si="0"/>
        <v>6</v>
      </c>
      <c r="R27" s="801">
        <f t="shared" si="0"/>
        <v>6.54</v>
      </c>
      <c r="S27" s="812">
        <f t="shared" si="1"/>
        <v>67.650000000000006</v>
      </c>
      <c r="T27" s="812">
        <f t="shared" si="2"/>
        <v>64.900000000000006</v>
      </c>
      <c r="U27" s="812">
        <f t="shared" si="3"/>
        <v>-2.75</v>
      </c>
      <c r="V27" s="817">
        <f t="shared" si="4"/>
        <v>0.95934959349593496</v>
      </c>
      <c r="W27" s="802">
        <v>6.41</v>
      </c>
    </row>
    <row r="28" spans="1:23" ht="14.4" customHeight="1" x14ac:dyDescent="0.3">
      <c r="A28" s="864" t="s">
        <v>3031</v>
      </c>
      <c r="B28" s="849">
        <v>3</v>
      </c>
      <c r="C28" s="850">
        <v>3.52</v>
      </c>
      <c r="D28" s="818">
        <v>6.7</v>
      </c>
      <c r="E28" s="851"/>
      <c r="F28" s="852"/>
      <c r="G28" s="803"/>
      <c r="H28" s="853">
        <v>2</v>
      </c>
      <c r="I28" s="854">
        <v>2.35</v>
      </c>
      <c r="J28" s="804">
        <v>3.5</v>
      </c>
      <c r="K28" s="855">
        <v>1.17</v>
      </c>
      <c r="L28" s="856">
        <v>2</v>
      </c>
      <c r="M28" s="856">
        <v>20</v>
      </c>
      <c r="N28" s="857">
        <v>6.78</v>
      </c>
      <c r="O28" s="856" t="s">
        <v>2985</v>
      </c>
      <c r="P28" s="858" t="s">
        <v>3032</v>
      </c>
      <c r="Q28" s="859">
        <f t="shared" si="0"/>
        <v>-1</v>
      </c>
      <c r="R28" s="859">
        <f t="shared" si="0"/>
        <v>-1.17</v>
      </c>
      <c r="S28" s="849">
        <f t="shared" si="1"/>
        <v>13.56</v>
      </c>
      <c r="T28" s="849">
        <f t="shared" si="2"/>
        <v>7</v>
      </c>
      <c r="U28" s="849">
        <f t="shared" si="3"/>
        <v>-6.5600000000000005</v>
      </c>
      <c r="V28" s="860">
        <f t="shared" si="4"/>
        <v>0.51622418879056042</v>
      </c>
      <c r="W28" s="805"/>
    </row>
    <row r="29" spans="1:23" ht="14.4" customHeight="1" x14ac:dyDescent="0.3">
      <c r="A29" s="864" t="s">
        <v>3033</v>
      </c>
      <c r="B29" s="849"/>
      <c r="C29" s="850"/>
      <c r="D29" s="818"/>
      <c r="E29" s="851">
        <v>1</v>
      </c>
      <c r="F29" s="852">
        <v>1.26</v>
      </c>
      <c r="G29" s="803">
        <v>7</v>
      </c>
      <c r="H29" s="853"/>
      <c r="I29" s="854"/>
      <c r="J29" s="804"/>
      <c r="K29" s="855">
        <v>1.26</v>
      </c>
      <c r="L29" s="856">
        <v>2</v>
      </c>
      <c r="M29" s="856">
        <v>18</v>
      </c>
      <c r="N29" s="857">
        <v>6.16</v>
      </c>
      <c r="O29" s="856" t="s">
        <v>2985</v>
      </c>
      <c r="P29" s="858" t="s">
        <v>3034</v>
      </c>
      <c r="Q29" s="859">
        <f t="shared" si="0"/>
        <v>0</v>
      </c>
      <c r="R29" s="859">
        <f t="shared" si="0"/>
        <v>0</v>
      </c>
      <c r="S29" s="849" t="str">
        <f t="shared" si="1"/>
        <v/>
      </c>
      <c r="T29" s="849" t="str">
        <f t="shared" si="2"/>
        <v/>
      </c>
      <c r="U29" s="849" t="str">
        <f t="shared" si="3"/>
        <v/>
      </c>
      <c r="V29" s="860" t="str">
        <f t="shared" si="4"/>
        <v/>
      </c>
      <c r="W29" s="805"/>
    </row>
    <row r="30" spans="1:23" ht="14.4" customHeight="1" x14ac:dyDescent="0.3">
      <c r="A30" s="865" t="s">
        <v>3035</v>
      </c>
      <c r="B30" s="812">
        <v>4</v>
      </c>
      <c r="C30" s="813">
        <v>3.46</v>
      </c>
      <c r="D30" s="814">
        <v>6.8</v>
      </c>
      <c r="E30" s="795">
        <v>8</v>
      </c>
      <c r="F30" s="796">
        <v>6.91</v>
      </c>
      <c r="G30" s="806">
        <v>4.3</v>
      </c>
      <c r="H30" s="799">
        <v>3</v>
      </c>
      <c r="I30" s="793">
        <v>2.59</v>
      </c>
      <c r="J30" s="794">
        <v>4.7</v>
      </c>
      <c r="K30" s="798">
        <v>0.86</v>
      </c>
      <c r="L30" s="799">
        <v>2</v>
      </c>
      <c r="M30" s="799">
        <v>19</v>
      </c>
      <c r="N30" s="800">
        <v>6.37</v>
      </c>
      <c r="O30" s="799" t="s">
        <v>2985</v>
      </c>
      <c r="P30" s="816" t="s">
        <v>3036</v>
      </c>
      <c r="Q30" s="801">
        <f t="shared" si="0"/>
        <v>-1</v>
      </c>
      <c r="R30" s="801">
        <f t="shared" si="0"/>
        <v>-0.87000000000000011</v>
      </c>
      <c r="S30" s="812">
        <f t="shared" si="1"/>
        <v>19.11</v>
      </c>
      <c r="T30" s="812">
        <f t="shared" si="2"/>
        <v>14.100000000000001</v>
      </c>
      <c r="U30" s="812">
        <f t="shared" si="3"/>
        <v>-5.009999999999998</v>
      </c>
      <c r="V30" s="817">
        <f t="shared" si="4"/>
        <v>0.73783359497645218</v>
      </c>
      <c r="W30" s="802"/>
    </row>
    <row r="31" spans="1:23" ht="14.4" customHeight="1" x14ac:dyDescent="0.3">
      <c r="A31" s="864" t="s">
        <v>3037</v>
      </c>
      <c r="B31" s="849"/>
      <c r="C31" s="850"/>
      <c r="D31" s="818"/>
      <c r="E31" s="853">
        <v>1</v>
      </c>
      <c r="F31" s="854">
        <v>0.97</v>
      </c>
      <c r="G31" s="804">
        <v>4</v>
      </c>
      <c r="H31" s="856"/>
      <c r="I31" s="852"/>
      <c r="J31" s="803"/>
      <c r="K31" s="855">
        <v>0.97</v>
      </c>
      <c r="L31" s="856">
        <v>2</v>
      </c>
      <c r="M31" s="856">
        <v>21</v>
      </c>
      <c r="N31" s="857">
        <v>7.11</v>
      </c>
      <c r="O31" s="856" t="s">
        <v>2985</v>
      </c>
      <c r="P31" s="858" t="s">
        <v>3038</v>
      </c>
      <c r="Q31" s="859">
        <f t="shared" si="0"/>
        <v>0</v>
      </c>
      <c r="R31" s="859">
        <f t="shared" si="0"/>
        <v>0</v>
      </c>
      <c r="S31" s="849" t="str">
        <f t="shared" si="1"/>
        <v/>
      </c>
      <c r="T31" s="849" t="str">
        <f t="shared" si="2"/>
        <v/>
      </c>
      <c r="U31" s="849" t="str">
        <f t="shared" si="3"/>
        <v/>
      </c>
      <c r="V31" s="860" t="str">
        <f t="shared" si="4"/>
        <v/>
      </c>
      <c r="W31" s="805"/>
    </row>
    <row r="32" spans="1:23" ht="14.4" customHeight="1" x14ac:dyDescent="0.3">
      <c r="A32" s="865" t="s">
        <v>3039</v>
      </c>
      <c r="B32" s="812">
        <v>11</v>
      </c>
      <c r="C32" s="813">
        <v>5.66</v>
      </c>
      <c r="D32" s="814">
        <v>4.8</v>
      </c>
      <c r="E32" s="815">
        <v>9</v>
      </c>
      <c r="F32" s="793">
        <v>6.71</v>
      </c>
      <c r="G32" s="794">
        <v>9.4</v>
      </c>
      <c r="H32" s="795">
        <v>15</v>
      </c>
      <c r="I32" s="796">
        <v>7.89</v>
      </c>
      <c r="J32" s="797">
        <v>4.7</v>
      </c>
      <c r="K32" s="798">
        <v>0.51</v>
      </c>
      <c r="L32" s="799">
        <v>1</v>
      </c>
      <c r="M32" s="799">
        <v>13</v>
      </c>
      <c r="N32" s="800">
        <v>4.32</v>
      </c>
      <c r="O32" s="799" t="s">
        <v>2985</v>
      </c>
      <c r="P32" s="816" t="s">
        <v>3040</v>
      </c>
      <c r="Q32" s="801">
        <f t="shared" si="0"/>
        <v>4</v>
      </c>
      <c r="R32" s="801">
        <f t="shared" si="0"/>
        <v>2.2299999999999995</v>
      </c>
      <c r="S32" s="812">
        <f t="shared" si="1"/>
        <v>64.800000000000011</v>
      </c>
      <c r="T32" s="812">
        <f t="shared" si="2"/>
        <v>70.5</v>
      </c>
      <c r="U32" s="812">
        <f t="shared" si="3"/>
        <v>5.6999999999999886</v>
      </c>
      <c r="V32" s="817">
        <f t="shared" si="4"/>
        <v>1.0879629629629628</v>
      </c>
      <c r="W32" s="802">
        <v>15.42</v>
      </c>
    </row>
    <row r="33" spans="1:23" ht="14.4" customHeight="1" x14ac:dyDescent="0.3">
      <c r="A33" s="864" t="s">
        <v>3041</v>
      </c>
      <c r="B33" s="849">
        <v>1</v>
      </c>
      <c r="C33" s="850">
        <v>0.88</v>
      </c>
      <c r="D33" s="818">
        <v>5</v>
      </c>
      <c r="E33" s="851">
        <v>3</v>
      </c>
      <c r="F33" s="852">
        <v>2.0699999999999998</v>
      </c>
      <c r="G33" s="803">
        <v>4</v>
      </c>
      <c r="H33" s="853">
        <v>2</v>
      </c>
      <c r="I33" s="854">
        <v>1.81</v>
      </c>
      <c r="J33" s="810">
        <v>13.5</v>
      </c>
      <c r="K33" s="855">
        <v>0.69</v>
      </c>
      <c r="L33" s="856">
        <v>2</v>
      </c>
      <c r="M33" s="856">
        <v>18</v>
      </c>
      <c r="N33" s="857">
        <v>5.86</v>
      </c>
      <c r="O33" s="856" t="s">
        <v>2985</v>
      </c>
      <c r="P33" s="858" t="s">
        <v>3042</v>
      </c>
      <c r="Q33" s="859">
        <f t="shared" si="0"/>
        <v>1</v>
      </c>
      <c r="R33" s="859">
        <f t="shared" si="0"/>
        <v>0.93</v>
      </c>
      <c r="S33" s="849">
        <f t="shared" si="1"/>
        <v>11.72</v>
      </c>
      <c r="T33" s="849">
        <f t="shared" si="2"/>
        <v>27</v>
      </c>
      <c r="U33" s="849">
        <f t="shared" si="3"/>
        <v>15.28</v>
      </c>
      <c r="V33" s="860">
        <f t="shared" si="4"/>
        <v>2.303754266211604</v>
      </c>
      <c r="W33" s="805">
        <v>15.28</v>
      </c>
    </row>
    <row r="34" spans="1:23" ht="14.4" customHeight="1" x14ac:dyDescent="0.3">
      <c r="A34" s="864" t="s">
        <v>3043</v>
      </c>
      <c r="B34" s="849">
        <v>3</v>
      </c>
      <c r="C34" s="850">
        <v>4.0599999999999996</v>
      </c>
      <c r="D34" s="818">
        <v>14.7</v>
      </c>
      <c r="E34" s="851"/>
      <c r="F34" s="852"/>
      <c r="G34" s="803"/>
      <c r="H34" s="853"/>
      <c r="I34" s="854"/>
      <c r="J34" s="804"/>
      <c r="K34" s="855">
        <v>1.1499999999999999</v>
      </c>
      <c r="L34" s="856">
        <v>2</v>
      </c>
      <c r="M34" s="856">
        <v>21</v>
      </c>
      <c r="N34" s="857">
        <v>6.86</v>
      </c>
      <c r="O34" s="856" t="s">
        <v>2985</v>
      </c>
      <c r="P34" s="858" t="s">
        <v>3044</v>
      </c>
      <c r="Q34" s="859">
        <f t="shared" si="0"/>
        <v>-3</v>
      </c>
      <c r="R34" s="859">
        <f t="shared" si="0"/>
        <v>-4.0599999999999996</v>
      </c>
      <c r="S34" s="849" t="str">
        <f t="shared" si="1"/>
        <v/>
      </c>
      <c r="T34" s="849" t="str">
        <f t="shared" si="2"/>
        <v/>
      </c>
      <c r="U34" s="849" t="str">
        <f t="shared" si="3"/>
        <v/>
      </c>
      <c r="V34" s="860" t="str">
        <f t="shared" si="4"/>
        <v/>
      </c>
      <c r="W34" s="805"/>
    </row>
    <row r="35" spans="1:23" ht="14.4" customHeight="1" x14ac:dyDescent="0.3">
      <c r="A35" s="865" t="s">
        <v>3045</v>
      </c>
      <c r="B35" s="812">
        <v>7</v>
      </c>
      <c r="C35" s="813">
        <v>3.71</v>
      </c>
      <c r="D35" s="814">
        <v>4.7</v>
      </c>
      <c r="E35" s="795">
        <v>12</v>
      </c>
      <c r="F35" s="796">
        <v>7.23</v>
      </c>
      <c r="G35" s="806">
        <v>5</v>
      </c>
      <c r="H35" s="799">
        <v>5</v>
      </c>
      <c r="I35" s="793">
        <v>2.88</v>
      </c>
      <c r="J35" s="797">
        <v>6.2</v>
      </c>
      <c r="K35" s="798">
        <v>0.56999999999999995</v>
      </c>
      <c r="L35" s="799">
        <v>2</v>
      </c>
      <c r="M35" s="799">
        <v>18</v>
      </c>
      <c r="N35" s="800">
        <v>5.97</v>
      </c>
      <c r="O35" s="799" t="s">
        <v>2985</v>
      </c>
      <c r="P35" s="816" t="s">
        <v>3046</v>
      </c>
      <c r="Q35" s="801">
        <f t="shared" si="0"/>
        <v>-2</v>
      </c>
      <c r="R35" s="801">
        <f t="shared" si="0"/>
        <v>-0.83000000000000007</v>
      </c>
      <c r="S35" s="812">
        <f t="shared" si="1"/>
        <v>29.849999999999998</v>
      </c>
      <c r="T35" s="812">
        <f t="shared" si="2"/>
        <v>31</v>
      </c>
      <c r="U35" s="812">
        <f t="shared" si="3"/>
        <v>1.1500000000000021</v>
      </c>
      <c r="V35" s="817">
        <f t="shared" si="4"/>
        <v>1.0385259631490789</v>
      </c>
      <c r="W35" s="802">
        <v>8.06</v>
      </c>
    </row>
    <row r="36" spans="1:23" ht="14.4" customHeight="1" x14ac:dyDescent="0.3">
      <c r="A36" s="864" t="s">
        <v>3047</v>
      </c>
      <c r="B36" s="849">
        <v>2</v>
      </c>
      <c r="C36" s="850">
        <v>1.33</v>
      </c>
      <c r="D36" s="818">
        <v>13.5</v>
      </c>
      <c r="E36" s="853">
        <v>1</v>
      </c>
      <c r="F36" s="854">
        <v>0.84</v>
      </c>
      <c r="G36" s="804">
        <v>3</v>
      </c>
      <c r="H36" s="856">
        <v>3</v>
      </c>
      <c r="I36" s="852">
        <v>2.11</v>
      </c>
      <c r="J36" s="803">
        <v>5.3</v>
      </c>
      <c r="K36" s="855">
        <v>0.61</v>
      </c>
      <c r="L36" s="856">
        <v>2</v>
      </c>
      <c r="M36" s="856">
        <v>21</v>
      </c>
      <c r="N36" s="857">
        <v>6.98</v>
      </c>
      <c r="O36" s="856" t="s">
        <v>2985</v>
      </c>
      <c r="P36" s="858" t="s">
        <v>3048</v>
      </c>
      <c r="Q36" s="859">
        <f t="shared" si="0"/>
        <v>1</v>
      </c>
      <c r="R36" s="859">
        <f t="shared" si="0"/>
        <v>0.7799999999999998</v>
      </c>
      <c r="S36" s="849">
        <f t="shared" si="1"/>
        <v>20.94</v>
      </c>
      <c r="T36" s="849">
        <f t="shared" si="2"/>
        <v>15.899999999999999</v>
      </c>
      <c r="U36" s="849">
        <f t="shared" si="3"/>
        <v>-5.0400000000000027</v>
      </c>
      <c r="V36" s="860">
        <f t="shared" si="4"/>
        <v>0.75931232091690537</v>
      </c>
      <c r="W36" s="805"/>
    </row>
    <row r="37" spans="1:23" ht="14.4" customHeight="1" x14ac:dyDescent="0.3">
      <c r="A37" s="865" t="s">
        <v>3049</v>
      </c>
      <c r="B37" s="807"/>
      <c r="C37" s="808"/>
      <c r="D37" s="809"/>
      <c r="E37" s="815">
        <v>1</v>
      </c>
      <c r="F37" s="793">
        <v>0.36</v>
      </c>
      <c r="G37" s="794">
        <v>7</v>
      </c>
      <c r="H37" s="799"/>
      <c r="I37" s="793"/>
      <c r="J37" s="794"/>
      <c r="K37" s="798">
        <v>0.35</v>
      </c>
      <c r="L37" s="799">
        <v>1</v>
      </c>
      <c r="M37" s="799">
        <v>12</v>
      </c>
      <c r="N37" s="800">
        <v>4.09</v>
      </c>
      <c r="O37" s="799" t="s">
        <v>2985</v>
      </c>
      <c r="P37" s="816" t="s">
        <v>3050</v>
      </c>
      <c r="Q37" s="801">
        <f t="shared" si="0"/>
        <v>0</v>
      </c>
      <c r="R37" s="801">
        <f t="shared" si="0"/>
        <v>0</v>
      </c>
      <c r="S37" s="812" t="str">
        <f t="shared" si="1"/>
        <v/>
      </c>
      <c r="T37" s="812" t="str">
        <f t="shared" si="2"/>
        <v/>
      </c>
      <c r="U37" s="812" t="str">
        <f t="shared" si="3"/>
        <v/>
      </c>
      <c r="V37" s="817" t="str">
        <f t="shared" si="4"/>
        <v/>
      </c>
      <c r="W37" s="802"/>
    </row>
    <row r="38" spans="1:23" ht="14.4" customHeight="1" x14ac:dyDescent="0.3">
      <c r="A38" s="864" t="s">
        <v>3051</v>
      </c>
      <c r="B38" s="861">
        <v>2</v>
      </c>
      <c r="C38" s="862">
        <v>0.93</v>
      </c>
      <c r="D38" s="811">
        <v>2.5</v>
      </c>
      <c r="E38" s="851"/>
      <c r="F38" s="852"/>
      <c r="G38" s="803"/>
      <c r="H38" s="856"/>
      <c r="I38" s="852"/>
      <c r="J38" s="803"/>
      <c r="K38" s="855">
        <v>0.47</v>
      </c>
      <c r="L38" s="856">
        <v>2</v>
      </c>
      <c r="M38" s="856">
        <v>16</v>
      </c>
      <c r="N38" s="857">
        <v>5.43</v>
      </c>
      <c r="O38" s="856" t="s">
        <v>2985</v>
      </c>
      <c r="P38" s="858" t="s">
        <v>3052</v>
      </c>
      <c r="Q38" s="859">
        <f t="shared" si="0"/>
        <v>-2</v>
      </c>
      <c r="R38" s="859">
        <f t="shared" si="0"/>
        <v>-0.93</v>
      </c>
      <c r="S38" s="849" t="str">
        <f t="shared" si="1"/>
        <v/>
      </c>
      <c r="T38" s="849" t="str">
        <f t="shared" si="2"/>
        <v/>
      </c>
      <c r="U38" s="849" t="str">
        <f t="shared" si="3"/>
        <v/>
      </c>
      <c r="V38" s="860" t="str">
        <f t="shared" si="4"/>
        <v/>
      </c>
      <c r="W38" s="805"/>
    </row>
    <row r="39" spans="1:23" ht="14.4" customHeight="1" x14ac:dyDescent="0.3">
      <c r="A39" s="865" t="s">
        <v>3053</v>
      </c>
      <c r="B39" s="807">
        <v>134</v>
      </c>
      <c r="C39" s="808">
        <v>57.88</v>
      </c>
      <c r="D39" s="809">
        <v>4</v>
      </c>
      <c r="E39" s="815">
        <v>97</v>
      </c>
      <c r="F39" s="793">
        <v>41.92</v>
      </c>
      <c r="G39" s="794">
        <v>4</v>
      </c>
      <c r="H39" s="799">
        <v>107</v>
      </c>
      <c r="I39" s="793">
        <v>46.71</v>
      </c>
      <c r="J39" s="797">
        <v>4</v>
      </c>
      <c r="K39" s="798">
        <v>0.43</v>
      </c>
      <c r="L39" s="799">
        <v>1</v>
      </c>
      <c r="M39" s="799">
        <v>11</v>
      </c>
      <c r="N39" s="800">
        <v>3.7</v>
      </c>
      <c r="O39" s="799" t="s">
        <v>2985</v>
      </c>
      <c r="P39" s="816" t="s">
        <v>3054</v>
      </c>
      <c r="Q39" s="801">
        <f t="shared" si="0"/>
        <v>-27</v>
      </c>
      <c r="R39" s="801">
        <f t="shared" si="0"/>
        <v>-11.170000000000002</v>
      </c>
      <c r="S39" s="812">
        <f t="shared" si="1"/>
        <v>395.90000000000003</v>
      </c>
      <c r="T39" s="812">
        <f t="shared" si="2"/>
        <v>428</v>
      </c>
      <c r="U39" s="812">
        <f t="shared" si="3"/>
        <v>32.099999999999966</v>
      </c>
      <c r="V39" s="817">
        <f t="shared" si="4"/>
        <v>1.0810810810810809</v>
      </c>
      <c r="W39" s="802">
        <v>74.95</v>
      </c>
    </row>
    <row r="40" spans="1:23" ht="14.4" customHeight="1" x14ac:dyDescent="0.3">
      <c r="A40" s="864" t="s">
        <v>3055</v>
      </c>
      <c r="B40" s="861">
        <v>30</v>
      </c>
      <c r="C40" s="862">
        <v>15.73</v>
      </c>
      <c r="D40" s="811">
        <v>5</v>
      </c>
      <c r="E40" s="851">
        <v>8</v>
      </c>
      <c r="F40" s="852">
        <v>4.2</v>
      </c>
      <c r="G40" s="803">
        <v>3.3</v>
      </c>
      <c r="H40" s="856">
        <v>27</v>
      </c>
      <c r="I40" s="852">
        <v>14.73</v>
      </c>
      <c r="J40" s="803">
        <v>4</v>
      </c>
      <c r="K40" s="855">
        <v>0.52</v>
      </c>
      <c r="L40" s="856">
        <v>2</v>
      </c>
      <c r="M40" s="856">
        <v>15</v>
      </c>
      <c r="N40" s="857">
        <v>4.88</v>
      </c>
      <c r="O40" s="856" t="s">
        <v>2985</v>
      </c>
      <c r="P40" s="858" t="s">
        <v>3056</v>
      </c>
      <c r="Q40" s="859">
        <f t="shared" si="0"/>
        <v>-3</v>
      </c>
      <c r="R40" s="859">
        <f t="shared" si="0"/>
        <v>-1</v>
      </c>
      <c r="S40" s="849">
        <f t="shared" si="1"/>
        <v>131.76</v>
      </c>
      <c r="T40" s="849">
        <f t="shared" si="2"/>
        <v>108</v>
      </c>
      <c r="U40" s="849">
        <f t="shared" si="3"/>
        <v>-23.759999999999991</v>
      </c>
      <c r="V40" s="860">
        <f t="shared" si="4"/>
        <v>0.81967213114754101</v>
      </c>
      <c r="W40" s="805">
        <v>7.96</v>
      </c>
    </row>
    <row r="41" spans="1:23" ht="14.4" customHeight="1" x14ac:dyDescent="0.3">
      <c r="A41" s="864" t="s">
        <v>3057</v>
      </c>
      <c r="B41" s="861">
        <v>6</v>
      </c>
      <c r="C41" s="862">
        <v>4.04</v>
      </c>
      <c r="D41" s="811">
        <v>4</v>
      </c>
      <c r="E41" s="851">
        <v>8</v>
      </c>
      <c r="F41" s="852">
        <v>17.690000000000001</v>
      </c>
      <c r="G41" s="803">
        <v>5.6</v>
      </c>
      <c r="H41" s="856">
        <v>11</v>
      </c>
      <c r="I41" s="852">
        <v>12.78</v>
      </c>
      <c r="J41" s="810">
        <v>5.7</v>
      </c>
      <c r="K41" s="855">
        <v>0.67</v>
      </c>
      <c r="L41" s="856">
        <v>2</v>
      </c>
      <c r="M41" s="856">
        <v>14</v>
      </c>
      <c r="N41" s="857">
        <v>4.78</v>
      </c>
      <c r="O41" s="856" t="s">
        <v>2985</v>
      </c>
      <c r="P41" s="858" t="s">
        <v>3058</v>
      </c>
      <c r="Q41" s="859">
        <f t="shared" si="0"/>
        <v>5</v>
      </c>
      <c r="R41" s="859">
        <f t="shared" si="0"/>
        <v>8.7399999999999984</v>
      </c>
      <c r="S41" s="849">
        <f t="shared" si="1"/>
        <v>52.580000000000005</v>
      </c>
      <c r="T41" s="849">
        <f t="shared" si="2"/>
        <v>62.7</v>
      </c>
      <c r="U41" s="849">
        <f t="shared" si="3"/>
        <v>10.119999999999997</v>
      </c>
      <c r="V41" s="860">
        <f t="shared" si="4"/>
        <v>1.1924686192468619</v>
      </c>
      <c r="W41" s="805">
        <v>21.67</v>
      </c>
    </row>
    <row r="42" spans="1:23" ht="14.4" customHeight="1" x14ac:dyDescent="0.3">
      <c r="A42" s="865" t="s">
        <v>3059</v>
      </c>
      <c r="B42" s="812"/>
      <c r="C42" s="813"/>
      <c r="D42" s="814"/>
      <c r="E42" s="815"/>
      <c r="F42" s="793"/>
      <c r="G42" s="794"/>
      <c r="H42" s="795">
        <v>3</v>
      </c>
      <c r="I42" s="796">
        <v>1.1299999999999999</v>
      </c>
      <c r="J42" s="806">
        <v>3.7</v>
      </c>
      <c r="K42" s="798">
        <v>0.37</v>
      </c>
      <c r="L42" s="799">
        <v>2</v>
      </c>
      <c r="M42" s="799">
        <v>14</v>
      </c>
      <c r="N42" s="800">
        <v>4.82</v>
      </c>
      <c r="O42" s="799" t="s">
        <v>2985</v>
      </c>
      <c r="P42" s="816" t="s">
        <v>3060</v>
      </c>
      <c r="Q42" s="801">
        <f t="shared" si="0"/>
        <v>3</v>
      </c>
      <c r="R42" s="801">
        <f t="shared" si="0"/>
        <v>1.1299999999999999</v>
      </c>
      <c r="S42" s="812">
        <f t="shared" si="1"/>
        <v>14.46</v>
      </c>
      <c r="T42" s="812">
        <f t="shared" si="2"/>
        <v>11.100000000000001</v>
      </c>
      <c r="U42" s="812">
        <f t="shared" si="3"/>
        <v>-3.3599999999999994</v>
      </c>
      <c r="V42" s="817">
        <f t="shared" si="4"/>
        <v>0.76763485477178428</v>
      </c>
      <c r="W42" s="802"/>
    </row>
    <row r="43" spans="1:23" ht="14.4" customHeight="1" x14ac:dyDescent="0.3">
      <c r="A43" s="864" t="s">
        <v>3061</v>
      </c>
      <c r="B43" s="849"/>
      <c r="C43" s="850"/>
      <c r="D43" s="818"/>
      <c r="E43" s="851">
        <v>1</v>
      </c>
      <c r="F43" s="852">
        <v>0.48</v>
      </c>
      <c r="G43" s="803">
        <v>4</v>
      </c>
      <c r="H43" s="853">
        <v>1</v>
      </c>
      <c r="I43" s="854">
        <v>0.48</v>
      </c>
      <c r="J43" s="804">
        <v>5</v>
      </c>
      <c r="K43" s="855">
        <v>0.48</v>
      </c>
      <c r="L43" s="856">
        <v>2</v>
      </c>
      <c r="M43" s="856">
        <v>20</v>
      </c>
      <c r="N43" s="857">
        <v>6.77</v>
      </c>
      <c r="O43" s="856" t="s">
        <v>2985</v>
      </c>
      <c r="P43" s="858" t="s">
        <v>3062</v>
      </c>
      <c r="Q43" s="859">
        <f t="shared" si="0"/>
        <v>1</v>
      </c>
      <c r="R43" s="859">
        <f t="shared" si="0"/>
        <v>0.48</v>
      </c>
      <c r="S43" s="849">
        <f t="shared" si="1"/>
        <v>6.77</v>
      </c>
      <c r="T43" s="849">
        <f t="shared" si="2"/>
        <v>5</v>
      </c>
      <c r="U43" s="849">
        <f t="shared" si="3"/>
        <v>-1.7699999999999996</v>
      </c>
      <c r="V43" s="860">
        <f t="shared" si="4"/>
        <v>0.73855243722304287</v>
      </c>
      <c r="W43" s="805"/>
    </row>
    <row r="44" spans="1:23" ht="14.4" customHeight="1" x14ac:dyDescent="0.3">
      <c r="A44" s="865" t="s">
        <v>3063</v>
      </c>
      <c r="B44" s="807">
        <v>2</v>
      </c>
      <c r="C44" s="808">
        <v>4.07</v>
      </c>
      <c r="D44" s="809">
        <v>3.5</v>
      </c>
      <c r="E44" s="815">
        <v>1</v>
      </c>
      <c r="F44" s="793">
        <v>2.04</v>
      </c>
      <c r="G44" s="794">
        <v>3</v>
      </c>
      <c r="H44" s="799"/>
      <c r="I44" s="793"/>
      <c r="J44" s="794"/>
      <c r="K44" s="798">
        <v>2.04</v>
      </c>
      <c r="L44" s="799">
        <v>3</v>
      </c>
      <c r="M44" s="799">
        <v>24</v>
      </c>
      <c r="N44" s="800">
        <v>8.15</v>
      </c>
      <c r="O44" s="799" t="s">
        <v>2985</v>
      </c>
      <c r="P44" s="816" t="s">
        <v>3064</v>
      </c>
      <c r="Q44" s="801">
        <f t="shared" si="0"/>
        <v>-2</v>
      </c>
      <c r="R44" s="801">
        <f t="shared" si="0"/>
        <v>-4.07</v>
      </c>
      <c r="S44" s="812" t="str">
        <f t="shared" si="1"/>
        <v/>
      </c>
      <c r="T44" s="812" t="str">
        <f t="shared" si="2"/>
        <v/>
      </c>
      <c r="U44" s="812" t="str">
        <f t="shared" si="3"/>
        <v/>
      </c>
      <c r="V44" s="817" t="str">
        <f t="shared" si="4"/>
        <v/>
      </c>
      <c r="W44" s="802"/>
    </row>
    <row r="45" spans="1:23" ht="14.4" customHeight="1" x14ac:dyDescent="0.3">
      <c r="A45" s="864" t="s">
        <v>3065</v>
      </c>
      <c r="B45" s="861">
        <v>1</v>
      </c>
      <c r="C45" s="862">
        <v>3.43</v>
      </c>
      <c r="D45" s="811">
        <v>4</v>
      </c>
      <c r="E45" s="851"/>
      <c r="F45" s="852"/>
      <c r="G45" s="803"/>
      <c r="H45" s="856"/>
      <c r="I45" s="852"/>
      <c r="J45" s="803"/>
      <c r="K45" s="855">
        <v>3.43</v>
      </c>
      <c r="L45" s="856">
        <v>4</v>
      </c>
      <c r="M45" s="856">
        <v>39</v>
      </c>
      <c r="N45" s="857">
        <v>13.14</v>
      </c>
      <c r="O45" s="856" t="s">
        <v>2985</v>
      </c>
      <c r="P45" s="858" t="s">
        <v>3066</v>
      </c>
      <c r="Q45" s="859">
        <f t="shared" si="0"/>
        <v>-1</v>
      </c>
      <c r="R45" s="859">
        <f t="shared" si="0"/>
        <v>-3.43</v>
      </c>
      <c r="S45" s="849" t="str">
        <f t="shared" si="1"/>
        <v/>
      </c>
      <c r="T45" s="849" t="str">
        <f t="shared" si="2"/>
        <v/>
      </c>
      <c r="U45" s="849" t="str">
        <f t="shared" si="3"/>
        <v/>
      </c>
      <c r="V45" s="860" t="str">
        <f t="shared" si="4"/>
        <v/>
      </c>
      <c r="W45" s="805"/>
    </row>
    <row r="46" spans="1:23" ht="14.4" customHeight="1" x14ac:dyDescent="0.3">
      <c r="A46" s="865" t="s">
        <v>3067</v>
      </c>
      <c r="B46" s="812"/>
      <c r="C46" s="813"/>
      <c r="D46" s="814"/>
      <c r="E46" s="815"/>
      <c r="F46" s="793"/>
      <c r="G46" s="794"/>
      <c r="H46" s="795">
        <v>1</v>
      </c>
      <c r="I46" s="796">
        <v>0.35</v>
      </c>
      <c r="J46" s="806">
        <v>3</v>
      </c>
      <c r="K46" s="798">
        <v>0.35</v>
      </c>
      <c r="L46" s="799">
        <v>1</v>
      </c>
      <c r="M46" s="799">
        <v>13</v>
      </c>
      <c r="N46" s="800">
        <v>4.26</v>
      </c>
      <c r="O46" s="799" t="s">
        <v>2985</v>
      </c>
      <c r="P46" s="816" t="s">
        <v>3068</v>
      </c>
      <c r="Q46" s="801">
        <f t="shared" si="0"/>
        <v>1</v>
      </c>
      <c r="R46" s="801">
        <f t="shared" si="0"/>
        <v>0.35</v>
      </c>
      <c r="S46" s="812">
        <f t="shared" si="1"/>
        <v>4.26</v>
      </c>
      <c r="T46" s="812">
        <f t="shared" si="2"/>
        <v>3</v>
      </c>
      <c r="U46" s="812">
        <f t="shared" si="3"/>
        <v>-1.2599999999999998</v>
      </c>
      <c r="V46" s="817">
        <f t="shared" si="4"/>
        <v>0.70422535211267612</v>
      </c>
      <c r="W46" s="802"/>
    </row>
    <row r="47" spans="1:23" ht="14.4" customHeight="1" x14ac:dyDescent="0.3">
      <c r="A47" s="865" t="s">
        <v>3069</v>
      </c>
      <c r="B47" s="812"/>
      <c r="C47" s="813"/>
      <c r="D47" s="814"/>
      <c r="E47" s="815"/>
      <c r="F47" s="793"/>
      <c r="G47" s="794"/>
      <c r="H47" s="795">
        <v>1</v>
      </c>
      <c r="I47" s="796">
        <v>0.39</v>
      </c>
      <c r="J47" s="797">
        <v>6</v>
      </c>
      <c r="K47" s="798">
        <v>0.39</v>
      </c>
      <c r="L47" s="799">
        <v>2</v>
      </c>
      <c r="M47" s="799">
        <v>15</v>
      </c>
      <c r="N47" s="800">
        <v>4.84</v>
      </c>
      <c r="O47" s="799" t="s">
        <v>2985</v>
      </c>
      <c r="P47" s="816" t="s">
        <v>3070</v>
      </c>
      <c r="Q47" s="801">
        <f t="shared" si="0"/>
        <v>1</v>
      </c>
      <c r="R47" s="801">
        <f t="shared" si="0"/>
        <v>0.39</v>
      </c>
      <c r="S47" s="812">
        <f t="shared" si="1"/>
        <v>4.84</v>
      </c>
      <c r="T47" s="812">
        <f t="shared" si="2"/>
        <v>6</v>
      </c>
      <c r="U47" s="812">
        <f t="shared" si="3"/>
        <v>1.1600000000000001</v>
      </c>
      <c r="V47" s="817">
        <f t="shared" si="4"/>
        <v>1.2396694214876034</v>
      </c>
      <c r="W47" s="802">
        <v>1.1599999999999999</v>
      </c>
    </row>
    <row r="48" spans="1:23" ht="14.4" customHeight="1" x14ac:dyDescent="0.3">
      <c r="A48" s="864" t="s">
        <v>3071</v>
      </c>
      <c r="B48" s="849"/>
      <c r="C48" s="850"/>
      <c r="D48" s="818"/>
      <c r="E48" s="851"/>
      <c r="F48" s="852"/>
      <c r="G48" s="803"/>
      <c r="H48" s="853">
        <v>1</v>
      </c>
      <c r="I48" s="854">
        <v>0.53</v>
      </c>
      <c r="J48" s="804">
        <v>4</v>
      </c>
      <c r="K48" s="855">
        <v>0.53</v>
      </c>
      <c r="L48" s="856">
        <v>2</v>
      </c>
      <c r="M48" s="856">
        <v>21</v>
      </c>
      <c r="N48" s="857">
        <v>6.97</v>
      </c>
      <c r="O48" s="856" t="s">
        <v>2985</v>
      </c>
      <c r="P48" s="858" t="s">
        <v>3072</v>
      </c>
      <c r="Q48" s="859">
        <f t="shared" si="0"/>
        <v>1</v>
      </c>
      <c r="R48" s="859">
        <f t="shared" si="0"/>
        <v>0.53</v>
      </c>
      <c r="S48" s="849">
        <f t="shared" si="1"/>
        <v>6.97</v>
      </c>
      <c r="T48" s="849">
        <f t="shared" si="2"/>
        <v>4</v>
      </c>
      <c r="U48" s="849">
        <f t="shared" si="3"/>
        <v>-2.9699999999999998</v>
      </c>
      <c r="V48" s="860">
        <f t="shared" si="4"/>
        <v>0.57388809182209466</v>
      </c>
      <c r="W48" s="805"/>
    </row>
    <row r="49" spans="1:23" ht="14.4" customHeight="1" x14ac:dyDescent="0.3">
      <c r="A49" s="865" t="s">
        <v>3073</v>
      </c>
      <c r="B49" s="812"/>
      <c r="C49" s="813"/>
      <c r="D49" s="814"/>
      <c r="E49" s="795">
        <v>1</v>
      </c>
      <c r="F49" s="796">
        <v>2.68</v>
      </c>
      <c r="G49" s="806">
        <v>8</v>
      </c>
      <c r="H49" s="799"/>
      <c r="I49" s="793"/>
      <c r="J49" s="794"/>
      <c r="K49" s="798">
        <v>2.68</v>
      </c>
      <c r="L49" s="799">
        <v>4</v>
      </c>
      <c r="M49" s="799">
        <v>33</v>
      </c>
      <c r="N49" s="800">
        <v>11.16</v>
      </c>
      <c r="O49" s="799" t="s">
        <v>2985</v>
      </c>
      <c r="P49" s="816" t="s">
        <v>3074</v>
      </c>
      <c r="Q49" s="801">
        <f t="shared" si="0"/>
        <v>0</v>
      </c>
      <c r="R49" s="801">
        <f t="shared" si="0"/>
        <v>0</v>
      </c>
      <c r="S49" s="812" t="str">
        <f t="shared" si="1"/>
        <v/>
      </c>
      <c r="T49" s="812" t="str">
        <f t="shared" si="2"/>
        <v/>
      </c>
      <c r="U49" s="812" t="str">
        <f t="shared" si="3"/>
        <v/>
      </c>
      <c r="V49" s="817" t="str">
        <f t="shared" si="4"/>
        <v/>
      </c>
      <c r="W49" s="802"/>
    </row>
    <row r="50" spans="1:23" ht="14.4" customHeight="1" x14ac:dyDescent="0.3">
      <c r="A50" s="865" t="s">
        <v>3075</v>
      </c>
      <c r="B50" s="812"/>
      <c r="C50" s="813"/>
      <c r="D50" s="814"/>
      <c r="E50" s="795">
        <v>1</v>
      </c>
      <c r="F50" s="796">
        <v>0.79</v>
      </c>
      <c r="G50" s="806">
        <v>13</v>
      </c>
      <c r="H50" s="799"/>
      <c r="I50" s="793"/>
      <c r="J50" s="794"/>
      <c r="K50" s="798">
        <v>0.79</v>
      </c>
      <c r="L50" s="799">
        <v>2</v>
      </c>
      <c r="M50" s="799">
        <v>18</v>
      </c>
      <c r="N50" s="800">
        <v>5.88</v>
      </c>
      <c r="O50" s="799" t="s">
        <v>2985</v>
      </c>
      <c r="P50" s="816" t="s">
        <v>3076</v>
      </c>
      <c r="Q50" s="801">
        <f t="shared" si="0"/>
        <v>0</v>
      </c>
      <c r="R50" s="801">
        <f t="shared" si="0"/>
        <v>0</v>
      </c>
      <c r="S50" s="812" t="str">
        <f t="shared" si="1"/>
        <v/>
      </c>
      <c r="T50" s="812" t="str">
        <f t="shared" si="2"/>
        <v/>
      </c>
      <c r="U50" s="812" t="str">
        <f t="shared" si="3"/>
        <v/>
      </c>
      <c r="V50" s="817" t="str">
        <f t="shared" si="4"/>
        <v/>
      </c>
      <c r="W50" s="802"/>
    </row>
    <row r="51" spans="1:23" ht="14.4" customHeight="1" x14ac:dyDescent="0.3">
      <c r="A51" s="865" t="s">
        <v>3077</v>
      </c>
      <c r="B51" s="807">
        <v>1</v>
      </c>
      <c r="C51" s="808">
        <v>0.41</v>
      </c>
      <c r="D51" s="809">
        <v>4</v>
      </c>
      <c r="E51" s="815"/>
      <c r="F51" s="793"/>
      <c r="G51" s="794"/>
      <c r="H51" s="799"/>
      <c r="I51" s="793"/>
      <c r="J51" s="794"/>
      <c r="K51" s="798">
        <v>0.41</v>
      </c>
      <c r="L51" s="799">
        <v>1</v>
      </c>
      <c r="M51" s="799">
        <v>12</v>
      </c>
      <c r="N51" s="800">
        <v>3.87</v>
      </c>
      <c r="O51" s="799" t="s">
        <v>2985</v>
      </c>
      <c r="P51" s="816" t="s">
        <v>3078</v>
      </c>
      <c r="Q51" s="801">
        <f t="shared" si="0"/>
        <v>-1</v>
      </c>
      <c r="R51" s="801">
        <f t="shared" si="0"/>
        <v>-0.41</v>
      </c>
      <c r="S51" s="812" t="str">
        <f t="shared" si="1"/>
        <v/>
      </c>
      <c r="T51" s="812" t="str">
        <f t="shared" si="2"/>
        <v/>
      </c>
      <c r="U51" s="812" t="str">
        <f t="shared" si="3"/>
        <v/>
      </c>
      <c r="V51" s="817" t="str">
        <f t="shared" si="4"/>
        <v/>
      </c>
      <c r="W51" s="802"/>
    </row>
    <row r="52" spans="1:23" ht="14.4" customHeight="1" x14ac:dyDescent="0.3">
      <c r="A52" s="865" t="s">
        <v>3079</v>
      </c>
      <c r="B52" s="812"/>
      <c r="C52" s="813"/>
      <c r="D52" s="814"/>
      <c r="E52" s="815">
        <v>1</v>
      </c>
      <c r="F52" s="793">
        <v>0.65</v>
      </c>
      <c r="G52" s="794">
        <v>5</v>
      </c>
      <c r="H52" s="795">
        <v>2</v>
      </c>
      <c r="I52" s="796">
        <v>1.32</v>
      </c>
      <c r="J52" s="797">
        <v>7</v>
      </c>
      <c r="K52" s="798">
        <v>0.65</v>
      </c>
      <c r="L52" s="799">
        <v>2</v>
      </c>
      <c r="M52" s="799">
        <v>15</v>
      </c>
      <c r="N52" s="800">
        <v>4.9400000000000004</v>
      </c>
      <c r="O52" s="799" t="s">
        <v>2985</v>
      </c>
      <c r="P52" s="816" t="s">
        <v>3080</v>
      </c>
      <c r="Q52" s="801">
        <f t="shared" si="0"/>
        <v>2</v>
      </c>
      <c r="R52" s="801">
        <f t="shared" si="0"/>
        <v>1.32</v>
      </c>
      <c r="S52" s="812">
        <f t="shared" si="1"/>
        <v>9.8800000000000008</v>
      </c>
      <c r="T52" s="812">
        <f t="shared" si="2"/>
        <v>14</v>
      </c>
      <c r="U52" s="812">
        <f t="shared" si="3"/>
        <v>4.1199999999999992</v>
      </c>
      <c r="V52" s="817">
        <f t="shared" si="4"/>
        <v>1.4170040485829958</v>
      </c>
      <c r="W52" s="802">
        <v>6.06</v>
      </c>
    </row>
    <row r="53" spans="1:23" ht="14.4" customHeight="1" x14ac:dyDescent="0.3">
      <c r="A53" s="865" t="s">
        <v>3081</v>
      </c>
      <c r="B53" s="812">
        <v>1</v>
      </c>
      <c r="C53" s="813">
        <v>0.55000000000000004</v>
      </c>
      <c r="D53" s="814">
        <v>11</v>
      </c>
      <c r="E53" s="815">
        <v>1</v>
      </c>
      <c r="F53" s="793">
        <v>0.55000000000000004</v>
      </c>
      <c r="G53" s="794">
        <v>7</v>
      </c>
      <c r="H53" s="795">
        <v>1</v>
      </c>
      <c r="I53" s="796">
        <v>0.55000000000000004</v>
      </c>
      <c r="J53" s="806">
        <v>4</v>
      </c>
      <c r="K53" s="798">
        <v>0.55000000000000004</v>
      </c>
      <c r="L53" s="799">
        <v>1</v>
      </c>
      <c r="M53" s="799">
        <v>13</v>
      </c>
      <c r="N53" s="800">
        <v>4.3099999999999996</v>
      </c>
      <c r="O53" s="799" t="s">
        <v>2985</v>
      </c>
      <c r="P53" s="816" t="s">
        <v>3082</v>
      </c>
      <c r="Q53" s="801">
        <f t="shared" si="0"/>
        <v>0</v>
      </c>
      <c r="R53" s="801">
        <f t="shared" si="0"/>
        <v>0</v>
      </c>
      <c r="S53" s="812">
        <f t="shared" si="1"/>
        <v>4.3099999999999996</v>
      </c>
      <c r="T53" s="812">
        <f t="shared" si="2"/>
        <v>4</v>
      </c>
      <c r="U53" s="812">
        <f t="shared" si="3"/>
        <v>-0.30999999999999961</v>
      </c>
      <c r="V53" s="817">
        <f t="shared" si="4"/>
        <v>0.92807424593967525</v>
      </c>
      <c r="W53" s="802"/>
    </row>
    <row r="54" spans="1:23" ht="14.4" customHeight="1" x14ac:dyDescent="0.3">
      <c r="A54" s="865" t="s">
        <v>3083</v>
      </c>
      <c r="B54" s="812">
        <v>1</v>
      </c>
      <c r="C54" s="813">
        <v>0.77</v>
      </c>
      <c r="D54" s="814">
        <v>6</v>
      </c>
      <c r="E54" s="795">
        <v>1</v>
      </c>
      <c r="F54" s="796">
        <v>0.77</v>
      </c>
      <c r="G54" s="806">
        <v>4</v>
      </c>
      <c r="H54" s="799"/>
      <c r="I54" s="793"/>
      <c r="J54" s="794"/>
      <c r="K54" s="798">
        <v>0.77</v>
      </c>
      <c r="L54" s="799">
        <v>3</v>
      </c>
      <c r="M54" s="799">
        <v>29</v>
      </c>
      <c r="N54" s="800">
        <v>9.8000000000000007</v>
      </c>
      <c r="O54" s="799" t="s">
        <v>2985</v>
      </c>
      <c r="P54" s="816" t="s">
        <v>3084</v>
      </c>
      <c r="Q54" s="801">
        <f t="shared" si="0"/>
        <v>-1</v>
      </c>
      <c r="R54" s="801">
        <f t="shared" si="0"/>
        <v>-0.77</v>
      </c>
      <c r="S54" s="812" t="str">
        <f t="shared" si="1"/>
        <v/>
      </c>
      <c r="T54" s="812" t="str">
        <f t="shared" si="2"/>
        <v/>
      </c>
      <c r="U54" s="812" t="str">
        <f t="shared" si="3"/>
        <v/>
      </c>
      <c r="V54" s="817" t="str">
        <f t="shared" si="4"/>
        <v/>
      </c>
      <c r="W54" s="802"/>
    </row>
    <row r="55" spans="1:23" ht="14.4" customHeight="1" x14ac:dyDescent="0.3">
      <c r="A55" s="865" t="s">
        <v>3085</v>
      </c>
      <c r="B55" s="812">
        <v>1</v>
      </c>
      <c r="C55" s="813">
        <v>0.37</v>
      </c>
      <c r="D55" s="814">
        <v>3</v>
      </c>
      <c r="E55" s="815"/>
      <c r="F55" s="793"/>
      <c r="G55" s="794"/>
      <c r="H55" s="795">
        <v>1</v>
      </c>
      <c r="I55" s="796">
        <v>0.37</v>
      </c>
      <c r="J55" s="797">
        <v>5</v>
      </c>
      <c r="K55" s="798">
        <v>0.37</v>
      </c>
      <c r="L55" s="799">
        <v>2</v>
      </c>
      <c r="M55" s="799">
        <v>15</v>
      </c>
      <c r="N55" s="800">
        <v>4.92</v>
      </c>
      <c r="O55" s="799" t="s">
        <v>2985</v>
      </c>
      <c r="P55" s="816" t="s">
        <v>3086</v>
      </c>
      <c r="Q55" s="801">
        <f t="shared" si="0"/>
        <v>0</v>
      </c>
      <c r="R55" s="801">
        <f t="shared" si="0"/>
        <v>0</v>
      </c>
      <c r="S55" s="812">
        <f t="shared" si="1"/>
        <v>4.92</v>
      </c>
      <c r="T55" s="812">
        <f t="shared" si="2"/>
        <v>5</v>
      </c>
      <c r="U55" s="812">
        <f t="shared" si="3"/>
        <v>8.0000000000000071E-2</v>
      </c>
      <c r="V55" s="817">
        <f t="shared" si="4"/>
        <v>1.0162601626016261</v>
      </c>
      <c r="W55" s="802">
        <v>0.08</v>
      </c>
    </row>
    <row r="56" spans="1:23" ht="14.4" customHeight="1" x14ac:dyDescent="0.3">
      <c r="A56" s="865" t="s">
        <v>3087</v>
      </c>
      <c r="B56" s="812"/>
      <c r="C56" s="813"/>
      <c r="D56" s="814"/>
      <c r="E56" s="815">
        <v>9</v>
      </c>
      <c r="F56" s="793">
        <v>6.05</v>
      </c>
      <c r="G56" s="794">
        <v>4.5999999999999996</v>
      </c>
      <c r="H56" s="795">
        <v>14</v>
      </c>
      <c r="I56" s="796">
        <v>9.5500000000000007</v>
      </c>
      <c r="J56" s="806">
        <v>5.3</v>
      </c>
      <c r="K56" s="798">
        <v>0.67</v>
      </c>
      <c r="L56" s="799">
        <v>2</v>
      </c>
      <c r="M56" s="799">
        <v>17</v>
      </c>
      <c r="N56" s="800">
        <v>5.64</v>
      </c>
      <c r="O56" s="799" t="s">
        <v>2985</v>
      </c>
      <c r="P56" s="816" t="s">
        <v>3088</v>
      </c>
      <c r="Q56" s="801">
        <f t="shared" si="0"/>
        <v>14</v>
      </c>
      <c r="R56" s="801">
        <f t="shared" si="0"/>
        <v>9.5500000000000007</v>
      </c>
      <c r="S56" s="812">
        <f t="shared" si="1"/>
        <v>78.959999999999994</v>
      </c>
      <c r="T56" s="812">
        <f t="shared" si="2"/>
        <v>74.2</v>
      </c>
      <c r="U56" s="812">
        <f t="shared" si="3"/>
        <v>-4.7599999999999909</v>
      </c>
      <c r="V56" s="817">
        <f t="shared" si="4"/>
        <v>0.93971631205673767</v>
      </c>
      <c r="W56" s="802">
        <v>12.45</v>
      </c>
    </row>
    <row r="57" spans="1:23" ht="14.4" customHeight="1" x14ac:dyDescent="0.3">
      <c r="A57" s="864" t="s">
        <v>3089</v>
      </c>
      <c r="B57" s="849"/>
      <c r="C57" s="850"/>
      <c r="D57" s="818"/>
      <c r="E57" s="851">
        <v>1</v>
      </c>
      <c r="F57" s="852">
        <v>0.8</v>
      </c>
      <c r="G57" s="803">
        <v>3</v>
      </c>
      <c r="H57" s="853">
        <v>3</v>
      </c>
      <c r="I57" s="854">
        <v>2.65</v>
      </c>
      <c r="J57" s="804">
        <v>3.3</v>
      </c>
      <c r="K57" s="855">
        <v>1.05</v>
      </c>
      <c r="L57" s="856">
        <v>4</v>
      </c>
      <c r="M57" s="856">
        <v>32</v>
      </c>
      <c r="N57" s="857">
        <v>10.76</v>
      </c>
      <c r="O57" s="856" t="s">
        <v>2985</v>
      </c>
      <c r="P57" s="858" t="s">
        <v>3090</v>
      </c>
      <c r="Q57" s="859">
        <f t="shared" si="0"/>
        <v>3</v>
      </c>
      <c r="R57" s="859">
        <f t="shared" si="0"/>
        <v>2.65</v>
      </c>
      <c r="S57" s="849">
        <f t="shared" si="1"/>
        <v>32.28</v>
      </c>
      <c r="T57" s="849">
        <f t="shared" si="2"/>
        <v>9.8999999999999986</v>
      </c>
      <c r="U57" s="849">
        <f t="shared" si="3"/>
        <v>-22.380000000000003</v>
      </c>
      <c r="V57" s="860">
        <f t="shared" si="4"/>
        <v>0.30669144981412633</v>
      </c>
      <c r="W57" s="805"/>
    </row>
    <row r="58" spans="1:23" ht="14.4" customHeight="1" x14ac:dyDescent="0.3">
      <c r="A58" s="864" t="s">
        <v>3091</v>
      </c>
      <c r="B58" s="849"/>
      <c r="C58" s="850"/>
      <c r="D58" s="818"/>
      <c r="E58" s="851"/>
      <c r="F58" s="852"/>
      <c r="G58" s="803"/>
      <c r="H58" s="853">
        <v>2</v>
      </c>
      <c r="I58" s="854">
        <v>2.0299999999999998</v>
      </c>
      <c r="J58" s="804">
        <v>2.5</v>
      </c>
      <c r="K58" s="855">
        <v>1.93</v>
      </c>
      <c r="L58" s="856">
        <v>5</v>
      </c>
      <c r="M58" s="856">
        <v>49</v>
      </c>
      <c r="N58" s="857">
        <v>16.43</v>
      </c>
      <c r="O58" s="856" t="s">
        <v>2985</v>
      </c>
      <c r="P58" s="858" t="s">
        <v>3092</v>
      </c>
      <c r="Q58" s="859">
        <f t="shared" si="0"/>
        <v>2</v>
      </c>
      <c r="R58" s="859">
        <f t="shared" si="0"/>
        <v>2.0299999999999998</v>
      </c>
      <c r="S58" s="849">
        <f t="shared" si="1"/>
        <v>32.86</v>
      </c>
      <c r="T58" s="849">
        <f t="shared" si="2"/>
        <v>5</v>
      </c>
      <c r="U58" s="849">
        <f t="shared" si="3"/>
        <v>-27.86</v>
      </c>
      <c r="V58" s="860">
        <f t="shared" si="4"/>
        <v>0.15216068167985392</v>
      </c>
      <c r="W58" s="805"/>
    </row>
    <row r="59" spans="1:23" ht="14.4" customHeight="1" x14ac:dyDescent="0.3">
      <c r="A59" s="865" t="s">
        <v>3093</v>
      </c>
      <c r="B59" s="807">
        <v>14</v>
      </c>
      <c r="C59" s="808">
        <v>6.49</v>
      </c>
      <c r="D59" s="809">
        <v>4.8</v>
      </c>
      <c r="E59" s="815">
        <v>3</v>
      </c>
      <c r="F59" s="793">
        <v>1.39</v>
      </c>
      <c r="G59" s="794">
        <v>6.3</v>
      </c>
      <c r="H59" s="799">
        <v>1</v>
      </c>
      <c r="I59" s="793">
        <v>0.46</v>
      </c>
      <c r="J59" s="794">
        <v>3</v>
      </c>
      <c r="K59" s="798">
        <v>0.46</v>
      </c>
      <c r="L59" s="799">
        <v>2</v>
      </c>
      <c r="M59" s="799">
        <v>15</v>
      </c>
      <c r="N59" s="800">
        <v>4.87</v>
      </c>
      <c r="O59" s="799" t="s">
        <v>2985</v>
      </c>
      <c r="P59" s="816" t="s">
        <v>3094</v>
      </c>
      <c r="Q59" s="801">
        <f t="shared" si="0"/>
        <v>-13</v>
      </c>
      <c r="R59" s="801">
        <f t="shared" si="0"/>
        <v>-6.03</v>
      </c>
      <c r="S59" s="812">
        <f t="shared" si="1"/>
        <v>4.87</v>
      </c>
      <c r="T59" s="812">
        <f t="shared" si="2"/>
        <v>3</v>
      </c>
      <c r="U59" s="812">
        <f t="shared" si="3"/>
        <v>-1.87</v>
      </c>
      <c r="V59" s="817">
        <f t="shared" si="4"/>
        <v>0.61601642710472282</v>
      </c>
      <c r="W59" s="802"/>
    </row>
    <row r="60" spans="1:23" ht="14.4" customHeight="1" x14ac:dyDescent="0.3">
      <c r="A60" s="864" t="s">
        <v>3095</v>
      </c>
      <c r="B60" s="861">
        <v>3</v>
      </c>
      <c r="C60" s="862">
        <v>2.35</v>
      </c>
      <c r="D60" s="811">
        <v>4</v>
      </c>
      <c r="E60" s="851"/>
      <c r="F60" s="852"/>
      <c r="G60" s="803"/>
      <c r="H60" s="856"/>
      <c r="I60" s="852"/>
      <c r="J60" s="803"/>
      <c r="K60" s="855">
        <v>0.78</v>
      </c>
      <c r="L60" s="856">
        <v>3</v>
      </c>
      <c r="M60" s="856">
        <v>27</v>
      </c>
      <c r="N60" s="857">
        <v>9.1300000000000008</v>
      </c>
      <c r="O60" s="856" t="s">
        <v>2985</v>
      </c>
      <c r="P60" s="858" t="s">
        <v>3096</v>
      </c>
      <c r="Q60" s="859">
        <f t="shared" si="0"/>
        <v>-3</v>
      </c>
      <c r="R60" s="859">
        <f t="shared" si="0"/>
        <v>-2.35</v>
      </c>
      <c r="S60" s="849" t="str">
        <f t="shared" si="1"/>
        <v/>
      </c>
      <c r="T60" s="849" t="str">
        <f t="shared" si="2"/>
        <v/>
      </c>
      <c r="U60" s="849" t="str">
        <f t="shared" si="3"/>
        <v/>
      </c>
      <c r="V60" s="860" t="str">
        <f t="shared" si="4"/>
        <v/>
      </c>
      <c r="W60" s="805"/>
    </row>
    <row r="61" spans="1:23" ht="14.4" customHeight="1" x14ac:dyDescent="0.3">
      <c r="A61" s="865" t="s">
        <v>3097</v>
      </c>
      <c r="B61" s="812">
        <v>1</v>
      </c>
      <c r="C61" s="813">
        <v>0.27</v>
      </c>
      <c r="D61" s="814">
        <v>7</v>
      </c>
      <c r="E61" s="815"/>
      <c r="F61" s="793"/>
      <c r="G61" s="794"/>
      <c r="H61" s="795">
        <v>3</v>
      </c>
      <c r="I61" s="796">
        <v>0.79</v>
      </c>
      <c r="J61" s="797">
        <v>4.7</v>
      </c>
      <c r="K61" s="798">
        <v>0.26</v>
      </c>
      <c r="L61" s="799">
        <v>1</v>
      </c>
      <c r="M61" s="799">
        <v>10</v>
      </c>
      <c r="N61" s="800">
        <v>3.3</v>
      </c>
      <c r="O61" s="799" t="s">
        <v>2985</v>
      </c>
      <c r="P61" s="816" t="s">
        <v>3098</v>
      </c>
      <c r="Q61" s="801">
        <f t="shared" si="0"/>
        <v>2</v>
      </c>
      <c r="R61" s="801">
        <f t="shared" si="0"/>
        <v>0.52</v>
      </c>
      <c r="S61" s="812">
        <f t="shared" si="1"/>
        <v>9.8999999999999986</v>
      </c>
      <c r="T61" s="812">
        <f t="shared" si="2"/>
        <v>14.100000000000001</v>
      </c>
      <c r="U61" s="812">
        <f t="shared" si="3"/>
        <v>4.2000000000000028</v>
      </c>
      <c r="V61" s="817">
        <f t="shared" si="4"/>
        <v>1.4242424242424245</v>
      </c>
      <c r="W61" s="802">
        <v>4.09</v>
      </c>
    </row>
    <row r="62" spans="1:23" ht="14.4" customHeight="1" x14ac:dyDescent="0.3">
      <c r="A62" s="865" t="s">
        <v>3099</v>
      </c>
      <c r="B62" s="812"/>
      <c r="C62" s="813"/>
      <c r="D62" s="814"/>
      <c r="E62" s="815">
        <v>1</v>
      </c>
      <c r="F62" s="793">
        <v>0.42</v>
      </c>
      <c r="G62" s="794">
        <v>3</v>
      </c>
      <c r="H62" s="795">
        <v>2</v>
      </c>
      <c r="I62" s="796">
        <v>0.64</v>
      </c>
      <c r="J62" s="806">
        <v>2</v>
      </c>
      <c r="K62" s="798">
        <v>0.42</v>
      </c>
      <c r="L62" s="799">
        <v>2</v>
      </c>
      <c r="M62" s="799">
        <v>19</v>
      </c>
      <c r="N62" s="800">
        <v>6.19</v>
      </c>
      <c r="O62" s="799" t="s">
        <v>2985</v>
      </c>
      <c r="P62" s="816" t="s">
        <v>3100</v>
      </c>
      <c r="Q62" s="801">
        <f t="shared" si="0"/>
        <v>2</v>
      </c>
      <c r="R62" s="801">
        <f t="shared" si="0"/>
        <v>0.64</v>
      </c>
      <c r="S62" s="812">
        <f t="shared" si="1"/>
        <v>12.38</v>
      </c>
      <c r="T62" s="812">
        <f t="shared" si="2"/>
        <v>4</v>
      </c>
      <c r="U62" s="812">
        <f t="shared" si="3"/>
        <v>-8.3800000000000008</v>
      </c>
      <c r="V62" s="817">
        <f t="shared" si="4"/>
        <v>0.32310177705977383</v>
      </c>
      <c r="W62" s="802"/>
    </row>
    <row r="63" spans="1:23" ht="14.4" customHeight="1" x14ac:dyDescent="0.3">
      <c r="A63" s="865" t="s">
        <v>3101</v>
      </c>
      <c r="B63" s="812"/>
      <c r="C63" s="813"/>
      <c r="D63" s="814"/>
      <c r="E63" s="795">
        <v>1</v>
      </c>
      <c r="F63" s="796">
        <v>0.42</v>
      </c>
      <c r="G63" s="806">
        <v>3</v>
      </c>
      <c r="H63" s="799"/>
      <c r="I63" s="793"/>
      <c r="J63" s="794"/>
      <c r="K63" s="798">
        <v>0.42</v>
      </c>
      <c r="L63" s="799">
        <v>2</v>
      </c>
      <c r="M63" s="799">
        <v>20</v>
      </c>
      <c r="N63" s="800">
        <v>6.65</v>
      </c>
      <c r="O63" s="799" t="s">
        <v>2985</v>
      </c>
      <c r="P63" s="816" t="s">
        <v>3102</v>
      </c>
      <c r="Q63" s="801">
        <f t="shared" si="0"/>
        <v>0</v>
      </c>
      <c r="R63" s="801">
        <f t="shared" si="0"/>
        <v>0</v>
      </c>
      <c r="S63" s="812" t="str">
        <f t="shared" si="1"/>
        <v/>
      </c>
      <c r="T63" s="812" t="str">
        <f t="shared" si="2"/>
        <v/>
      </c>
      <c r="U63" s="812" t="str">
        <f t="shared" si="3"/>
        <v/>
      </c>
      <c r="V63" s="817" t="str">
        <f t="shared" si="4"/>
        <v/>
      </c>
      <c r="W63" s="802"/>
    </row>
    <row r="64" spans="1:23" ht="14.4" customHeight="1" x14ac:dyDescent="0.3">
      <c r="A64" s="865" t="s">
        <v>3103</v>
      </c>
      <c r="B64" s="807">
        <v>2</v>
      </c>
      <c r="C64" s="808">
        <v>1.2</v>
      </c>
      <c r="D64" s="809">
        <v>4.5</v>
      </c>
      <c r="E64" s="815"/>
      <c r="F64" s="793"/>
      <c r="G64" s="794"/>
      <c r="H64" s="799"/>
      <c r="I64" s="793"/>
      <c r="J64" s="794"/>
      <c r="K64" s="798">
        <v>0.6</v>
      </c>
      <c r="L64" s="799">
        <v>2</v>
      </c>
      <c r="M64" s="799">
        <v>14</v>
      </c>
      <c r="N64" s="800">
        <v>4.71</v>
      </c>
      <c r="O64" s="799" t="s">
        <v>2985</v>
      </c>
      <c r="P64" s="816" t="s">
        <v>3104</v>
      </c>
      <c r="Q64" s="801">
        <f t="shared" si="0"/>
        <v>-2</v>
      </c>
      <c r="R64" s="801">
        <f t="shared" si="0"/>
        <v>-1.2</v>
      </c>
      <c r="S64" s="812" t="str">
        <f t="shared" si="1"/>
        <v/>
      </c>
      <c r="T64" s="812" t="str">
        <f t="shared" si="2"/>
        <v/>
      </c>
      <c r="U64" s="812" t="str">
        <f t="shared" si="3"/>
        <v/>
      </c>
      <c r="V64" s="817" t="str">
        <f t="shared" si="4"/>
        <v/>
      </c>
      <c r="W64" s="802"/>
    </row>
    <row r="65" spans="1:23" ht="14.4" customHeight="1" x14ac:dyDescent="0.3">
      <c r="A65" s="865" t="s">
        <v>3105</v>
      </c>
      <c r="B65" s="812"/>
      <c r="C65" s="813"/>
      <c r="D65" s="814"/>
      <c r="E65" s="815"/>
      <c r="F65" s="793"/>
      <c r="G65" s="794"/>
      <c r="H65" s="795">
        <v>2</v>
      </c>
      <c r="I65" s="796">
        <v>1.98</v>
      </c>
      <c r="J65" s="806">
        <v>5</v>
      </c>
      <c r="K65" s="798">
        <v>0.99</v>
      </c>
      <c r="L65" s="799">
        <v>3</v>
      </c>
      <c r="M65" s="799">
        <v>24</v>
      </c>
      <c r="N65" s="800">
        <v>8.11</v>
      </c>
      <c r="O65" s="799" t="s">
        <v>2985</v>
      </c>
      <c r="P65" s="816" t="s">
        <v>3106</v>
      </c>
      <c r="Q65" s="801">
        <f t="shared" si="0"/>
        <v>2</v>
      </c>
      <c r="R65" s="801">
        <f t="shared" si="0"/>
        <v>1.98</v>
      </c>
      <c r="S65" s="812">
        <f t="shared" si="1"/>
        <v>16.22</v>
      </c>
      <c r="T65" s="812">
        <f t="shared" si="2"/>
        <v>10</v>
      </c>
      <c r="U65" s="812">
        <f t="shared" si="3"/>
        <v>-6.2199999999999989</v>
      </c>
      <c r="V65" s="817">
        <f t="shared" si="4"/>
        <v>0.61652281134401976</v>
      </c>
      <c r="W65" s="802"/>
    </row>
    <row r="66" spans="1:23" ht="14.4" customHeight="1" x14ac:dyDescent="0.3">
      <c r="A66" s="865" t="s">
        <v>3107</v>
      </c>
      <c r="B66" s="807">
        <v>1</v>
      </c>
      <c r="C66" s="808">
        <v>0.56000000000000005</v>
      </c>
      <c r="D66" s="809">
        <v>3</v>
      </c>
      <c r="E66" s="815"/>
      <c r="F66" s="793"/>
      <c r="G66" s="794"/>
      <c r="H66" s="799"/>
      <c r="I66" s="793"/>
      <c r="J66" s="794"/>
      <c r="K66" s="798">
        <v>0.56000000000000005</v>
      </c>
      <c r="L66" s="799">
        <v>2</v>
      </c>
      <c r="M66" s="799">
        <v>18</v>
      </c>
      <c r="N66" s="800">
        <v>6.1</v>
      </c>
      <c r="O66" s="799" t="s">
        <v>2985</v>
      </c>
      <c r="P66" s="816" t="s">
        <v>3108</v>
      </c>
      <c r="Q66" s="801">
        <f t="shared" si="0"/>
        <v>-1</v>
      </c>
      <c r="R66" s="801">
        <f t="shared" si="0"/>
        <v>-0.56000000000000005</v>
      </c>
      <c r="S66" s="812" t="str">
        <f t="shared" si="1"/>
        <v/>
      </c>
      <c r="T66" s="812" t="str">
        <f t="shared" si="2"/>
        <v/>
      </c>
      <c r="U66" s="812" t="str">
        <f t="shared" si="3"/>
        <v/>
      </c>
      <c r="V66" s="817" t="str">
        <f t="shared" si="4"/>
        <v/>
      </c>
      <c r="W66" s="802"/>
    </row>
    <row r="67" spans="1:23" ht="14.4" customHeight="1" x14ac:dyDescent="0.3">
      <c r="A67" s="865" t="s">
        <v>3109</v>
      </c>
      <c r="B67" s="812">
        <v>3</v>
      </c>
      <c r="C67" s="813">
        <v>0.79</v>
      </c>
      <c r="D67" s="814">
        <v>4</v>
      </c>
      <c r="E67" s="815">
        <v>5</v>
      </c>
      <c r="F67" s="793">
        <v>1.31</v>
      </c>
      <c r="G67" s="794">
        <v>3.4</v>
      </c>
      <c r="H67" s="795">
        <v>15</v>
      </c>
      <c r="I67" s="796">
        <v>3.93</v>
      </c>
      <c r="J67" s="797">
        <v>4.0999999999999996</v>
      </c>
      <c r="K67" s="798">
        <v>0.26</v>
      </c>
      <c r="L67" s="799">
        <v>1</v>
      </c>
      <c r="M67" s="799">
        <v>11</v>
      </c>
      <c r="N67" s="800">
        <v>3.82</v>
      </c>
      <c r="O67" s="799" t="s">
        <v>2985</v>
      </c>
      <c r="P67" s="816" t="s">
        <v>3110</v>
      </c>
      <c r="Q67" s="801">
        <f t="shared" si="0"/>
        <v>12</v>
      </c>
      <c r="R67" s="801">
        <f t="shared" si="0"/>
        <v>3.14</v>
      </c>
      <c r="S67" s="812">
        <f t="shared" si="1"/>
        <v>57.3</v>
      </c>
      <c r="T67" s="812">
        <f t="shared" si="2"/>
        <v>61.499999999999993</v>
      </c>
      <c r="U67" s="812">
        <f t="shared" si="3"/>
        <v>4.1999999999999957</v>
      </c>
      <c r="V67" s="817">
        <f t="shared" si="4"/>
        <v>1.0732984293193717</v>
      </c>
      <c r="W67" s="802">
        <v>13.09</v>
      </c>
    </row>
    <row r="68" spans="1:23" ht="14.4" customHeight="1" x14ac:dyDescent="0.3">
      <c r="A68" s="864" t="s">
        <v>3111</v>
      </c>
      <c r="B68" s="849">
        <v>1</v>
      </c>
      <c r="C68" s="850">
        <v>0.47</v>
      </c>
      <c r="D68" s="818">
        <v>3</v>
      </c>
      <c r="E68" s="851">
        <v>3</v>
      </c>
      <c r="F68" s="852">
        <v>1.42</v>
      </c>
      <c r="G68" s="803">
        <v>4.7</v>
      </c>
      <c r="H68" s="853">
        <v>1</v>
      </c>
      <c r="I68" s="854">
        <v>0.47</v>
      </c>
      <c r="J68" s="804">
        <v>5</v>
      </c>
      <c r="K68" s="855">
        <v>0.47</v>
      </c>
      <c r="L68" s="856">
        <v>2</v>
      </c>
      <c r="M68" s="856">
        <v>19</v>
      </c>
      <c r="N68" s="857">
        <v>6.25</v>
      </c>
      <c r="O68" s="856" t="s">
        <v>2985</v>
      </c>
      <c r="P68" s="858" t="s">
        <v>3112</v>
      </c>
      <c r="Q68" s="859">
        <f t="shared" si="0"/>
        <v>0</v>
      </c>
      <c r="R68" s="859">
        <f t="shared" si="0"/>
        <v>0</v>
      </c>
      <c r="S68" s="849">
        <f t="shared" si="1"/>
        <v>6.25</v>
      </c>
      <c r="T68" s="849">
        <f t="shared" si="2"/>
        <v>5</v>
      </c>
      <c r="U68" s="849">
        <f t="shared" si="3"/>
        <v>-1.25</v>
      </c>
      <c r="V68" s="860">
        <f t="shared" si="4"/>
        <v>0.8</v>
      </c>
      <c r="W68" s="805"/>
    </row>
    <row r="69" spans="1:23" ht="14.4" customHeight="1" x14ac:dyDescent="0.3">
      <c r="A69" s="864" t="s">
        <v>3113</v>
      </c>
      <c r="B69" s="849"/>
      <c r="C69" s="850"/>
      <c r="D69" s="818"/>
      <c r="E69" s="851">
        <v>1</v>
      </c>
      <c r="F69" s="852">
        <v>0.78</v>
      </c>
      <c r="G69" s="803">
        <v>3</v>
      </c>
      <c r="H69" s="853"/>
      <c r="I69" s="854"/>
      <c r="J69" s="804"/>
      <c r="K69" s="855">
        <v>1.01</v>
      </c>
      <c r="L69" s="856">
        <v>4</v>
      </c>
      <c r="M69" s="856">
        <v>36</v>
      </c>
      <c r="N69" s="857">
        <v>11.87</v>
      </c>
      <c r="O69" s="856" t="s">
        <v>2985</v>
      </c>
      <c r="P69" s="858" t="s">
        <v>3114</v>
      </c>
      <c r="Q69" s="859">
        <f t="shared" si="0"/>
        <v>0</v>
      </c>
      <c r="R69" s="859">
        <f t="shared" si="0"/>
        <v>0</v>
      </c>
      <c r="S69" s="849" t="str">
        <f t="shared" si="1"/>
        <v/>
      </c>
      <c r="T69" s="849" t="str">
        <f t="shared" si="2"/>
        <v/>
      </c>
      <c r="U69" s="849" t="str">
        <f t="shared" si="3"/>
        <v/>
      </c>
      <c r="V69" s="860" t="str">
        <f t="shared" si="4"/>
        <v/>
      </c>
      <c r="W69" s="805"/>
    </row>
    <row r="70" spans="1:23" ht="14.4" customHeight="1" x14ac:dyDescent="0.3">
      <c r="A70" s="865" t="s">
        <v>3115</v>
      </c>
      <c r="B70" s="812"/>
      <c r="C70" s="813"/>
      <c r="D70" s="814"/>
      <c r="E70" s="815"/>
      <c r="F70" s="793"/>
      <c r="G70" s="794"/>
      <c r="H70" s="795">
        <v>1</v>
      </c>
      <c r="I70" s="796">
        <v>0.98</v>
      </c>
      <c r="J70" s="806">
        <v>3</v>
      </c>
      <c r="K70" s="798">
        <v>0.66</v>
      </c>
      <c r="L70" s="799">
        <v>2</v>
      </c>
      <c r="M70" s="799">
        <v>15</v>
      </c>
      <c r="N70" s="800">
        <v>5.13</v>
      </c>
      <c r="O70" s="799" t="s">
        <v>2985</v>
      </c>
      <c r="P70" s="816" t="s">
        <v>3116</v>
      </c>
      <c r="Q70" s="801">
        <f t="shared" ref="Q70:R78" si="5">H70-B70</f>
        <v>1</v>
      </c>
      <c r="R70" s="801">
        <f t="shared" si="5"/>
        <v>0.98</v>
      </c>
      <c r="S70" s="812">
        <f t="shared" ref="S70:S78" si="6">IF(H70=0,"",H70*N70)</f>
        <v>5.13</v>
      </c>
      <c r="T70" s="812">
        <f t="shared" ref="T70:T78" si="7">IF(H70=0,"",H70*J70)</f>
        <v>3</v>
      </c>
      <c r="U70" s="812">
        <f t="shared" ref="U70:U78" si="8">IF(H70=0,"",T70-S70)</f>
        <v>-2.13</v>
      </c>
      <c r="V70" s="817">
        <f t="shared" ref="V70:V78" si="9">IF(H70=0,"",T70/S70)</f>
        <v>0.58479532163742687</v>
      </c>
      <c r="W70" s="802"/>
    </row>
    <row r="71" spans="1:23" ht="14.4" customHeight="1" x14ac:dyDescent="0.3">
      <c r="A71" s="865" t="s">
        <v>3117</v>
      </c>
      <c r="B71" s="812"/>
      <c r="C71" s="813"/>
      <c r="D71" s="814"/>
      <c r="E71" s="815"/>
      <c r="F71" s="793"/>
      <c r="G71" s="794"/>
      <c r="H71" s="795">
        <v>12</v>
      </c>
      <c r="I71" s="796">
        <v>2.89</v>
      </c>
      <c r="J71" s="806">
        <v>3</v>
      </c>
      <c r="K71" s="798">
        <v>0.24</v>
      </c>
      <c r="L71" s="799">
        <v>1</v>
      </c>
      <c r="M71" s="799">
        <v>10</v>
      </c>
      <c r="N71" s="800">
        <v>3.44</v>
      </c>
      <c r="O71" s="799" t="s">
        <v>2985</v>
      </c>
      <c r="P71" s="816" t="s">
        <v>3118</v>
      </c>
      <c r="Q71" s="801">
        <f t="shared" si="5"/>
        <v>12</v>
      </c>
      <c r="R71" s="801">
        <f t="shared" si="5"/>
        <v>2.89</v>
      </c>
      <c r="S71" s="812">
        <f t="shared" si="6"/>
        <v>41.28</v>
      </c>
      <c r="T71" s="812">
        <f t="shared" si="7"/>
        <v>36</v>
      </c>
      <c r="U71" s="812">
        <f t="shared" si="8"/>
        <v>-5.2800000000000011</v>
      </c>
      <c r="V71" s="817">
        <f t="shared" si="9"/>
        <v>0.87209302325581395</v>
      </c>
      <c r="W71" s="802">
        <v>1.68</v>
      </c>
    </row>
    <row r="72" spans="1:23" ht="14.4" customHeight="1" x14ac:dyDescent="0.3">
      <c r="A72" s="864" t="s">
        <v>3119</v>
      </c>
      <c r="B72" s="849"/>
      <c r="C72" s="850"/>
      <c r="D72" s="818"/>
      <c r="E72" s="851"/>
      <c r="F72" s="852"/>
      <c r="G72" s="803"/>
      <c r="H72" s="853">
        <v>1</v>
      </c>
      <c r="I72" s="854">
        <v>0.46</v>
      </c>
      <c r="J72" s="810">
        <v>6</v>
      </c>
      <c r="K72" s="855">
        <v>0.46</v>
      </c>
      <c r="L72" s="856">
        <v>2</v>
      </c>
      <c r="M72" s="856">
        <v>17</v>
      </c>
      <c r="N72" s="857">
        <v>5.5</v>
      </c>
      <c r="O72" s="856" t="s">
        <v>2985</v>
      </c>
      <c r="P72" s="858" t="s">
        <v>3120</v>
      </c>
      <c r="Q72" s="859">
        <f t="shared" si="5"/>
        <v>1</v>
      </c>
      <c r="R72" s="859">
        <f t="shared" si="5"/>
        <v>0.46</v>
      </c>
      <c r="S72" s="849">
        <f t="shared" si="6"/>
        <v>5.5</v>
      </c>
      <c r="T72" s="849">
        <f t="shared" si="7"/>
        <v>6</v>
      </c>
      <c r="U72" s="849">
        <f t="shared" si="8"/>
        <v>0.5</v>
      </c>
      <c r="V72" s="860">
        <f t="shared" si="9"/>
        <v>1.0909090909090908</v>
      </c>
      <c r="W72" s="805">
        <v>0.5</v>
      </c>
    </row>
    <row r="73" spans="1:23" ht="14.4" customHeight="1" x14ac:dyDescent="0.3">
      <c r="A73" s="864" t="s">
        <v>3121</v>
      </c>
      <c r="B73" s="849"/>
      <c r="C73" s="850"/>
      <c r="D73" s="818"/>
      <c r="E73" s="851"/>
      <c r="F73" s="852"/>
      <c r="G73" s="803"/>
      <c r="H73" s="853">
        <v>1</v>
      </c>
      <c r="I73" s="854">
        <v>0.98</v>
      </c>
      <c r="J73" s="804">
        <v>5</v>
      </c>
      <c r="K73" s="855">
        <v>0.98</v>
      </c>
      <c r="L73" s="856">
        <v>3</v>
      </c>
      <c r="M73" s="856">
        <v>27</v>
      </c>
      <c r="N73" s="857">
        <v>9.11</v>
      </c>
      <c r="O73" s="856" t="s">
        <v>2985</v>
      </c>
      <c r="P73" s="858" t="s">
        <v>3122</v>
      </c>
      <c r="Q73" s="859">
        <f t="shared" si="5"/>
        <v>1</v>
      </c>
      <c r="R73" s="859">
        <f t="shared" si="5"/>
        <v>0.98</v>
      </c>
      <c r="S73" s="849">
        <f t="shared" si="6"/>
        <v>9.11</v>
      </c>
      <c r="T73" s="849">
        <f t="shared" si="7"/>
        <v>5</v>
      </c>
      <c r="U73" s="849">
        <f t="shared" si="8"/>
        <v>-4.1099999999999994</v>
      </c>
      <c r="V73" s="860">
        <f t="shared" si="9"/>
        <v>0.54884742041712409</v>
      </c>
      <c r="W73" s="805"/>
    </row>
    <row r="74" spans="1:23" ht="14.4" customHeight="1" x14ac:dyDescent="0.3">
      <c r="A74" s="865" t="s">
        <v>3123</v>
      </c>
      <c r="B74" s="812"/>
      <c r="C74" s="813"/>
      <c r="D74" s="814"/>
      <c r="E74" s="795">
        <v>1</v>
      </c>
      <c r="F74" s="796">
        <v>3.44</v>
      </c>
      <c r="G74" s="806">
        <v>11</v>
      </c>
      <c r="H74" s="799"/>
      <c r="I74" s="793"/>
      <c r="J74" s="794"/>
      <c r="K74" s="798">
        <v>3.44</v>
      </c>
      <c r="L74" s="799">
        <v>5</v>
      </c>
      <c r="M74" s="799">
        <v>49</v>
      </c>
      <c r="N74" s="800">
        <v>16.28</v>
      </c>
      <c r="O74" s="799" t="s">
        <v>2985</v>
      </c>
      <c r="P74" s="816" t="s">
        <v>3124</v>
      </c>
      <c r="Q74" s="801">
        <f t="shared" si="5"/>
        <v>0</v>
      </c>
      <c r="R74" s="801">
        <f t="shared" si="5"/>
        <v>0</v>
      </c>
      <c r="S74" s="812" t="str">
        <f t="shared" si="6"/>
        <v/>
      </c>
      <c r="T74" s="812" t="str">
        <f t="shared" si="7"/>
        <v/>
      </c>
      <c r="U74" s="812" t="str">
        <f t="shared" si="8"/>
        <v/>
      </c>
      <c r="V74" s="817" t="str">
        <f t="shared" si="9"/>
        <v/>
      </c>
      <c r="W74" s="802"/>
    </row>
    <row r="75" spans="1:23" ht="14.4" customHeight="1" x14ac:dyDescent="0.3">
      <c r="A75" s="865" t="s">
        <v>3125</v>
      </c>
      <c r="B75" s="812"/>
      <c r="C75" s="813"/>
      <c r="D75" s="814"/>
      <c r="E75" s="815">
        <v>2</v>
      </c>
      <c r="F75" s="793">
        <v>1.98</v>
      </c>
      <c r="G75" s="794">
        <v>8.5</v>
      </c>
      <c r="H75" s="795">
        <v>3</v>
      </c>
      <c r="I75" s="796">
        <v>2.97</v>
      </c>
      <c r="J75" s="806">
        <v>4.3</v>
      </c>
      <c r="K75" s="798">
        <v>0.99</v>
      </c>
      <c r="L75" s="799">
        <v>2</v>
      </c>
      <c r="M75" s="799">
        <v>19</v>
      </c>
      <c r="N75" s="800">
        <v>6.35</v>
      </c>
      <c r="O75" s="799" t="s">
        <v>2985</v>
      </c>
      <c r="P75" s="816" t="s">
        <v>3126</v>
      </c>
      <c r="Q75" s="801">
        <f t="shared" si="5"/>
        <v>3</v>
      </c>
      <c r="R75" s="801">
        <f t="shared" si="5"/>
        <v>2.97</v>
      </c>
      <c r="S75" s="812">
        <f t="shared" si="6"/>
        <v>19.049999999999997</v>
      </c>
      <c r="T75" s="812">
        <f t="shared" si="7"/>
        <v>12.899999999999999</v>
      </c>
      <c r="U75" s="812">
        <f t="shared" si="8"/>
        <v>-6.1499999999999986</v>
      </c>
      <c r="V75" s="817">
        <f t="shared" si="9"/>
        <v>0.67716535433070868</v>
      </c>
      <c r="W75" s="802"/>
    </row>
    <row r="76" spans="1:23" ht="14.4" customHeight="1" x14ac:dyDescent="0.3">
      <c r="A76" s="865" t="s">
        <v>3127</v>
      </c>
      <c r="B76" s="812">
        <v>6</v>
      </c>
      <c r="C76" s="813">
        <v>3.7</v>
      </c>
      <c r="D76" s="814">
        <v>4.2</v>
      </c>
      <c r="E76" s="815">
        <v>2</v>
      </c>
      <c r="F76" s="793">
        <v>1.23</v>
      </c>
      <c r="G76" s="794">
        <v>4.5</v>
      </c>
      <c r="H76" s="795">
        <v>5</v>
      </c>
      <c r="I76" s="796">
        <v>3.08</v>
      </c>
      <c r="J76" s="806">
        <v>3.6</v>
      </c>
      <c r="K76" s="798">
        <v>0.62</v>
      </c>
      <c r="L76" s="799">
        <v>2</v>
      </c>
      <c r="M76" s="799">
        <v>17</v>
      </c>
      <c r="N76" s="800">
        <v>5.56</v>
      </c>
      <c r="O76" s="799" t="s">
        <v>2985</v>
      </c>
      <c r="P76" s="816" t="s">
        <v>3128</v>
      </c>
      <c r="Q76" s="801">
        <f t="shared" si="5"/>
        <v>-1</v>
      </c>
      <c r="R76" s="801">
        <f t="shared" si="5"/>
        <v>-0.62000000000000011</v>
      </c>
      <c r="S76" s="812">
        <f t="shared" si="6"/>
        <v>27.799999999999997</v>
      </c>
      <c r="T76" s="812">
        <f t="shared" si="7"/>
        <v>18</v>
      </c>
      <c r="U76" s="812">
        <f t="shared" si="8"/>
        <v>-9.7999999999999972</v>
      </c>
      <c r="V76" s="817">
        <f t="shared" si="9"/>
        <v>0.64748201438848929</v>
      </c>
      <c r="W76" s="802"/>
    </row>
    <row r="77" spans="1:23" ht="14.4" customHeight="1" x14ac:dyDescent="0.3">
      <c r="A77" s="864" t="s">
        <v>3129</v>
      </c>
      <c r="B77" s="849">
        <v>1</v>
      </c>
      <c r="C77" s="850">
        <v>1.1100000000000001</v>
      </c>
      <c r="D77" s="818">
        <v>4</v>
      </c>
      <c r="E77" s="851"/>
      <c r="F77" s="852"/>
      <c r="G77" s="803"/>
      <c r="H77" s="853">
        <v>1</v>
      </c>
      <c r="I77" s="854">
        <v>1.1100000000000001</v>
      </c>
      <c r="J77" s="804">
        <v>4</v>
      </c>
      <c r="K77" s="855">
        <v>1.1100000000000001</v>
      </c>
      <c r="L77" s="856">
        <v>3</v>
      </c>
      <c r="M77" s="856">
        <v>31</v>
      </c>
      <c r="N77" s="857">
        <v>10.26</v>
      </c>
      <c r="O77" s="856" t="s">
        <v>2985</v>
      </c>
      <c r="P77" s="858" t="s">
        <v>3130</v>
      </c>
      <c r="Q77" s="859">
        <f t="shared" si="5"/>
        <v>0</v>
      </c>
      <c r="R77" s="859">
        <f t="shared" si="5"/>
        <v>0</v>
      </c>
      <c r="S77" s="849">
        <f t="shared" si="6"/>
        <v>10.26</v>
      </c>
      <c r="T77" s="849">
        <f t="shared" si="7"/>
        <v>4</v>
      </c>
      <c r="U77" s="849">
        <f t="shared" si="8"/>
        <v>-6.26</v>
      </c>
      <c r="V77" s="860">
        <f t="shared" si="9"/>
        <v>0.38986354775828463</v>
      </c>
      <c r="W77" s="805"/>
    </row>
    <row r="78" spans="1:23" ht="14.4" customHeight="1" thickBot="1" x14ac:dyDescent="0.35">
      <c r="A78" s="866" t="s">
        <v>3131</v>
      </c>
      <c r="B78" s="867"/>
      <c r="C78" s="868"/>
      <c r="D78" s="869"/>
      <c r="E78" s="870"/>
      <c r="F78" s="871"/>
      <c r="G78" s="872"/>
      <c r="H78" s="873">
        <v>1</v>
      </c>
      <c r="I78" s="874">
        <v>1.24</v>
      </c>
      <c r="J78" s="875">
        <v>3</v>
      </c>
      <c r="K78" s="876">
        <v>1.98</v>
      </c>
      <c r="L78" s="877">
        <v>5</v>
      </c>
      <c r="M78" s="877">
        <v>44</v>
      </c>
      <c r="N78" s="878">
        <v>14.74</v>
      </c>
      <c r="O78" s="877" t="s">
        <v>2985</v>
      </c>
      <c r="P78" s="879" t="s">
        <v>3132</v>
      </c>
      <c r="Q78" s="880">
        <f t="shared" si="5"/>
        <v>1</v>
      </c>
      <c r="R78" s="880">
        <f t="shared" si="5"/>
        <v>1.24</v>
      </c>
      <c r="S78" s="867">
        <f t="shared" si="6"/>
        <v>14.74</v>
      </c>
      <c r="T78" s="867">
        <f t="shared" si="7"/>
        <v>3</v>
      </c>
      <c r="U78" s="867">
        <f t="shared" si="8"/>
        <v>-11.74</v>
      </c>
      <c r="V78" s="881">
        <f t="shared" si="9"/>
        <v>0.20352781546811397</v>
      </c>
      <c r="W78" s="882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9:Q1048576">
    <cfRule type="cellIs" dxfId="12" priority="9" stopIfTrue="1" operator="lessThan">
      <formula>0</formula>
    </cfRule>
  </conditionalFormatting>
  <conditionalFormatting sqref="U79:U1048576">
    <cfRule type="cellIs" dxfId="11" priority="8" stopIfTrue="1" operator="greaterThan">
      <formula>0</formula>
    </cfRule>
  </conditionalFormatting>
  <conditionalFormatting sqref="V79:V1048576">
    <cfRule type="cellIs" dxfId="10" priority="7" stopIfTrue="1" operator="greaterThan">
      <formula>1</formula>
    </cfRule>
  </conditionalFormatting>
  <conditionalFormatting sqref="V79:V1048576">
    <cfRule type="cellIs" dxfId="9" priority="4" stopIfTrue="1" operator="greaterThan">
      <formula>1</formula>
    </cfRule>
  </conditionalFormatting>
  <conditionalFormatting sqref="U79:U1048576">
    <cfRule type="cellIs" dxfId="8" priority="5" stopIfTrue="1" operator="greaterThan">
      <formula>0</formula>
    </cfRule>
  </conditionalFormatting>
  <conditionalFormatting sqref="Q79:Q1048576">
    <cfRule type="cellIs" dxfId="7" priority="6" stopIfTrue="1" operator="lessThan">
      <formula>0</formula>
    </cfRule>
  </conditionalFormatting>
  <conditionalFormatting sqref="V5:V78">
    <cfRule type="cellIs" dxfId="6" priority="1" stopIfTrue="1" operator="greaterThan">
      <formula>1</formula>
    </cfRule>
  </conditionalFormatting>
  <conditionalFormatting sqref="U5:U78">
    <cfRule type="cellIs" dxfId="5" priority="2" stopIfTrue="1" operator="greaterThan">
      <formula>0</formula>
    </cfRule>
  </conditionalFormatting>
  <conditionalFormatting sqref="Q5:Q78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0" t="s">
        <v>159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ht="14.4" customHeight="1" thickBot="1" x14ac:dyDescent="0.35">
      <c r="A2" s="383" t="s">
        <v>332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395533</v>
      </c>
      <c r="C3" s="352">
        <f t="shared" ref="C3:L3" si="0">SUBTOTAL(9,C6:C1048576)</f>
        <v>6</v>
      </c>
      <c r="D3" s="352">
        <f t="shared" si="0"/>
        <v>394076</v>
      </c>
      <c r="E3" s="352">
        <f t="shared" si="0"/>
        <v>9.4471372127335247</v>
      </c>
      <c r="F3" s="352">
        <f t="shared" si="0"/>
        <v>515566</v>
      </c>
      <c r="G3" s="355">
        <f>IF(B3&lt;&gt;0,F3/B3,"")</f>
        <v>1.3034715181792669</v>
      </c>
      <c r="H3" s="351">
        <f t="shared" si="0"/>
        <v>6606.0099999999993</v>
      </c>
      <c r="I3" s="352">
        <f t="shared" si="0"/>
        <v>1</v>
      </c>
      <c r="J3" s="352">
        <f t="shared" si="0"/>
        <v>33198.289999999994</v>
      </c>
      <c r="K3" s="352">
        <f t="shared" si="0"/>
        <v>0.55771184118704031</v>
      </c>
      <c r="L3" s="352">
        <f t="shared" si="0"/>
        <v>58897.19</v>
      </c>
      <c r="M3" s="353">
        <f>IF(H3&lt;&gt;0,L3/H3,"")</f>
        <v>8.9156979780533199</v>
      </c>
    </row>
    <row r="4" spans="1:13" ht="14.4" customHeight="1" x14ac:dyDescent="0.3">
      <c r="A4" s="595" t="s">
        <v>118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</row>
    <row r="5" spans="1:13" s="338" customFormat="1" ht="14.4" customHeight="1" thickBot="1" x14ac:dyDescent="0.35">
      <c r="A5" s="883"/>
      <c r="B5" s="884">
        <v>2012</v>
      </c>
      <c r="C5" s="885"/>
      <c r="D5" s="885">
        <v>2013</v>
      </c>
      <c r="E5" s="885"/>
      <c r="F5" s="885">
        <v>2014</v>
      </c>
      <c r="G5" s="773" t="s">
        <v>2</v>
      </c>
      <c r="H5" s="884">
        <v>2012</v>
      </c>
      <c r="I5" s="885"/>
      <c r="J5" s="885">
        <v>2013</v>
      </c>
      <c r="K5" s="885"/>
      <c r="L5" s="885">
        <v>2014</v>
      </c>
      <c r="M5" s="773" t="s">
        <v>2</v>
      </c>
    </row>
    <row r="6" spans="1:13" ht="14.4" customHeight="1" x14ac:dyDescent="0.3">
      <c r="A6" s="736" t="s">
        <v>3134</v>
      </c>
      <c r="B6" s="774"/>
      <c r="C6" s="722"/>
      <c r="D6" s="774">
        <v>28656</v>
      </c>
      <c r="E6" s="722"/>
      <c r="F6" s="774">
        <v>28672</v>
      </c>
      <c r="G6" s="727"/>
      <c r="H6" s="774"/>
      <c r="I6" s="722"/>
      <c r="J6" s="774">
        <v>29514.039999999997</v>
      </c>
      <c r="K6" s="722"/>
      <c r="L6" s="774">
        <v>31353.8</v>
      </c>
      <c r="M6" s="235"/>
    </row>
    <row r="7" spans="1:13" ht="14.4" customHeight="1" x14ac:dyDescent="0.3">
      <c r="A7" s="675" t="s">
        <v>3135</v>
      </c>
      <c r="B7" s="775">
        <v>19896</v>
      </c>
      <c r="C7" s="649">
        <v>1</v>
      </c>
      <c r="D7" s="775">
        <v>35307</v>
      </c>
      <c r="E7" s="649">
        <v>1.7745778045838358</v>
      </c>
      <c r="F7" s="775">
        <v>26115</v>
      </c>
      <c r="G7" s="665">
        <v>1.3125753920386007</v>
      </c>
      <c r="H7" s="775"/>
      <c r="I7" s="649"/>
      <c r="J7" s="775"/>
      <c r="K7" s="649"/>
      <c r="L7" s="775"/>
      <c r="M7" s="688"/>
    </row>
    <row r="8" spans="1:13" ht="14.4" customHeight="1" x14ac:dyDescent="0.3">
      <c r="A8" s="675" t="s">
        <v>3136</v>
      </c>
      <c r="B8" s="775">
        <v>29803</v>
      </c>
      <c r="C8" s="649">
        <v>1</v>
      </c>
      <c r="D8" s="775">
        <v>27147</v>
      </c>
      <c r="E8" s="649">
        <v>0.91088145488709193</v>
      </c>
      <c r="F8" s="775">
        <v>32110</v>
      </c>
      <c r="G8" s="665">
        <v>1.0774083145992015</v>
      </c>
      <c r="H8" s="775"/>
      <c r="I8" s="649"/>
      <c r="J8" s="775"/>
      <c r="K8" s="649"/>
      <c r="L8" s="775"/>
      <c r="M8" s="688"/>
    </row>
    <row r="9" spans="1:13" ht="14.4" customHeight="1" x14ac:dyDescent="0.3">
      <c r="A9" s="675" t="s">
        <v>3137</v>
      </c>
      <c r="B9" s="775">
        <v>114566</v>
      </c>
      <c r="C9" s="649">
        <v>1</v>
      </c>
      <c r="D9" s="775">
        <v>65658</v>
      </c>
      <c r="E9" s="649">
        <v>0.5731019674248905</v>
      </c>
      <c r="F9" s="775">
        <v>109179</v>
      </c>
      <c r="G9" s="665">
        <v>0.95297906883368544</v>
      </c>
      <c r="H9" s="775">
        <v>6606.0099999999993</v>
      </c>
      <c r="I9" s="649">
        <v>1</v>
      </c>
      <c r="J9" s="775">
        <v>3684.25</v>
      </c>
      <c r="K9" s="649">
        <v>0.55771184118704031</v>
      </c>
      <c r="L9" s="775">
        <v>27543.390000000003</v>
      </c>
      <c r="M9" s="688">
        <v>4.1694441879440092</v>
      </c>
    </row>
    <row r="10" spans="1:13" ht="14.4" customHeight="1" x14ac:dyDescent="0.3">
      <c r="A10" s="675" t="s">
        <v>3138</v>
      </c>
      <c r="B10" s="775">
        <v>11267</v>
      </c>
      <c r="C10" s="649">
        <v>1</v>
      </c>
      <c r="D10" s="775">
        <v>50995</v>
      </c>
      <c r="E10" s="649">
        <v>4.5260495251619774</v>
      </c>
      <c r="F10" s="775">
        <v>19892</v>
      </c>
      <c r="G10" s="665">
        <v>1.7655098961569184</v>
      </c>
      <c r="H10" s="775"/>
      <c r="I10" s="649"/>
      <c r="J10" s="775"/>
      <c r="K10" s="649"/>
      <c r="L10" s="775"/>
      <c r="M10" s="688"/>
    </row>
    <row r="11" spans="1:13" ht="14.4" customHeight="1" x14ac:dyDescent="0.3">
      <c r="A11" s="675" t="s">
        <v>3139</v>
      </c>
      <c r="B11" s="775">
        <v>196057</v>
      </c>
      <c r="C11" s="649">
        <v>1</v>
      </c>
      <c r="D11" s="775">
        <v>166887</v>
      </c>
      <c r="E11" s="649">
        <v>0.85121673798946229</v>
      </c>
      <c r="F11" s="775">
        <v>238325</v>
      </c>
      <c r="G11" s="665">
        <v>1.2155903640267882</v>
      </c>
      <c r="H11" s="775"/>
      <c r="I11" s="649"/>
      <c r="J11" s="775"/>
      <c r="K11" s="649"/>
      <c r="L11" s="775"/>
      <c r="M11" s="688"/>
    </row>
    <row r="12" spans="1:13" ht="14.4" customHeight="1" x14ac:dyDescent="0.3">
      <c r="A12" s="675" t="s">
        <v>3140</v>
      </c>
      <c r="B12" s="775">
        <v>23944</v>
      </c>
      <c r="C12" s="649">
        <v>1</v>
      </c>
      <c r="D12" s="775">
        <v>19426</v>
      </c>
      <c r="E12" s="649">
        <v>0.811309722686268</v>
      </c>
      <c r="F12" s="775">
        <v>39887</v>
      </c>
      <c r="G12" s="665">
        <v>1.6658453057133311</v>
      </c>
      <c r="H12" s="775"/>
      <c r="I12" s="649"/>
      <c r="J12" s="775"/>
      <c r="K12" s="649"/>
      <c r="L12" s="775"/>
      <c r="M12" s="688"/>
    </row>
    <row r="13" spans="1:13" ht="14.4" customHeight="1" thickBot="1" x14ac:dyDescent="0.35">
      <c r="A13" s="777" t="s">
        <v>3141</v>
      </c>
      <c r="B13" s="776"/>
      <c r="C13" s="655"/>
      <c r="D13" s="776"/>
      <c r="E13" s="655"/>
      <c r="F13" s="776">
        <v>21386</v>
      </c>
      <c r="G13" s="666"/>
      <c r="H13" s="776"/>
      <c r="I13" s="655"/>
      <c r="J13" s="776"/>
      <c r="K13" s="655"/>
      <c r="L13" s="776"/>
      <c r="M13" s="68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7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0" t="s">
        <v>3487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ht="14.4" customHeight="1" thickBot="1" x14ac:dyDescent="0.35">
      <c r="A2" s="383" t="s">
        <v>332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2410.04</v>
      </c>
      <c r="G3" s="215">
        <f t="shared" si="0"/>
        <v>402139.01</v>
      </c>
      <c r="H3" s="216"/>
      <c r="I3" s="216"/>
      <c r="J3" s="211">
        <f t="shared" si="0"/>
        <v>3039.09</v>
      </c>
      <c r="K3" s="215">
        <f t="shared" si="0"/>
        <v>427274.29000000004</v>
      </c>
      <c r="L3" s="216"/>
      <c r="M3" s="216"/>
      <c r="N3" s="211">
        <f t="shared" si="0"/>
        <v>3467.54</v>
      </c>
      <c r="O3" s="215">
        <f t="shared" si="0"/>
        <v>574463.18999999994</v>
      </c>
      <c r="P3" s="181">
        <f>IF(G3=0,"",O3/G3)</f>
        <v>1.4285189342859324</v>
      </c>
      <c r="Q3" s="213">
        <f>IF(N3=0,"",O3/N3)</f>
        <v>165.66879978313153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52" t="s">
        <v>90</v>
      </c>
      <c r="E4" s="553" t="s">
        <v>11</v>
      </c>
      <c r="F4" s="557">
        <v>2012</v>
      </c>
      <c r="G4" s="558"/>
      <c r="H4" s="214"/>
      <c r="I4" s="214"/>
      <c r="J4" s="557">
        <v>2013</v>
      </c>
      <c r="K4" s="558"/>
      <c r="L4" s="214"/>
      <c r="M4" s="214"/>
      <c r="N4" s="557">
        <v>2014</v>
      </c>
      <c r="O4" s="558"/>
      <c r="P4" s="559" t="s">
        <v>2</v>
      </c>
      <c r="Q4" s="549" t="s">
        <v>122</v>
      </c>
    </row>
    <row r="5" spans="1:17" ht="14.4" customHeight="1" thickBot="1" x14ac:dyDescent="0.35">
      <c r="A5" s="781"/>
      <c r="B5" s="780"/>
      <c r="C5" s="781"/>
      <c r="D5" s="782"/>
      <c r="E5" s="783"/>
      <c r="F5" s="789" t="s">
        <v>91</v>
      </c>
      <c r="G5" s="790" t="s">
        <v>14</v>
      </c>
      <c r="H5" s="791"/>
      <c r="I5" s="791"/>
      <c r="J5" s="789" t="s">
        <v>91</v>
      </c>
      <c r="K5" s="790" t="s">
        <v>14</v>
      </c>
      <c r="L5" s="791"/>
      <c r="M5" s="791"/>
      <c r="N5" s="789" t="s">
        <v>91</v>
      </c>
      <c r="O5" s="790" t="s">
        <v>14</v>
      </c>
      <c r="P5" s="792"/>
      <c r="Q5" s="788"/>
    </row>
    <row r="6" spans="1:17" ht="14.4" customHeight="1" x14ac:dyDescent="0.3">
      <c r="A6" s="721" t="s">
        <v>3142</v>
      </c>
      <c r="B6" s="722" t="s">
        <v>1273</v>
      </c>
      <c r="C6" s="722" t="s">
        <v>2600</v>
      </c>
      <c r="D6" s="722" t="s">
        <v>3143</v>
      </c>
      <c r="E6" s="722" t="s">
        <v>3144</v>
      </c>
      <c r="F6" s="229"/>
      <c r="G6" s="229"/>
      <c r="H6" s="229"/>
      <c r="I6" s="229"/>
      <c r="J6" s="229">
        <v>0.3</v>
      </c>
      <c r="K6" s="229">
        <v>326.69</v>
      </c>
      <c r="L6" s="229"/>
      <c r="M6" s="229">
        <v>1088.9666666666667</v>
      </c>
      <c r="N6" s="229"/>
      <c r="O6" s="229"/>
      <c r="P6" s="727"/>
      <c r="Q6" s="735"/>
    </row>
    <row r="7" spans="1:17" ht="14.4" customHeight="1" x14ac:dyDescent="0.3">
      <c r="A7" s="648" t="s">
        <v>3142</v>
      </c>
      <c r="B7" s="649" t="s">
        <v>1273</v>
      </c>
      <c r="C7" s="649" t="s">
        <v>2600</v>
      </c>
      <c r="D7" s="649" t="s">
        <v>3145</v>
      </c>
      <c r="E7" s="649" t="s">
        <v>3144</v>
      </c>
      <c r="F7" s="652"/>
      <c r="G7" s="652"/>
      <c r="H7" s="652"/>
      <c r="I7" s="652"/>
      <c r="J7" s="652">
        <v>0.45</v>
      </c>
      <c r="K7" s="652">
        <v>974.39</v>
      </c>
      <c r="L7" s="652"/>
      <c r="M7" s="652">
        <v>2165.3111111111111</v>
      </c>
      <c r="N7" s="652">
        <v>0.95</v>
      </c>
      <c r="O7" s="652">
        <v>2075.1000000000004</v>
      </c>
      <c r="P7" s="665"/>
      <c r="Q7" s="653">
        <v>2184.3157894736846</v>
      </c>
    </row>
    <row r="8" spans="1:17" ht="14.4" customHeight="1" x14ac:dyDescent="0.3">
      <c r="A8" s="648" t="s">
        <v>3142</v>
      </c>
      <c r="B8" s="649" t="s">
        <v>1273</v>
      </c>
      <c r="C8" s="649" t="s">
        <v>2600</v>
      </c>
      <c r="D8" s="649" t="s">
        <v>3146</v>
      </c>
      <c r="E8" s="649" t="s">
        <v>3147</v>
      </c>
      <c r="F8" s="652"/>
      <c r="G8" s="652"/>
      <c r="H8" s="652"/>
      <c r="I8" s="652"/>
      <c r="J8" s="652"/>
      <c r="K8" s="652"/>
      <c r="L8" s="652"/>
      <c r="M8" s="652"/>
      <c r="N8" s="652">
        <v>0.08</v>
      </c>
      <c r="O8" s="652">
        <v>70.86</v>
      </c>
      <c r="P8" s="665"/>
      <c r="Q8" s="653">
        <v>885.75</v>
      </c>
    </row>
    <row r="9" spans="1:17" ht="14.4" customHeight="1" x14ac:dyDescent="0.3">
      <c r="A9" s="648" t="s">
        <v>3142</v>
      </c>
      <c r="B9" s="649" t="s">
        <v>1273</v>
      </c>
      <c r="C9" s="649" t="s">
        <v>2711</v>
      </c>
      <c r="D9" s="649" t="s">
        <v>3148</v>
      </c>
      <c r="E9" s="649" t="s">
        <v>2485</v>
      </c>
      <c r="F9" s="652"/>
      <c r="G9" s="652"/>
      <c r="H9" s="652"/>
      <c r="I9" s="652"/>
      <c r="J9" s="652">
        <v>848</v>
      </c>
      <c r="K9" s="652">
        <v>28212.959999999999</v>
      </c>
      <c r="L9" s="652"/>
      <c r="M9" s="652">
        <v>33.269999999999996</v>
      </c>
      <c r="N9" s="652">
        <v>824</v>
      </c>
      <c r="O9" s="652">
        <v>27439.199999999997</v>
      </c>
      <c r="P9" s="665"/>
      <c r="Q9" s="653">
        <v>33.299999999999997</v>
      </c>
    </row>
    <row r="10" spans="1:17" ht="14.4" customHeight="1" x14ac:dyDescent="0.3">
      <c r="A10" s="648" t="s">
        <v>3142</v>
      </c>
      <c r="B10" s="649" t="s">
        <v>1273</v>
      </c>
      <c r="C10" s="649" t="s">
        <v>2718</v>
      </c>
      <c r="D10" s="649" t="s">
        <v>3149</v>
      </c>
      <c r="E10" s="649" t="s">
        <v>3150</v>
      </c>
      <c r="F10" s="652"/>
      <c r="G10" s="652"/>
      <c r="H10" s="652"/>
      <c r="I10" s="652"/>
      <c r="J10" s="652"/>
      <c r="K10" s="652"/>
      <c r="L10" s="652"/>
      <c r="M10" s="652"/>
      <c r="N10" s="652">
        <v>2</v>
      </c>
      <c r="O10" s="652">
        <v>1768.64</v>
      </c>
      <c r="P10" s="665"/>
      <c r="Q10" s="653">
        <v>884.32</v>
      </c>
    </row>
    <row r="11" spans="1:17" ht="14.4" customHeight="1" x14ac:dyDescent="0.3">
      <c r="A11" s="648" t="s">
        <v>3142</v>
      </c>
      <c r="B11" s="649" t="s">
        <v>1273</v>
      </c>
      <c r="C11" s="649" t="s">
        <v>2490</v>
      </c>
      <c r="D11" s="649" t="s">
        <v>3151</v>
      </c>
      <c r="E11" s="649" t="s">
        <v>3152</v>
      </c>
      <c r="F11" s="652"/>
      <c r="G11" s="652"/>
      <c r="H11" s="652"/>
      <c r="I11" s="652"/>
      <c r="J11" s="652">
        <v>2</v>
      </c>
      <c r="K11" s="652">
        <v>28656</v>
      </c>
      <c r="L11" s="652"/>
      <c r="M11" s="652">
        <v>14328</v>
      </c>
      <c r="N11" s="652">
        <v>2</v>
      </c>
      <c r="O11" s="652">
        <v>28672</v>
      </c>
      <c r="P11" s="665"/>
      <c r="Q11" s="653">
        <v>14336</v>
      </c>
    </row>
    <row r="12" spans="1:17" ht="14.4" customHeight="1" x14ac:dyDescent="0.3">
      <c r="A12" s="648" t="s">
        <v>3153</v>
      </c>
      <c r="B12" s="649" t="s">
        <v>3154</v>
      </c>
      <c r="C12" s="649" t="s">
        <v>2490</v>
      </c>
      <c r="D12" s="649" t="s">
        <v>3155</v>
      </c>
      <c r="E12" s="649" t="s">
        <v>3156</v>
      </c>
      <c r="F12" s="652"/>
      <c r="G12" s="652"/>
      <c r="H12" s="652"/>
      <c r="I12" s="652"/>
      <c r="J12" s="652">
        <v>1</v>
      </c>
      <c r="K12" s="652">
        <v>9337</v>
      </c>
      <c r="L12" s="652"/>
      <c r="M12" s="652">
        <v>9337</v>
      </c>
      <c r="N12" s="652"/>
      <c r="O12" s="652"/>
      <c r="P12" s="665"/>
      <c r="Q12" s="653"/>
    </row>
    <row r="13" spans="1:17" ht="14.4" customHeight="1" x14ac:dyDescent="0.3">
      <c r="A13" s="648" t="s">
        <v>3153</v>
      </c>
      <c r="B13" s="649" t="s">
        <v>3157</v>
      </c>
      <c r="C13" s="649" t="s">
        <v>2490</v>
      </c>
      <c r="D13" s="649" t="s">
        <v>3158</v>
      </c>
      <c r="E13" s="649" t="s">
        <v>3159</v>
      </c>
      <c r="F13" s="652"/>
      <c r="G13" s="652"/>
      <c r="H13" s="652"/>
      <c r="I13" s="652"/>
      <c r="J13" s="652">
        <v>1</v>
      </c>
      <c r="K13" s="652">
        <v>350</v>
      </c>
      <c r="L13" s="652"/>
      <c r="M13" s="652">
        <v>350</v>
      </c>
      <c r="N13" s="652"/>
      <c r="O13" s="652"/>
      <c r="P13" s="665"/>
      <c r="Q13" s="653"/>
    </row>
    <row r="14" spans="1:17" ht="14.4" customHeight="1" x14ac:dyDescent="0.3">
      <c r="A14" s="648" t="s">
        <v>3153</v>
      </c>
      <c r="B14" s="649" t="s">
        <v>3157</v>
      </c>
      <c r="C14" s="649" t="s">
        <v>2490</v>
      </c>
      <c r="D14" s="649" t="s">
        <v>3160</v>
      </c>
      <c r="E14" s="649" t="s">
        <v>3161</v>
      </c>
      <c r="F14" s="652">
        <v>112</v>
      </c>
      <c r="G14" s="652">
        <v>7168</v>
      </c>
      <c r="H14" s="652">
        <v>1</v>
      </c>
      <c r="I14" s="652">
        <v>64</v>
      </c>
      <c r="J14" s="652">
        <v>94</v>
      </c>
      <c r="K14" s="652">
        <v>6110</v>
      </c>
      <c r="L14" s="652">
        <v>0.8523995535714286</v>
      </c>
      <c r="M14" s="652">
        <v>65</v>
      </c>
      <c r="N14" s="652">
        <v>139</v>
      </c>
      <c r="O14" s="652">
        <v>9035</v>
      </c>
      <c r="P14" s="665">
        <v>1.2604631696428572</v>
      </c>
      <c r="Q14" s="653">
        <v>65</v>
      </c>
    </row>
    <row r="15" spans="1:17" ht="14.4" customHeight="1" x14ac:dyDescent="0.3">
      <c r="A15" s="648" t="s">
        <v>3153</v>
      </c>
      <c r="B15" s="649" t="s">
        <v>3157</v>
      </c>
      <c r="C15" s="649" t="s">
        <v>2490</v>
      </c>
      <c r="D15" s="649" t="s">
        <v>3162</v>
      </c>
      <c r="E15" s="649" t="s">
        <v>3163</v>
      </c>
      <c r="F15" s="652"/>
      <c r="G15" s="652"/>
      <c r="H15" s="652"/>
      <c r="I15" s="652"/>
      <c r="J15" s="652">
        <v>8</v>
      </c>
      <c r="K15" s="652">
        <v>4720</v>
      </c>
      <c r="L15" s="652"/>
      <c r="M15" s="652">
        <v>590</v>
      </c>
      <c r="N15" s="652">
        <v>3</v>
      </c>
      <c r="O15" s="652">
        <v>1772</v>
      </c>
      <c r="P15" s="665"/>
      <c r="Q15" s="653">
        <v>590.66666666666663</v>
      </c>
    </row>
    <row r="16" spans="1:17" ht="14.4" customHeight="1" x14ac:dyDescent="0.3">
      <c r="A16" s="648" t="s">
        <v>3153</v>
      </c>
      <c r="B16" s="649" t="s">
        <v>3157</v>
      </c>
      <c r="C16" s="649" t="s">
        <v>2490</v>
      </c>
      <c r="D16" s="649" t="s">
        <v>3164</v>
      </c>
      <c r="E16" s="649" t="s">
        <v>3165</v>
      </c>
      <c r="F16" s="652">
        <v>6</v>
      </c>
      <c r="G16" s="652">
        <v>138</v>
      </c>
      <c r="H16" s="652">
        <v>1</v>
      </c>
      <c r="I16" s="652">
        <v>23</v>
      </c>
      <c r="J16" s="652">
        <v>2</v>
      </c>
      <c r="K16" s="652">
        <v>46</v>
      </c>
      <c r="L16" s="652">
        <v>0.33333333333333331</v>
      </c>
      <c r="M16" s="652">
        <v>23</v>
      </c>
      <c r="N16" s="652">
        <v>3</v>
      </c>
      <c r="O16" s="652">
        <v>72</v>
      </c>
      <c r="P16" s="665">
        <v>0.52173913043478259</v>
      </c>
      <c r="Q16" s="653">
        <v>24</v>
      </c>
    </row>
    <row r="17" spans="1:17" ht="14.4" customHeight="1" x14ac:dyDescent="0.3">
      <c r="A17" s="648" t="s">
        <v>3153</v>
      </c>
      <c r="B17" s="649" t="s">
        <v>3157</v>
      </c>
      <c r="C17" s="649" t="s">
        <v>2490</v>
      </c>
      <c r="D17" s="649" t="s">
        <v>3166</v>
      </c>
      <c r="E17" s="649" t="s">
        <v>3167</v>
      </c>
      <c r="F17" s="652">
        <v>3</v>
      </c>
      <c r="G17" s="652">
        <v>162</v>
      </c>
      <c r="H17" s="652">
        <v>1</v>
      </c>
      <c r="I17" s="652">
        <v>54</v>
      </c>
      <c r="J17" s="652">
        <v>2</v>
      </c>
      <c r="K17" s="652">
        <v>108</v>
      </c>
      <c r="L17" s="652">
        <v>0.66666666666666663</v>
      </c>
      <c r="M17" s="652">
        <v>54</v>
      </c>
      <c r="N17" s="652">
        <v>4</v>
      </c>
      <c r="O17" s="652">
        <v>216</v>
      </c>
      <c r="P17" s="665">
        <v>1.3333333333333333</v>
      </c>
      <c r="Q17" s="653">
        <v>54</v>
      </c>
    </row>
    <row r="18" spans="1:17" ht="14.4" customHeight="1" x14ac:dyDescent="0.3">
      <c r="A18" s="648" t="s">
        <v>3153</v>
      </c>
      <c r="B18" s="649" t="s">
        <v>3157</v>
      </c>
      <c r="C18" s="649" t="s">
        <v>2490</v>
      </c>
      <c r="D18" s="649" t="s">
        <v>3168</v>
      </c>
      <c r="E18" s="649" t="s">
        <v>3169</v>
      </c>
      <c r="F18" s="652">
        <v>113</v>
      </c>
      <c r="G18" s="652">
        <v>8701</v>
      </c>
      <c r="H18" s="652">
        <v>1</v>
      </c>
      <c r="I18" s="652">
        <v>77</v>
      </c>
      <c r="J18" s="652">
        <v>106</v>
      </c>
      <c r="K18" s="652">
        <v>8162</v>
      </c>
      <c r="L18" s="652">
        <v>0.93805309734513276</v>
      </c>
      <c r="M18" s="652">
        <v>77</v>
      </c>
      <c r="N18" s="652">
        <v>132</v>
      </c>
      <c r="O18" s="652">
        <v>10164</v>
      </c>
      <c r="P18" s="665">
        <v>1.168141592920354</v>
      </c>
      <c r="Q18" s="653">
        <v>77</v>
      </c>
    </row>
    <row r="19" spans="1:17" ht="14.4" customHeight="1" x14ac:dyDescent="0.3">
      <c r="A19" s="648" t="s">
        <v>3153</v>
      </c>
      <c r="B19" s="649" t="s">
        <v>3157</v>
      </c>
      <c r="C19" s="649" t="s">
        <v>2490</v>
      </c>
      <c r="D19" s="649" t="s">
        <v>3170</v>
      </c>
      <c r="E19" s="649" t="s">
        <v>3171</v>
      </c>
      <c r="F19" s="652">
        <v>20</v>
      </c>
      <c r="G19" s="652">
        <v>440</v>
      </c>
      <c r="H19" s="652">
        <v>1</v>
      </c>
      <c r="I19" s="652">
        <v>22</v>
      </c>
      <c r="J19" s="652">
        <v>8</v>
      </c>
      <c r="K19" s="652">
        <v>176</v>
      </c>
      <c r="L19" s="652">
        <v>0.4</v>
      </c>
      <c r="M19" s="652">
        <v>22</v>
      </c>
      <c r="N19" s="652">
        <v>15</v>
      </c>
      <c r="O19" s="652">
        <v>339</v>
      </c>
      <c r="P19" s="665">
        <v>0.7704545454545455</v>
      </c>
      <c r="Q19" s="653">
        <v>22.6</v>
      </c>
    </row>
    <row r="20" spans="1:17" ht="14.4" customHeight="1" x14ac:dyDescent="0.3">
      <c r="A20" s="648" t="s">
        <v>3153</v>
      </c>
      <c r="B20" s="649" t="s">
        <v>3157</v>
      </c>
      <c r="C20" s="649" t="s">
        <v>2490</v>
      </c>
      <c r="D20" s="649" t="s">
        <v>3172</v>
      </c>
      <c r="E20" s="649" t="s">
        <v>3173</v>
      </c>
      <c r="F20" s="652"/>
      <c r="G20" s="652"/>
      <c r="H20" s="652"/>
      <c r="I20" s="652"/>
      <c r="J20" s="652">
        <v>2</v>
      </c>
      <c r="K20" s="652">
        <v>418</v>
      </c>
      <c r="L20" s="652"/>
      <c r="M20" s="652">
        <v>209</v>
      </c>
      <c r="N20" s="652"/>
      <c r="O20" s="652"/>
      <c r="P20" s="665"/>
      <c r="Q20" s="653"/>
    </row>
    <row r="21" spans="1:17" ht="14.4" customHeight="1" x14ac:dyDescent="0.3">
      <c r="A21" s="648" t="s">
        <v>3153</v>
      </c>
      <c r="B21" s="649" t="s">
        <v>3157</v>
      </c>
      <c r="C21" s="649" t="s">
        <v>2490</v>
      </c>
      <c r="D21" s="649" t="s">
        <v>3174</v>
      </c>
      <c r="E21" s="649" t="s">
        <v>3175</v>
      </c>
      <c r="F21" s="652"/>
      <c r="G21" s="652"/>
      <c r="H21" s="652"/>
      <c r="I21" s="652"/>
      <c r="J21" s="652"/>
      <c r="K21" s="652"/>
      <c r="L21" s="652"/>
      <c r="M21" s="652"/>
      <c r="N21" s="652">
        <v>2</v>
      </c>
      <c r="O21" s="652">
        <v>132</v>
      </c>
      <c r="P21" s="665"/>
      <c r="Q21" s="653">
        <v>66</v>
      </c>
    </row>
    <row r="22" spans="1:17" ht="14.4" customHeight="1" x14ac:dyDescent="0.3">
      <c r="A22" s="648" t="s">
        <v>3153</v>
      </c>
      <c r="B22" s="649" t="s">
        <v>3157</v>
      </c>
      <c r="C22" s="649" t="s">
        <v>2490</v>
      </c>
      <c r="D22" s="649" t="s">
        <v>3176</v>
      </c>
      <c r="E22" s="649" t="s">
        <v>3177</v>
      </c>
      <c r="F22" s="652">
        <v>13</v>
      </c>
      <c r="G22" s="652">
        <v>299</v>
      </c>
      <c r="H22" s="652">
        <v>1</v>
      </c>
      <c r="I22" s="652">
        <v>23</v>
      </c>
      <c r="J22" s="652">
        <v>6</v>
      </c>
      <c r="K22" s="652">
        <v>144</v>
      </c>
      <c r="L22" s="652">
        <v>0.48160535117056857</v>
      </c>
      <c r="M22" s="652">
        <v>24</v>
      </c>
      <c r="N22" s="652">
        <v>12</v>
      </c>
      <c r="O22" s="652">
        <v>288</v>
      </c>
      <c r="P22" s="665">
        <v>0.96321070234113715</v>
      </c>
      <c r="Q22" s="653">
        <v>24</v>
      </c>
    </row>
    <row r="23" spans="1:17" ht="14.4" customHeight="1" x14ac:dyDescent="0.3">
      <c r="A23" s="648" t="s">
        <v>3153</v>
      </c>
      <c r="B23" s="649" t="s">
        <v>3157</v>
      </c>
      <c r="C23" s="649" t="s">
        <v>2490</v>
      </c>
      <c r="D23" s="649" t="s">
        <v>3178</v>
      </c>
      <c r="E23" s="649" t="s">
        <v>3179</v>
      </c>
      <c r="F23" s="652">
        <v>7</v>
      </c>
      <c r="G23" s="652">
        <v>1260</v>
      </c>
      <c r="H23" s="652">
        <v>1</v>
      </c>
      <c r="I23" s="652">
        <v>180</v>
      </c>
      <c r="J23" s="652">
        <v>5</v>
      </c>
      <c r="K23" s="652">
        <v>900</v>
      </c>
      <c r="L23" s="652">
        <v>0.7142857142857143</v>
      </c>
      <c r="M23" s="652">
        <v>180</v>
      </c>
      <c r="N23" s="652"/>
      <c r="O23" s="652"/>
      <c r="P23" s="665"/>
      <c r="Q23" s="653"/>
    </row>
    <row r="24" spans="1:17" ht="14.4" customHeight="1" x14ac:dyDescent="0.3">
      <c r="A24" s="648" t="s">
        <v>3153</v>
      </c>
      <c r="B24" s="649" t="s">
        <v>3157</v>
      </c>
      <c r="C24" s="649" t="s">
        <v>2490</v>
      </c>
      <c r="D24" s="649" t="s">
        <v>3180</v>
      </c>
      <c r="E24" s="649" t="s">
        <v>3181</v>
      </c>
      <c r="F24" s="652"/>
      <c r="G24" s="652"/>
      <c r="H24" s="652"/>
      <c r="I24" s="652"/>
      <c r="J24" s="652"/>
      <c r="K24" s="652"/>
      <c r="L24" s="652"/>
      <c r="M24" s="652"/>
      <c r="N24" s="652">
        <v>1</v>
      </c>
      <c r="O24" s="652">
        <v>253</v>
      </c>
      <c r="P24" s="665"/>
      <c r="Q24" s="653">
        <v>253</v>
      </c>
    </row>
    <row r="25" spans="1:17" ht="14.4" customHeight="1" x14ac:dyDescent="0.3">
      <c r="A25" s="648" t="s">
        <v>3153</v>
      </c>
      <c r="B25" s="649" t="s">
        <v>3157</v>
      </c>
      <c r="C25" s="649" t="s">
        <v>2490</v>
      </c>
      <c r="D25" s="649" t="s">
        <v>3182</v>
      </c>
      <c r="E25" s="649" t="s">
        <v>3183</v>
      </c>
      <c r="F25" s="652">
        <v>8</v>
      </c>
      <c r="G25" s="652">
        <v>1728</v>
      </c>
      <c r="H25" s="652">
        <v>1</v>
      </c>
      <c r="I25" s="652">
        <v>216</v>
      </c>
      <c r="J25" s="652">
        <v>6</v>
      </c>
      <c r="K25" s="652">
        <v>1296</v>
      </c>
      <c r="L25" s="652">
        <v>0.75</v>
      </c>
      <c r="M25" s="652">
        <v>216</v>
      </c>
      <c r="N25" s="652">
        <v>4</v>
      </c>
      <c r="O25" s="652">
        <v>864</v>
      </c>
      <c r="P25" s="665">
        <v>0.5</v>
      </c>
      <c r="Q25" s="653">
        <v>216</v>
      </c>
    </row>
    <row r="26" spans="1:17" ht="14.4" customHeight="1" x14ac:dyDescent="0.3">
      <c r="A26" s="648" t="s">
        <v>3153</v>
      </c>
      <c r="B26" s="649" t="s">
        <v>3157</v>
      </c>
      <c r="C26" s="649" t="s">
        <v>2490</v>
      </c>
      <c r="D26" s="649" t="s">
        <v>3184</v>
      </c>
      <c r="E26" s="649" t="s">
        <v>3185</v>
      </c>
      <c r="F26" s="652"/>
      <c r="G26" s="652"/>
      <c r="H26" s="652"/>
      <c r="I26" s="652"/>
      <c r="J26" s="652">
        <v>6</v>
      </c>
      <c r="K26" s="652">
        <v>3540</v>
      </c>
      <c r="L26" s="652"/>
      <c r="M26" s="652">
        <v>590</v>
      </c>
      <c r="N26" s="652"/>
      <c r="O26" s="652"/>
      <c r="P26" s="665"/>
      <c r="Q26" s="653"/>
    </row>
    <row r="27" spans="1:17" ht="14.4" customHeight="1" x14ac:dyDescent="0.3">
      <c r="A27" s="648" t="s">
        <v>3153</v>
      </c>
      <c r="B27" s="649" t="s">
        <v>3157</v>
      </c>
      <c r="C27" s="649" t="s">
        <v>2490</v>
      </c>
      <c r="D27" s="649" t="s">
        <v>3186</v>
      </c>
      <c r="E27" s="649" t="s">
        <v>3187</v>
      </c>
      <c r="F27" s="652"/>
      <c r="G27" s="652"/>
      <c r="H27" s="652"/>
      <c r="I27" s="652"/>
      <c r="J27" s="652"/>
      <c r="K27" s="652"/>
      <c r="L27" s="652"/>
      <c r="M27" s="652"/>
      <c r="N27" s="652">
        <v>3</v>
      </c>
      <c r="O27" s="652">
        <v>1220</v>
      </c>
      <c r="P27" s="665"/>
      <c r="Q27" s="653">
        <v>406.66666666666669</v>
      </c>
    </row>
    <row r="28" spans="1:17" ht="14.4" customHeight="1" x14ac:dyDescent="0.3">
      <c r="A28" s="648" t="s">
        <v>3153</v>
      </c>
      <c r="B28" s="649" t="s">
        <v>3157</v>
      </c>
      <c r="C28" s="649" t="s">
        <v>2490</v>
      </c>
      <c r="D28" s="649" t="s">
        <v>3188</v>
      </c>
      <c r="E28" s="649" t="s">
        <v>3189</v>
      </c>
      <c r="F28" s="652"/>
      <c r="G28" s="652"/>
      <c r="H28" s="652"/>
      <c r="I28" s="652"/>
      <c r="J28" s="652"/>
      <c r="K28" s="652"/>
      <c r="L28" s="652"/>
      <c r="M28" s="652"/>
      <c r="N28" s="652">
        <v>3</v>
      </c>
      <c r="O28" s="652">
        <v>1760</v>
      </c>
      <c r="P28" s="665"/>
      <c r="Q28" s="653">
        <v>586.66666666666663</v>
      </c>
    </row>
    <row r="29" spans="1:17" ht="14.4" customHeight="1" x14ac:dyDescent="0.3">
      <c r="A29" s="648" t="s">
        <v>3190</v>
      </c>
      <c r="B29" s="649" t="s">
        <v>3191</v>
      </c>
      <c r="C29" s="649" t="s">
        <v>2490</v>
      </c>
      <c r="D29" s="649" t="s">
        <v>3192</v>
      </c>
      <c r="E29" s="649" t="s">
        <v>3193</v>
      </c>
      <c r="F29" s="652">
        <v>49</v>
      </c>
      <c r="G29" s="652">
        <v>1323</v>
      </c>
      <c r="H29" s="652">
        <v>1</v>
      </c>
      <c r="I29" s="652">
        <v>27</v>
      </c>
      <c r="J29" s="652">
        <v>42</v>
      </c>
      <c r="K29" s="652">
        <v>1134</v>
      </c>
      <c r="L29" s="652">
        <v>0.8571428571428571</v>
      </c>
      <c r="M29" s="652">
        <v>27</v>
      </c>
      <c r="N29" s="652">
        <v>51</v>
      </c>
      <c r="O29" s="652">
        <v>1377</v>
      </c>
      <c r="P29" s="665">
        <v>1.0408163265306123</v>
      </c>
      <c r="Q29" s="653">
        <v>27</v>
      </c>
    </row>
    <row r="30" spans="1:17" ht="14.4" customHeight="1" x14ac:dyDescent="0.3">
      <c r="A30" s="648" t="s">
        <v>3190</v>
      </c>
      <c r="B30" s="649" t="s">
        <v>3191</v>
      </c>
      <c r="C30" s="649" t="s">
        <v>2490</v>
      </c>
      <c r="D30" s="649" t="s">
        <v>3194</v>
      </c>
      <c r="E30" s="649" t="s">
        <v>3195</v>
      </c>
      <c r="F30" s="652">
        <v>7</v>
      </c>
      <c r="G30" s="652">
        <v>378</v>
      </c>
      <c r="H30" s="652">
        <v>1</v>
      </c>
      <c r="I30" s="652">
        <v>54</v>
      </c>
      <c r="J30" s="652">
        <v>7</v>
      </c>
      <c r="K30" s="652">
        <v>378</v>
      </c>
      <c r="L30" s="652">
        <v>1</v>
      </c>
      <c r="M30" s="652">
        <v>54</v>
      </c>
      <c r="N30" s="652">
        <v>3</v>
      </c>
      <c r="O30" s="652">
        <v>162</v>
      </c>
      <c r="P30" s="665">
        <v>0.42857142857142855</v>
      </c>
      <c r="Q30" s="653">
        <v>54</v>
      </c>
    </row>
    <row r="31" spans="1:17" ht="14.4" customHeight="1" x14ac:dyDescent="0.3">
      <c r="A31" s="648" t="s">
        <v>3190</v>
      </c>
      <c r="B31" s="649" t="s">
        <v>3191</v>
      </c>
      <c r="C31" s="649" t="s">
        <v>2490</v>
      </c>
      <c r="D31" s="649" t="s">
        <v>3196</v>
      </c>
      <c r="E31" s="649" t="s">
        <v>3197</v>
      </c>
      <c r="F31" s="652">
        <v>44</v>
      </c>
      <c r="G31" s="652">
        <v>1056</v>
      </c>
      <c r="H31" s="652">
        <v>1</v>
      </c>
      <c r="I31" s="652">
        <v>24</v>
      </c>
      <c r="J31" s="652">
        <v>37</v>
      </c>
      <c r="K31" s="652">
        <v>888</v>
      </c>
      <c r="L31" s="652">
        <v>0.84090909090909094</v>
      </c>
      <c r="M31" s="652">
        <v>24</v>
      </c>
      <c r="N31" s="652">
        <v>52</v>
      </c>
      <c r="O31" s="652">
        <v>1248</v>
      </c>
      <c r="P31" s="665">
        <v>1.1818181818181819</v>
      </c>
      <c r="Q31" s="653">
        <v>24</v>
      </c>
    </row>
    <row r="32" spans="1:17" ht="14.4" customHeight="1" x14ac:dyDescent="0.3">
      <c r="A32" s="648" t="s">
        <v>3190</v>
      </c>
      <c r="B32" s="649" t="s">
        <v>3191</v>
      </c>
      <c r="C32" s="649" t="s">
        <v>2490</v>
      </c>
      <c r="D32" s="649" t="s">
        <v>3198</v>
      </c>
      <c r="E32" s="649" t="s">
        <v>3199</v>
      </c>
      <c r="F32" s="652">
        <v>48</v>
      </c>
      <c r="G32" s="652">
        <v>1296</v>
      </c>
      <c r="H32" s="652">
        <v>1</v>
      </c>
      <c r="I32" s="652">
        <v>27</v>
      </c>
      <c r="J32" s="652">
        <v>42</v>
      </c>
      <c r="K32" s="652">
        <v>1134</v>
      </c>
      <c r="L32" s="652">
        <v>0.875</v>
      </c>
      <c r="M32" s="652">
        <v>27</v>
      </c>
      <c r="N32" s="652">
        <v>58</v>
      </c>
      <c r="O32" s="652">
        <v>1566</v>
      </c>
      <c r="P32" s="665">
        <v>1.2083333333333333</v>
      </c>
      <c r="Q32" s="653">
        <v>27</v>
      </c>
    </row>
    <row r="33" spans="1:17" ht="14.4" customHeight="1" x14ac:dyDescent="0.3">
      <c r="A33" s="648" t="s">
        <v>3190</v>
      </c>
      <c r="B33" s="649" t="s">
        <v>3191</v>
      </c>
      <c r="C33" s="649" t="s">
        <v>2490</v>
      </c>
      <c r="D33" s="649" t="s">
        <v>3200</v>
      </c>
      <c r="E33" s="649" t="s">
        <v>3201</v>
      </c>
      <c r="F33" s="652">
        <v>15</v>
      </c>
      <c r="G33" s="652">
        <v>840</v>
      </c>
      <c r="H33" s="652">
        <v>1</v>
      </c>
      <c r="I33" s="652">
        <v>56</v>
      </c>
      <c r="J33" s="652">
        <v>2</v>
      </c>
      <c r="K33" s="652">
        <v>112</v>
      </c>
      <c r="L33" s="652">
        <v>0.13333333333333333</v>
      </c>
      <c r="M33" s="652">
        <v>56</v>
      </c>
      <c r="N33" s="652"/>
      <c r="O33" s="652"/>
      <c r="P33" s="665"/>
      <c r="Q33" s="653"/>
    </row>
    <row r="34" spans="1:17" ht="14.4" customHeight="1" x14ac:dyDescent="0.3">
      <c r="A34" s="648" t="s">
        <v>3190</v>
      </c>
      <c r="B34" s="649" t="s">
        <v>3191</v>
      </c>
      <c r="C34" s="649" t="s">
        <v>2490</v>
      </c>
      <c r="D34" s="649" t="s">
        <v>3202</v>
      </c>
      <c r="E34" s="649" t="s">
        <v>3203</v>
      </c>
      <c r="F34" s="652">
        <v>34</v>
      </c>
      <c r="G34" s="652">
        <v>918</v>
      </c>
      <c r="H34" s="652">
        <v>1</v>
      </c>
      <c r="I34" s="652">
        <v>27</v>
      </c>
      <c r="J34" s="652">
        <v>34</v>
      </c>
      <c r="K34" s="652">
        <v>918</v>
      </c>
      <c r="L34" s="652">
        <v>1</v>
      </c>
      <c r="M34" s="652">
        <v>27</v>
      </c>
      <c r="N34" s="652">
        <v>49</v>
      </c>
      <c r="O34" s="652">
        <v>1323</v>
      </c>
      <c r="P34" s="665">
        <v>1.4411764705882353</v>
      </c>
      <c r="Q34" s="653">
        <v>27</v>
      </c>
    </row>
    <row r="35" spans="1:17" ht="14.4" customHeight="1" x14ac:dyDescent="0.3">
      <c r="A35" s="648" t="s">
        <v>3190</v>
      </c>
      <c r="B35" s="649" t="s">
        <v>3191</v>
      </c>
      <c r="C35" s="649" t="s">
        <v>2490</v>
      </c>
      <c r="D35" s="649" t="s">
        <v>3204</v>
      </c>
      <c r="E35" s="649" t="s">
        <v>3205</v>
      </c>
      <c r="F35" s="652">
        <v>54</v>
      </c>
      <c r="G35" s="652">
        <v>1188</v>
      </c>
      <c r="H35" s="652">
        <v>1</v>
      </c>
      <c r="I35" s="652">
        <v>22</v>
      </c>
      <c r="J35" s="652">
        <v>47</v>
      </c>
      <c r="K35" s="652">
        <v>1034</v>
      </c>
      <c r="L35" s="652">
        <v>0.87037037037037035</v>
      </c>
      <c r="M35" s="652">
        <v>22</v>
      </c>
      <c r="N35" s="652">
        <v>61</v>
      </c>
      <c r="O35" s="652">
        <v>1342</v>
      </c>
      <c r="P35" s="665">
        <v>1.1296296296296295</v>
      </c>
      <c r="Q35" s="653">
        <v>22</v>
      </c>
    </row>
    <row r="36" spans="1:17" ht="14.4" customHeight="1" x14ac:dyDescent="0.3">
      <c r="A36" s="648" t="s">
        <v>3190</v>
      </c>
      <c r="B36" s="649" t="s">
        <v>3191</v>
      </c>
      <c r="C36" s="649" t="s">
        <v>2490</v>
      </c>
      <c r="D36" s="649" t="s">
        <v>3206</v>
      </c>
      <c r="E36" s="649" t="s">
        <v>3207</v>
      </c>
      <c r="F36" s="652"/>
      <c r="G36" s="652"/>
      <c r="H36" s="652"/>
      <c r="I36" s="652"/>
      <c r="J36" s="652">
        <v>1</v>
      </c>
      <c r="K36" s="652">
        <v>62</v>
      </c>
      <c r="L36" s="652"/>
      <c r="M36" s="652">
        <v>62</v>
      </c>
      <c r="N36" s="652"/>
      <c r="O36" s="652"/>
      <c r="P36" s="665"/>
      <c r="Q36" s="653"/>
    </row>
    <row r="37" spans="1:17" ht="14.4" customHeight="1" x14ac:dyDescent="0.3">
      <c r="A37" s="648" t="s">
        <v>3190</v>
      </c>
      <c r="B37" s="649" t="s">
        <v>3191</v>
      </c>
      <c r="C37" s="649" t="s">
        <v>2490</v>
      </c>
      <c r="D37" s="649" t="s">
        <v>3208</v>
      </c>
      <c r="E37" s="649" t="s">
        <v>3209</v>
      </c>
      <c r="F37" s="652">
        <v>12</v>
      </c>
      <c r="G37" s="652">
        <v>732</v>
      </c>
      <c r="H37" s="652">
        <v>1</v>
      </c>
      <c r="I37" s="652">
        <v>61</v>
      </c>
      <c r="J37" s="652">
        <v>2</v>
      </c>
      <c r="K37" s="652">
        <v>122</v>
      </c>
      <c r="L37" s="652">
        <v>0.16666666666666666</v>
      </c>
      <c r="M37" s="652">
        <v>61</v>
      </c>
      <c r="N37" s="652">
        <v>2</v>
      </c>
      <c r="O37" s="652">
        <v>124</v>
      </c>
      <c r="P37" s="665">
        <v>0.16939890710382513</v>
      </c>
      <c r="Q37" s="653">
        <v>62</v>
      </c>
    </row>
    <row r="38" spans="1:17" ht="14.4" customHeight="1" x14ac:dyDescent="0.3">
      <c r="A38" s="648" t="s">
        <v>3190</v>
      </c>
      <c r="B38" s="649" t="s">
        <v>3191</v>
      </c>
      <c r="C38" s="649" t="s">
        <v>2490</v>
      </c>
      <c r="D38" s="649" t="s">
        <v>3210</v>
      </c>
      <c r="E38" s="649" t="s">
        <v>3211</v>
      </c>
      <c r="F38" s="652">
        <v>3</v>
      </c>
      <c r="G38" s="652">
        <v>2961</v>
      </c>
      <c r="H38" s="652">
        <v>1</v>
      </c>
      <c r="I38" s="652">
        <v>987</v>
      </c>
      <c r="J38" s="652">
        <v>7</v>
      </c>
      <c r="K38" s="652">
        <v>6909</v>
      </c>
      <c r="L38" s="652">
        <v>2.3333333333333335</v>
      </c>
      <c r="M38" s="652">
        <v>987</v>
      </c>
      <c r="N38" s="652">
        <v>3</v>
      </c>
      <c r="O38" s="652">
        <v>2961</v>
      </c>
      <c r="P38" s="665">
        <v>1</v>
      </c>
      <c r="Q38" s="653">
        <v>987</v>
      </c>
    </row>
    <row r="39" spans="1:17" ht="14.4" customHeight="1" x14ac:dyDescent="0.3">
      <c r="A39" s="648" t="s">
        <v>3190</v>
      </c>
      <c r="B39" s="649" t="s">
        <v>3191</v>
      </c>
      <c r="C39" s="649" t="s">
        <v>2490</v>
      </c>
      <c r="D39" s="649" t="s">
        <v>3212</v>
      </c>
      <c r="E39" s="649" t="s">
        <v>3213</v>
      </c>
      <c r="F39" s="652">
        <v>7</v>
      </c>
      <c r="G39" s="652">
        <v>119</v>
      </c>
      <c r="H39" s="652">
        <v>1</v>
      </c>
      <c r="I39" s="652">
        <v>17</v>
      </c>
      <c r="J39" s="652">
        <v>3</v>
      </c>
      <c r="K39" s="652">
        <v>51</v>
      </c>
      <c r="L39" s="652">
        <v>0.42857142857142855</v>
      </c>
      <c r="M39" s="652">
        <v>17</v>
      </c>
      <c r="N39" s="652">
        <v>9</v>
      </c>
      <c r="O39" s="652">
        <v>153</v>
      </c>
      <c r="P39" s="665">
        <v>1.2857142857142858</v>
      </c>
      <c r="Q39" s="653">
        <v>17</v>
      </c>
    </row>
    <row r="40" spans="1:17" ht="14.4" customHeight="1" x14ac:dyDescent="0.3">
      <c r="A40" s="648" t="s">
        <v>3190</v>
      </c>
      <c r="B40" s="649" t="s">
        <v>3191</v>
      </c>
      <c r="C40" s="649" t="s">
        <v>2490</v>
      </c>
      <c r="D40" s="649" t="s">
        <v>3214</v>
      </c>
      <c r="E40" s="649" t="s">
        <v>3215</v>
      </c>
      <c r="F40" s="652"/>
      <c r="G40" s="652"/>
      <c r="H40" s="652"/>
      <c r="I40" s="652"/>
      <c r="J40" s="652">
        <v>1</v>
      </c>
      <c r="K40" s="652">
        <v>60</v>
      </c>
      <c r="L40" s="652"/>
      <c r="M40" s="652">
        <v>60</v>
      </c>
      <c r="N40" s="652"/>
      <c r="O40" s="652"/>
      <c r="P40" s="665"/>
      <c r="Q40" s="653"/>
    </row>
    <row r="41" spans="1:17" ht="14.4" customHeight="1" x14ac:dyDescent="0.3">
      <c r="A41" s="648" t="s">
        <v>3190</v>
      </c>
      <c r="B41" s="649" t="s">
        <v>3191</v>
      </c>
      <c r="C41" s="649" t="s">
        <v>2490</v>
      </c>
      <c r="D41" s="649" t="s">
        <v>3216</v>
      </c>
      <c r="E41" s="649" t="s">
        <v>3217</v>
      </c>
      <c r="F41" s="652">
        <v>3</v>
      </c>
      <c r="G41" s="652">
        <v>57</v>
      </c>
      <c r="H41" s="652">
        <v>1</v>
      </c>
      <c r="I41" s="652">
        <v>19</v>
      </c>
      <c r="J41" s="652">
        <v>1</v>
      </c>
      <c r="K41" s="652">
        <v>19</v>
      </c>
      <c r="L41" s="652">
        <v>0.33333333333333331</v>
      </c>
      <c r="M41" s="652">
        <v>19</v>
      </c>
      <c r="N41" s="652"/>
      <c r="O41" s="652"/>
      <c r="P41" s="665"/>
      <c r="Q41" s="653"/>
    </row>
    <row r="42" spans="1:17" ht="14.4" customHeight="1" x14ac:dyDescent="0.3">
      <c r="A42" s="648" t="s">
        <v>3190</v>
      </c>
      <c r="B42" s="649" t="s">
        <v>3191</v>
      </c>
      <c r="C42" s="649" t="s">
        <v>2490</v>
      </c>
      <c r="D42" s="649" t="s">
        <v>3218</v>
      </c>
      <c r="E42" s="649" t="s">
        <v>3219</v>
      </c>
      <c r="F42" s="652">
        <v>2</v>
      </c>
      <c r="G42" s="652">
        <v>922</v>
      </c>
      <c r="H42" s="652">
        <v>1</v>
      </c>
      <c r="I42" s="652">
        <v>461</v>
      </c>
      <c r="J42" s="652">
        <v>1</v>
      </c>
      <c r="K42" s="652">
        <v>461</v>
      </c>
      <c r="L42" s="652">
        <v>0.5</v>
      </c>
      <c r="M42" s="652">
        <v>461</v>
      </c>
      <c r="N42" s="652"/>
      <c r="O42" s="652"/>
      <c r="P42" s="665"/>
      <c r="Q42" s="653"/>
    </row>
    <row r="43" spans="1:17" ht="14.4" customHeight="1" x14ac:dyDescent="0.3">
      <c r="A43" s="648" t="s">
        <v>3190</v>
      </c>
      <c r="B43" s="649" t="s">
        <v>3191</v>
      </c>
      <c r="C43" s="649" t="s">
        <v>2490</v>
      </c>
      <c r="D43" s="649" t="s">
        <v>3220</v>
      </c>
      <c r="E43" s="649" t="s">
        <v>3221</v>
      </c>
      <c r="F43" s="652"/>
      <c r="G43" s="652"/>
      <c r="H43" s="652"/>
      <c r="I43" s="652"/>
      <c r="J43" s="652">
        <v>1</v>
      </c>
      <c r="K43" s="652">
        <v>851</v>
      </c>
      <c r="L43" s="652"/>
      <c r="M43" s="652">
        <v>851</v>
      </c>
      <c r="N43" s="652">
        <v>1</v>
      </c>
      <c r="O43" s="652">
        <v>851</v>
      </c>
      <c r="P43" s="665"/>
      <c r="Q43" s="653">
        <v>851</v>
      </c>
    </row>
    <row r="44" spans="1:17" ht="14.4" customHeight="1" x14ac:dyDescent="0.3">
      <c r="A44" s="648" t="s">
        <v>3190</v>
      </c>
      <c r="B44" s="649" t="s">
        <v>3191</v>
      </c>
      <c r="C44" s="649" t="s">
        <v>2490</v>
      </c>
      <c r="D44" s="649" t="s">
        <v>3222</v>
      </c>
      <c r="E44" s="649" t="s">
        <v>3223</v>
      </c>
      <c r="F44" s="652"/>
      <c r="G44" s="652"/>
      <c r="H44" s="652"/>
      <c r="I44" s="652"/>
      <c r="J44" s="652"/>
      <c r="K44" s="652"/>
      <c r="L44" s="652"/>
      <c r="M44" s="652"/>
      <c r="N44" s="652">
        <v>1</v>
      </c>
      <c r="O44" s="652">
        <v>783</v>
      </c>
      <c r="P44" s="665"/>
      <c r="Q44" s="653">
        <v>783</v>
      </c>
    </row>
    <row r="45" spans="1:17" ht="14.4" customHeight="1" x14ac:dyDescent="0.3">
      <c r="A45" s="648" t="s">
        <v>3190</v>
      </c>
      <c r="B45" s="649" t="s">
        <v>3191</v>
      </c>
      <c r="C45" s="649" t="s">
        <v>2490</v>
      </c>
      <c r="D45" s="649" t="s">
        <v>3224</v>
      </c>
      <c r="E45" s="649" t="s">
        <v>3225</v>
      </c>
      <c r="F45" s="652"/>
      <c r="G45" s="652"/>
      <c r="H45" s="652"/>
      <c r="I45" s="652"/>
      <c r="J45" s="652">
        <v>1</v>
      </c>
      <c r="K45" s="652">
        <v>186</v>
      </c>
      <c r="L45" s="652"/>
      <c r="M45" s="652">
        <v>186</v>
      </c>
      <c r="N45" s="652"/>
      <c r="O45" s="652"/>
      <c r="P45" s="665"/>
      <c r="Q45" s="653"/>
    </row>
    <row r="46" spans="1:17" ht="14.4" customHeight="1" x14ac:dyDescent="0.3">
      <c r="A46" s="648" t="s">
        <v>3190</v>
      </c>
      <c r="B46" s="649" t="s">
        <v>3191</v>
      </c>
      <c r="C46" s="649" t="s">
        <v>2490</v>
      </c>
      <c r="D46" s="649" t="s">
        <v>3226</v>
      </c>
      <c r="E46" s="649" t="s">
        <v>3227</v>
      </c>
      <c r="F46" s="652">
        <v>2</v>
      </c>
      <c r="G46" s="652">
        <v>452</v>
      </c>
      <c r="H46" s="652">
        <v>1</v>
      </c>
      <c r="I46" s="652">
        <v>226</v>
      </c>
      <c r="J46" s="652"/>
      <c r="K46" s="652"/>
      <c r="L46" s="652"/>
      <c r="M46" s="652"/>
      <c r="N46" s="652"/>
      <c r="O46" s="652"/>
      <c r="P46" s="665"/>
      <c r="Q46" s="653"/>
    </row>
    <row r="47" spans="1:17" ht="14.4" customHeight="1" x14ac:dyDescent="0.3">
      <c r="A47" s="648" t="s">
        <v>3190</v>
      </c>
      <c r="B47" s="649" t="s">
        <v>3191</v>
      </c>
      <c r="C47" s="649" t="s">
        <v>2490</v>
      </c>
      <c r="D47" s="649" t="s">
        <v>3228</v>
      </c>
      <c r="E47" s="649" t="s">
        <v>3229</v>
      </c>
      <c r="F47" s="652">
        <v>1</v>
      </c>
      <c r="G47" s="652">
        <v>559</v>
      </c>
      <c r="H47" s="652">
        <v>1</v>
      </c>
      <c r="I47" s="652">
        <v>559</v>
      </c>
      <c r="J47" s="652">
        <v>1</v>
      </c>
      <c r="K47" s="652">
        <v>560</v>
      </c>
      <c r="L47" s="652">
        <v>1.0017889087656529</v>
      </c>
      <c r="M47" s="652">
        <v>560</v>
      </c>
      <c r="N47" s="652"/>
      <c r="O47" s="652"/>
      <c r="P47" s="665"/>
      <c r="Q47" s="653"/>
    </row>
    <row r="48" spans="1:17" ht="14.4" customHeight="1" x14ac:dyDescent="0.3">
      <c r="A48" s="648" t="s">
        <v>3190</v>
      </c>
      <c r="B48" s="649" t="s">
        <v>3191</v>
      </c>
      <c r="C48" s="649" t="s">
        <v>2490</v>
      </c>
      <c r="D48" s="649" t="s">
        <v>3230</v>
      </c>
      <c r="E48" s="649" t="s">
        <v>3231</v>
      </c>
      <c r="F48" s="652">
        <v>1</v>
      </c>
      <c r="G48" s="652">
        <v>130</v>
      </c>
      <c r="H48" s="652">
        <v>1</v>
      </c>
      <c r="I48" s="652">
        <v>130</v>
      </c>
      <c r="J48" s="652"/>
      <c r="K48" s="652"/>
      <c r="L48" s="652"/>
      <c r="M48" s="652"/>
      <c r="N48" s="652"/>
      <c r="O48" s="652"/>
      <c r="P48" s="665"/>
      <c r="Q48" s="653"/>
    </row>
    <row r="49" spans="1:17" ht="14.4" customHeight="1" x14ac:dyDescent="0.3">
      <c r="A49" s="648" t="s">
        <v>3190</v>
      </c>
      <c r="B49" s="649" t="s">
        <v>3191</v>
      </c>
      <c r="C49" s="649" t="s">
        <v>2490</v>
      </c>
      <c r="D49" s="649" t="s">
        <v>3232</v>
      </c>
      <c r="E49" s="649" t="s">
        <v>3233</v>
      </c>
      <c r="F49" s="652">
        <v>1</v>
      </c>
      <c r="G49" s="652">
        <v>938</v>
      </c>
      <c r="H49" s="652">
        <v>1</v>
      </c>
      <c r="I49" s="652">
        <v>938</v>
      </c>
      <c r="J49" s="652"/>
      <c r="K49" s="652"/>
      <c r="L49" s="652"/>
      <c r="M49" s="652"/>
      <c r="N49" s="652"/>
      <c r="O49" s="652"/>
      <c r="P49" s="665"/>
      <c r="Q49" s="653"/>
    </row>
    <row r="50" spans="1:17" ht="14.4" customHeight="1" x14ac:dyDescent="0.3">
      <c r="A50" s="648" t="s">
        <v>3190</v>
      </c>
      <c r="B50" s="649" t="s">
        <v>3191</v>
      </c>
      <c r="C50" s="649" t="s">
        <v>2490</v>
      </c>
      <c r="D50" s="649" t="s">
        <v>3234</v>
      </c>
      <c r="E50" s="649" t="s">
        <v>3235</v>
      </c>
      <c r="F50" s="652">
        <v>65</v>
      </c>
      <c r="G50" s="652">
        <v>1885</v>
      </c>
      <c r="H50" s="652">
        <v>1</v>
      </c>
      <c r="I50" s="652">
        <v>29</v>
      </c>
      <c r="J50" s="652">
        <v>50</v>
      </c>
      <c r="K50" s="652">
        <v>1450</v>
      </c>
      <c r="L50" s="652">
        <v>0.76923076923076927</v>
      </c>
      <c r="M50" s="652">
        <v>29</v>
      </c>
      <c r="N50" s="652">
        <v>61</v>
      </c>
      <c r="O50" s="652">
        <v>1809</v>
      </c>
      <c r="P50" s="665">
        <v>0.95968169761273214</v>
      </c>
      <c r="Q50" s="653">
        <v>29.655737704918032</v>
      </c>
    </row>
    <row r="51" spans="1:17" ht="14.4" customHeight="1" x14ac:dyDescent="0.3">
      <c r="A51" s="648" t="s">
        <v>3190</v>
      </c>
      <c r="B51" s="649" t="s">
        <v>3191</v>
      </c>
      <c r="C51" s="649" t="s">
        <v>2490</v>
      </c>
      <c r="D51" s="649" t="s">
        <v>3236</v>
      </c>
      <c r="E51" s="649" t="s">
        <v>3237</v>
      </c>
      <c r="F51" s="652"/>
      <c r="G51" s="652"/>
      <c r="H51" s="652"/>
      <c r="I51" s="652"/>
      <c r="J51" s="652">
        <v>1</v>
      </c>
      <c r="K51" s="652">
        <v>50</v>
      </c>
      <c r="L51" s="652"/>
      <c r="M51" s="652">
        <v>50</v>
      </c>
      <c r="N51" s="652"/>
      <c r="O51" s="652"/>
      <c r="P51" s="665"/>
      <c r="Q51" s="653"/>
    </row>
    <row r="52" spans="1:17" ht="14.4" customHeight="1" x14ac:dyDescent="0.3">
      <c r="A52" s="648" t="s">
        <v>3190</v>
      </c>
      <c r="B52" s="649" t="s">
        <v>3191</v>
      </c>
      <c r="C52" s="649" t="s">
        <v>2490</v>
      </c>
      <c r="D52" s="649" t="s">
        <v>3238</v>
      </c>
      <c r="E52" s="649" t="s">
        <v>3239</v>
      </c>
      <c r="F52" s="652">
        <v>7</v>
      </c>
      <c r="G52" s="652">
        <v>84</v>
      </c>
      <c r="H52" s="652">
        <v>1</v>
      </c>
      <c r="I52" s="652">
        <v>12</v>
      </c>
      <c r="J52" s="652">
        <v>6</v>
      </c>
      <c r="K52" s="652">
        <v>72</v>
      </c>
      <c r="L52" s="652">
        <v>0.8571428571428571</v>
      </c>
      <c r="M52" s="652">
        <v>12</v>
      </c>
      <c r="N52" s="652">
        <v>2</v>
      </c>
      <c r="O52" s="652">
        <v>24</v>
      </c>
      <c r="P52" s="665">
        <v>0.2857142857142857</v>
      </c>
      <c r="Q52" s="653">
        <v>12</v>
      </c>
    </row>
    <row r="53" spans="1:17" ht="14.4" customHeight="1" x14ac:dyDescent="0.3">
      <c r="A53" s="648" t="s">
        <v>3190</v>
      </c>
      <c r="B53" s="649" t="s">
        <v>3191</v>
      </c>
      <c r="C53" s="649" t="s">
        <v>2490</v>
      </c>
      <c r="D53" s="649" t="s">
        <v>3240</v>
      </c>
      <c r="E53" s="649" t="s">
        <v>3241</v>
      </c>
      <c r="F53" s="652"/>
      <c r="G53" s="652"/>
      <c r="H53" s="652"/>
      <c r="I53" s="652"/>
      <c r="J53" s="652">
        <v>1</v>
      </c>
      <c r="K53" s="652">
        <v>181</v>
      </c>
      <c r="L53" s="652"/>
      <c r="M53" s="652">
        <v>181</v>
      </c>
      <c r="N53" s="652">
        <v>2</v>
      </c>
      <c r="O53" s="652">
        <v>364</v>
      </c>
      <c r="P53" s="665"/>
      <c r="Q53" s="653">
        <v>182</v>
      </c>
    </row>
    <row r="54" spans="1:17" ht="14.4" customHeight="1" x14ac:dyDescent="0.3">
      <c r="A54" s="648" t="s">
        <v>3190</v>
      </c>
      <c r="B54" s="649" t="s">
        <v>3191</v>
      </c>
      <c r="C54" s="649" t="s">
        <v>2490</v>
      </c>
      <c r="D54" s="649" t="s">
        <v>3242</v>
      </c>
      <c r="E54" s="649" t="s">
        <v>3243</v>
      </c>
      <c r="F54" s="652">
        <v>13</v>
      </c>
      <c r="G54" s="652">
        <v>923</v>
      </c>
      <c r="H54" s="652">
        <v>1</v>
      </c>
      <c r="I54" s="652">
        <v>71</v>
      </c>
      <c r="J54" s="652">
        <v>2</v>
      </c>
      <c r="K54" s="652">
        <v>142</v>
      </c>
      <c r="L54" s="652">
        <v>0.15384615384615385</v>
      </c>
      <c r="M54" s="652">
        <v>71</v>
      </c>
      <c r="N54" s="652"/>
      <c r="O54" s="652"/>
      <c r="P54" s="665"/>
      <c r="Q54" s="653"/>
    </row>
    <row r="55" spans="1:17" ht="14.4" customHeight="1" x14ac:dyDescent="0.3">
      <c r="A55" s="648" t="s">
        <v>3190</v>
      </c>
      <c r="B55" s="649" t="s">
        <v>3191</v>
      </c>
      <c r="C55" s="649" t="s">
        <v>2490</v>
      </c>
      <c r="D55" s="649" t="s">
        <v>3244</v>
      </c>
      <c r="E55" s="649" t="s">
        <v>3245</v>
      </c>
      <c r="F55" s="652"/>
      <c r="G55" s="652"/>
      <c r="H55" s="652"/>
      <c r="I55" s="652"/>
      <c r="J55" s="652"/>
      <c r="K55" s="652"/>
      <c r="L55" s="652"/>
      <c r="M55" s="652"/>
      <c r="N55" s="652">
        <v>1</v>
      </c>
      <c r="O55" s="652">
        <v>1245</v>
      </c>
      <c r="P55" s="665"/>
      <c r="Q55" s="653">
        <v>1245</v>
      </c>
    </row>
    <row r="56" spans="1:17" ht="14.4" customHeight="1" x14ac:dyDescent="0.3">
      <c r="A56" s="648" t="s">
        <v>3190</v>
      </c>
      <c r="B56" s="649" t="s">
        <v>3191</v>
      </c>
      <c r="C56" s="649" t="s">
        <v>2490</v>
      </c>
      <c r="D56" s="649" t="s">
        <v>3246</v>
      </c>
      <c r="E56" s="649" t="s">
        <v>3247</v>
      </c>
      <c r="F56" s="652">
        <v>8</v>
      </c>
      <c r="G56" s="652">
        <v>1176</v>
      </c>
      <c r="H56" s="652">
        <v>1</v>
      </c>
      <c r="I56" s="652">
        <v>147</v>
      </c>
      <c r="J56" s="652">
        <v>26</v>
      </c>
      <c r="K56" s="652">
        <v>3822</v>
      </c>
      <c r="L56" s="652">
        <v>3.25</v>
      </c>
      <c r="M56" s="652">
        <v>147</v>
      </c>
      <c r="N56" s="652">
        <v>39</v>
      </c>
      <c r="O56" s="652">
        <v>5756</v>
      </c>
      <c r="P56" s="665">
        <v>4.8945578231292517</v>
      </c>
      <c r="Q56" s="653">
        <v>147.58974358974359</v>
      </c>
    </row>
    <row r="57" spans="1:17" ht="14.4" customHeight="1" x14ac:dyDescent="0.3">
      <c r="A57" s="648" t="s">
        <v>3190</v>
      </c>
      <c r="B57" s="649" t="s">
        <v>3191</v>
      </c>
      <c r="C57" s="649" t="s">
        <v>2490</v>
      </c>
      <c r="D57" s="649" t="s">
        <v>3248</v>
      </c>
      <c r="E57" s="649" t="s">
        <v>3249</v>
      </c>
      <c r="F57" s="652">
        <v>70</v>
      </c>
      <c r="G57" s="652">
        <v>2030</v>
      </c>
      <c r="H57" s="652">
        <v>1</v>
      </c>
      <c r="I57" s="652">
        <v>29</v>
      </c>
      <c r="J57" s="652">
        <v>55</v>
      </c>
      <c r="K57" s="652">
        <v>1595</v>
      </c>
      <c r="L57" s="652">
        <v>0.7857142857142857</v>
      </c>
      <c r="M57" s="652">
        <v>29</v>
      </c>
      <c r="N57" s="652">
        <v>67</v>
      </c>
      <c r="O57" s="652">
        <v>1986</v>
      </c>
      <c r="P57" s="665">
        <v>0.97832512315270936</v>
      </c>
      <c r="Q57" s="653">
        <v>29.64179104477612</v>
      </c>
    </row>
    <row r="58" spans="1:17" ht="14.4" customHeight="1" x14ac:dyDescent="0.3">
      <c r="A58" s="648" t="s">
        <v>3190</v>
      </c>
      <c r="B58" s="649" t="s">
        <v>3191</v>
      </c>
      <c r="C58" s="649" t="s">
        <v>2490</v>
      </c>
      <c r="D58" s="649" t="s">
        <v>3250</v>
      </c>
      <c r="E58" s="649" t="s">
        <v>3251</v>
      </c>
      <c r="F58" s="652">
        <v>41</v>
      </c>
      <c r="G58" s="652">
        <v>1271</v>
      </c>
      <c r="H58" s="652">
        <v>1</v>
      </c>
      <c r="I58" s="652">
        <v>31</v>
      </c>
      <c r="J58" s="652">
        <v>33</v>
      </c>
      <c r="K58" s="652">
        <v>1023</v>
      </c>
      <c r="L58" s="652">
        <v>0.80487804878048785</v>
      </c>
      <c r="M58" s="652">
        <v>31</v>
      </c>
      <c r="N58" s="652">
        <v>50</v>
      </c>
      <c r="O58" s="652">
        <v>1550</v>
      </c>
      <c r="P58" s="665">
        <v>1.2195121951219512</v>
      </c>
      <c r="Q58" s="653">
        <v>31</v>
      </c>
    </row>
    <row r="59" spans="1:17" ht="14.4" customHeight="1" x14ac:dyDescent="0.3">
      <c r="A59" s="648" t="s">
        <v>3190</v>
      </c>
      <c r="B59" s="649" t="s">
        <v>3191</v>
      </c>
      <c r="C59" s="649" t="s">
        <v>2490</v>
      </c>
      <c r="D59" s="649" t="s">
        <v>3252</v>
      </c>
      <c r="E59" s="649" t="s">
        <v>3253</v>
      </c>
      <c r="F59" s="652">
        <v>49</v>
      </c>
      <c r="G59" s="652">
        <v>1323</v>
      </c>
      <c r="H59" s="652">
        <v>1</v>
      </c>
      <c r="I59" s="652">
        <v>27</v>
      </c>
      <c r="J59" s="652">
        <v>42</v>
      </c>
      <c r="K59" s="652">
        <v>1134</v>
      </c>
      <c r="L59" s="652">
        <v>0.8571428571428571</v>
      </c>
      <c r="M59" s="652">
        <v>27</v>
      </c>
      <c r="N59" s="652">
        <v>51</v>
      </c>
      <c r="O59" s="652">
        <v>1377</v>
      </c>
      <c r="P59" s="665">
        <v>1.0408163265306123</v>
      </c>
      <c r="Q59" s="653">
        <v>27</v>
      </c>
    </row>
    <row r="60" spans="1:17" ht="14.4" customHeight="1" x14ac:dyDescent="0.3">
      <c r="A60" s="648" t="s">
        <v>3190</v>
      </c>
      <c r="B60" s="649" t="s">
        <v>3191</v>
      </c>
      <c r="C60" s="649" t="s">
        <v>2490</v>
      </c>
      <c r="D60" s="649" t="s">
        <v>3254</v>
      </c>
      <c r="E60" s="649" t="s">
        <v>3255</v>
      </c>
      <c r="F60" s="652">
        <v>1</v>
      </c>
      <c r="G60" s="652">
        <v>22</v>
      </c>
      <c r="H60" s="652">
        <v>1</v>
      </c>
      <c r="I60" s="652">
        <v>22</v>
      </c>
      <c r="J60" s="652">
        <v>1</v>
      </c>
      <c r="K60" s="652">
        <v>22</v>
      </c>
      <c r="L60" s="652">
        <v>1</v>
      </c>
      <c r="M60" s="652">
        <v>22</v>
      </c>
      <c r="N60" s="652">
        <v>1</v>
      </c>
      <c r="O60" s="652">
        <v>22</v>
      </c>
      <c r="P60" s="665">
        <v>1</v>
      </c>
      <c r="Q60" s="653">
        <v>22</v>
      </c>
    </row>
    <row r="61" spans="1:17" ht="14.4" customHeight="1" x14ac:dyDescent="0.3">
      <c r="A61" s="648" t="s">
        <v>3190</v>
      </c>
      <c r="B61" s="649" t="s">
        <v>3191</v>
      </c>
      <c r="C61" s="649" t="s">
        <v>2490</v>
      </c>
      <c r="D61" s="649" t="s">
        <v>3256</v>
      </c>
      <c r="E61" s="649" t="s">
        <v>3257</v>
      </c>
      <c r="F61" s="652">
        <v>48</v>
      </c>
      <c r="G61" s="652">
        <v>1200</v>
      </c>
      <c r="H61" s="652">
        <v>1</v>
      </c>
      <c r="I61" s="652">
        <v>25</v>
      </c>
      <c r="J61" s="652">
        <v>42</v>
      </c>
      <c r="K61" s="652">
        <v>1050</v>
      </c>
      <c r="L61" s="652">
        <v>0.875</v>
      </c>
      <c r="M61" s="652">
        <v>25</v>
      </c>
      <c r="N61" s="652">
        <v>58</v>
      </c>
      <c r="O61" s="652">
        <v>1450</v>
      </c>
      <c r="P61" s="665">
        <v>1.2083333333333333</v>
      </c>
      <c r="Q61" s="653">
        <v>25</v>
      </c>
    </row>
    <row r="62" spans="1:17" ht="14.4" customHeight="1" x14ac:dyDescent="0.3">
      <c r="A62" s="648" t="s">
        <v>3190</v>
      </c>
      <c r="B62" s="649" t="s">
        <v>3191</v>
      </c>
      <c r="C62" s="649" t="s">
        <v>2490</v>
      </c>
      <c r="D62" s="649" t="s">
        <v>3258</v>
      </c>
      <c r="E62" s="649" t="s">
        <v>3259</v>
      </c>
      <c r="F62" s="652"/>
      <c r="G62" s="652"/>
      <c r="H62" s="652"/>
      <c r="I62" s="652"/>
      <c r="J62" s="652">
        <v>1</v>
      </c>
      <c r="K62" s="652">
        <v>33</v>
      </c>
      <c r="L62" s="652"/>
      <c r="M62" s="652">
        <v>33</v>
      </c>
      <c r="N62" s="652"/>
      <c r="O62" s="652"/>
      <c r="P62" s="665"/>
      <c r="Q62" s="653"/>
    </row>
    <row r="63" spans="1:17" ht="14.4" customHeight="1" x14ac:dyDescent="0.3">
      <c r="A63" s="648" t="s">
        <v>3190</v>
      </c>
      <c r="B63" s="649" t="s">
        <v>3191</v>
      </c>
      <c r="C63" s="649" t="s">
        <v>2490</v>
      </c>
      <c r="D63" s="649" t="s">
        <v>3260</v>
      </c>
      <c r="E63" s="649" t="s">
        <v>3261</v>
      </c>
      <c r="F63" s="652"/>
      <c r="G63" s="652"/>
      <c r="H63" s="652"/>
      <c r="I63" s="652"/>
      <c r="J63" s="652"/>
      <c r="K63" s="652"/>
      <c r="L63" s="652"/>
      <c r="M63" s="652"/>
      <c r="N63" s="652">
        <v>1</v>
      </c>
      <c r="O63" s="652">
        <v>30</v>
      </c>
      <c r="P63" s="665"/>
      <c r="Q63" s="653">
        <v>30</v>
      </c>
    </row>
    <row r="64" spans="1:17" ht="14.4" customHeight="1" x14ac:dyDescent="0.3">
      <c r="A64" s="648" t="s">
        <v>3190</v>
      </c>
      <c r="B64" s="649" t="s">
        <v>3191</v>
      </c>
      <c r="C64" s="649" t="s">
        <v>2490</v>
      </c>
      <c r="D64" s="649" t="s">
        <v>3262</v>
      </c>
      <c r="E64" s="649" t="s">
        <v>3263</v>
      </c>
      <c r="F64" s="652">
        <v>2</v>
      </c>
      <c r="G64" s="652">
        <v>52</v>
      </c>
      <c r="H64" s="652">
        <v>1</v>
      </c>
      <c r="I64" s="652">
        <v>26</v>
      </c>
      <c r="J64" s="652">
        <v>1</v>
      </c>
      <c r="K64" s="652">
        <v>26</v>
      </c>
      <c r="L64" s="652">
        <v>0.5</v>
      </c>
      <c r="M64" s="652">
        <v>26</v>
      </c>
      <c r="N64" s="652">
        <v>8</v>
      </c>
      <c r="O64" s="652">
        <v>208</v>
      </c>
      <c r="P64" s="665">
        <v>4</v>
      </c>
      <c r="Q64" s="653">
        <v>26</v>
      </c>
    </row>
    <row r="65" spans="1:17" ht="14.4" customHeight="1" x14ac:dyDescent="0.3">
      <c r="A65" s="648" t="s">
        <v>3190</v>
      </c>
      <c r="B65" s="649" t="s">
        <v>3191</v>
      </c>
      <c r="C65" s="649" t="s">
        <v>2490</v>
      </c>
      <c r="D65" s="649" t="s">
        <v>3264</v>
      </c>
      <c r="E65" s="649" t="s">
        <v>3265</v>
      </c>
      <c r="F65" s="652"/>
      <c r="G65" s="652"/>
      <c r="H65" s="652"/>
      <c r="I65" s="652"/>
      <c r="J65" s="652"/>
      <c r="K65" s="652"/>
      <c r="L65" s="652"/>
      <c r="M65" s="652"/>
      <c r="N65" s="652">
        <v>1</v>
      </c>
      <c r="O65" s="652">
        <v>84</v>
      </c>
      <c r="P65" s="665"/>
      <c r="Q65" s="653">
        <v>84</v>
      </c>
    </row>
    <row r="66" spans="1:17" ht="14.4" customHeight="1" x14ac:dyDescent="0.3">
      <c r="A66" s="648" t="s">
        <v>3190</v>
      </c>
      <c r="B66" s="649" t="s">
        <v>3191</v>
      </c>
      <c r="C66" s="649" t="s">
        <v>2490</v>
      </c>
      <c r="D66" s="649" t="s">
        <v>3266</v>
      </c>
      <c r="E66" s="649" t="s">
        <v>3267</v>
      </c>
      <c r="F66" s="652">
        <v>3</v>
      </c>
      <c r="G66" s="652">
        <v>519</v>
      </c>
      <c r="H66" s="652">
        <v>1</v>
      </c>
      <c r="I66" s="652">
        <v>173</v>
      </c>
      <c r="J66" s="652">
        <v>1</v>
      </c>
      <c r="K66" s="652">
        <v>174</v>
      </c>
      <c r="L66" s="652">
        <v>0.33526011560693642</v>
      </c>
      <c r="M66" s="652">
        <v>174</v>
      </c>
      <c r="N66" s="652">
        <v>2</v>
      </c>
      <c r="O66" s="652">
        <v>350</v>
      </c>
      <c r="P66" s="665">
        <v>0.67437379576107903</v>
      </c>
      <c r="Q66" s="653">
        <v>175</v>
      </c>
    </row>
    <row r="67" spans="1:17" ht="14.4" customHeight="1" x14ac:dyDescent="0.3">
      <c r="A67" s="648" t="s">
        <v>3190</v>
      </c>
      <c r="B67" s="649" t="s">
        <v>3191</v>
      </c>
      <c r="C67" s="649" t="s">
        <v>2490</v>
      </c>
      <c r="D67" s="649" t="s">
        <v>3268</v>
      </c>
      <c r="E67" s="649" t="s">
        <v>3269</v>
      </c>
      <c r="F67" s="652">
        <v>5</v>
      </c>
      <c r="G67" s="652">
        <v>75</v>
      </c>
      <c r="H67" s="652">
        <v>1</v>
      </c>
      <c r="I67" s="652">
        <v>15</v>
      </c>
      <c r="J67" s="652">
        <v>7</v>
      </c>
      <c r="K67" s="652">
        <v>105</v>
      </c>
      <c r="L67" s="652">
        <v>1.4</v>
      </c>
      <c r="M67" s="652">
        <v>15</v>
      </c>
      <c r="N67" s="652">
        <v>12</v>
      </c>
      <c r="O67" s="652">
        <v>180</v>
      </c>
      <c r="P67" s="665">
        <v>2.4</v>
      </c>
      <c r="Q67" s="653">
        <v>15</v>
      </c>
    </row>
    <row r="68" spans="1:17" ht="14.4" customHeight="1" x14ac:dyDescent="0.3">
      <c r="A68" s="648" t="s">
        <v>3190</v>
      </c>
      <c r="B68" s="649" t="s">
        <v>3191</v>
      </c>
      <c r="C68" s="649" t="s">
        <v>2490</v>
      </c>
      <c r="D68" s="649" t="s">
        <v>3270</v>
      </c>
      <c r="E68" s="649" t="s">
        <v>3271</v>
      </c>
      <c r="F68" s="652">
        <v>2</v>
      </c>
      <c r="G68" s="652">
        <v>46</v>
      </c>
      <c r="H68" s="652">
        <v>1</v>
      </c>
      <c r="I68" s="652">
        <v>23</v>
      </c>
      <c r="J68" s="652">
        <v>1</v>
      </c>
      <c r="K68" s="652">
        <v>23</v>
      </c>
      <c r="L68" s="652">
        <v>0.5</v>
      </c>
      <c r="M68" s="652">
        <v>23</v>
      </c>
      <c r="N68" s="652">
        <v>2</v>
      </c>
      <c r="O68" s="652">
        <v>46</v>
      </c>
      <c r="P68" s="665">
        <v>1</v>
      </c>
      <c r="Q68" s="653">
        <v>23</v>
      </c>
    </row>
    <row r="69" spans="1:17" ht="14.4" customHeight="1" x14ac:dyDescent="0.3">
      <c r="A69" s="648" t="s">
        <v>3190</v>
      </c>
      <c r="B69" s="649" t="s">
        <v>3191</v>
      </c>
      <c r="C69" s="649" t="s">
        <v>2490</v>
      </c>
      <c r="D69" s="649" t="s">
        <v>3272</v>
      </c>
      <c r="E69" s="649" t="s">
        <v>3273</v>
      </c>
      <c r="F69" s="652"/>
      <c r="G69" s="652"/>
      <c r="H69" s="652"/>
      <c r="I69" s="652"/>
      <c r="J69" s="652">
        <v>1</v>
      </c>
      <c r="K69" s="652">
        <v>37</v>
      </c>
      <c r="L69" s="652"/>
      <c r="M69" s="652">
        <v>37</v>
      </c>
      <c r="N69" s="652"/>
      <c r="O69" s="652"/>
      <c r="P69" s="665"/>
      <c r="Q69" s="653"/>
    </row>
    <row r="70" spans="1:17" ht="14.4" customHeight="1" x14ac:dyDescent="0.3">
      <c r="A70" s="648" t="s">
        <v>3190</v>
      </c>
      <c r="B70" s="649" t="s">
        <v>3191</v>
      </c>
      <c r="C70" s="649" t="s">
        <v>2490</v>
      </c>
      <c r="D70" s="649" t="s">
        <v>3274</v>
      </c>
      <c r="E70" s="649" t="s">
        <v>3275</v>
      </c>
      <c r="F70" s="652">
        <v>50</v>
      </c>
      <c r="G70" s="652">
        <v>1150</v>
      </c>
      <c r="H70" s="652">
        <v>1</v>
      </c>
      <c r="I70" s="652">
        <v>23</v>
      </c>
      <c r="J70" s="652">
        <v>42</v>
      </c>
      <c r="K70" s="652">
        <v>966</v>
      </c>
      <c r="L70" s="652">
        <v>0.84</v>
      </c>
      <c r="M70" s="652">
        <v>23</v>
      </c>
      <c r="N70" s="652">
        <v>55</v>
      </c>
      <c r="O70" s="652">
        <v>1265</v>
      </c>
      <c r="P70" s="665">
        <v>1.1000000000000001</v>
      </c>
      <c r="Q70" s="653">
        <v>23</v>
      </c>
    </row>
    <row r="71" spans="1:17" ht="14.4" customHeight="1" x14ac:dyDescent="0.3">
      <c r="A71" s="648" t="s">
        <v>3190</v>
      </c>
      <c r="B71" s="649" t="s">
        <v>3191</v>
      </c>
      <c r="C71" s="649" t="s">
        <v>2490</v>
      </c>
      <c r="D71" s="649" t="s">
        <v>3276</v>
      </c>
      <c r="E71" s="649" t="s">
        <v>3277</v>
      </c>
      <c r="F71" s="652">
        <v>3</v>
      </c>
      <c r="G71" s="652">
        <v>87</v>
      </c>
      <c r="H71" s="652">
        <v>1</v>
      </c>
      <c r="I71" s="652">
        <v>29</v>
      </c>
      <c r="J71" s="652">
        <v>2</v>
      </c>
      <c r="K71" s="652">
        <v>58</v>
      </c>
      <c r="L71" s="652">
        <v>0.66666666666666663</v>
      </c>
      <c r="M71" s="652">
        <v>29</v>
      </c>
      <c r="N71" s="652">
        <v>9</v>
      </c>
      <c r="O71" s="652">
        <v>261</v>
      </c>
      <c r="P71" s="665">
        <v>3</v>
      </c>
      <c r="Q71" s="653">
        <v>29</v>
      </c>
    </row>
    <row r="72" spans="1:17" ht="14.4" customHeight="1" x14ac:dyDescent="0.3">
      <c r="A72" s="648" t="s">
        <v>3190</v>
      </c>
      <c r="B72" s="649" t="s">
        <v>3191</v>
      </c>
      <c r="C72" s="649" t="s">
        <v>2490</v>
      </c>
      <c r="D72" s="649" t="s">
        <v>3278</v>
      </c>
      <c r="E72" s="649" t="s">
        <v>3279</v>
      </c>
      <c r="F72" s="652">
        <v>5</v>
      </c>
      <c r="G72" s="652">
        <v>95</v>
      </c>
      <c r="H72" s="652">
        <v>1</v>
      </c>
      <c r="I72" s="652">
        <v>19</v>
      </c>
      <c r="J72" s="652">
        <v>4</v>
      </c>
      <c r="K72" s="652">
        <v>76</v>
      </c>
      <c r="L72" s="652">
        <v>0.8</v>
      </c>
      <c r="M72" s="652">
        <v>19</v>
      </c>
      <c r="N72" s="652">
        <v>9</v>
      </c>
      <c r="O72" s="652">
        <v>171</v>
      </c>
      <c r="P72" s="665">
        <v>1.8</v>
      </c>
      <c r="Q72" s="653">
        <v>19</v>
      </c>
    </row>
    <row r="73" spans="1:17" ht="14.4" customHeight="1" x14ac:dyDescent="0.3">
      <c r="A73" s="648" t="s">
        <v>3190</v>
      </c>
      <c r="B73" s="649" t="s">
        <v>3191</v>
      </c>
      <c r="C73" s="649" t="s">
        <v>2490</v>
      </c>
      <c r="D73" s="649" t="s">
        <v>3280</v>
      </c>
      <c r="E73" s="649" t="s">
        <v>3281</v>
      </c>
      <c r="F73" s="652">
        <v>7</v>
      </c>
      <c r="G73" s="652">
        <v>140</v>
      </c>
      <c r="H73" s="652">
        <v>1</v>
      </c>
      <c r="I73" s="652">
        <v>20</v>
      </c>
      <c r="J73" s="652">
        <v>5</v>
      </c>
      <c r="K73" s="652">
        <v>100</v>
      </c>
      <c r="L73" s="652">
        <v>0.7142857142857143</v>
      </c>
      <c r="M73" s="652">
        <v>20</v>
      </c>
      <c r="N73" s="652">
        <v>7</v>
      </c>
      <c r="O73" s="652">
        <v>140</v>
      </c>
      <c r="P73" s="665">
        <v>1</v>
      </c>
      <c r="Q73" s="653">
        <v>20</v>
      </c>
    </row>
    <row r="74" spans="1:17" ht="14.4" customHeight="1" x14ac:dyDescent="0.3">
      <c r="A74" s="648" t="s">
        <v>3190</v>
      </c>
      <c r="B74" s="649" t="s">
        <v>3191</v>
      </c>
      <c r="C74" s="649" t="s">
        <v>2490</v>
      </c>
      <c r="D74" s="649" t="s">
        <v>3282</v>
      </c>
      <c r="E74" s="649" t="s">
        <v>3283</v>
      </c>
      <c r="F74" s="652"/>
      <c r="G74" s="652"/>
      <c r="H74" s="652"/>
      <c r="I74" s="652"/>
      <c r="J74" s="652">
        <v>1</v>
      </c>
      <c r="K74" s="652">
        <v>84</v>
      </c>
      <c r="L74" s="652"/>
      <c r="M74" s="652">
        <v>84</v>
      </c>
      <c r="N74" s="652"/>
      <c r="O74" s="652"/>
      <c r="P74" s="665"/>
      <c r="Q74" s="653"/>
    </row>
    <row r="75" spans="1:17" ht="14.4" customHeight="1" x14ac:dyDescent="0.3">
      <c r="A75" s="648" t="s">
        <v>3190</v>
      </c>
      <c r="B75" s="649" t="s">
        <v>3191</v>
      </c>
      <c r="C75" s="649" t="s">
        <v>2490</v>
      </c>
      <c r="D75" s="649" t="s">
        <v>3284</v>
      </c>
      <c r="E75" s="649" t="s">
        <v>3285</v>
      </c>
      <c r="F75" s="652">
        <v>2</v>
      </c>
      <c r="G75" s="652">
        <v>44</v>
      </c>
      <c r="H75" s="652">
        <v>1</v>
      </c>
      <c r="I75" s="652">
        <v>22</v>
      </c>
      <c r="J75" s="652"/>
      <c r="K75" s="652"/>
      <c r="L75" s="652"/>
      <c r="M75" s="652"/>
      <c r="N75" s="652">
        <v>2</v>
      </c>
      <c r="O75" s="652">
        <v>44</v>
      </c>
      <c r="P75" s="665">
        <v>1</v>
      </c>
      <c r="Q75" s="653">
        <v>22</v>
      </c>
    </row>
    <row r="76" spans="1:17" ht="14.4" customHeight="1" x14ac:dyDescent="0.3">
      <c r="A76" s="648" t="s">
        <v>3190</v>
      </c>
      <c r="B76" s="649" t="s">
        <v>3191</v>
      </c>
      <c r="C76" s="649" t="s">
        <v>2490</v>
      </c>
      <c r="D76" s="649" t="s">
        <v>3286</v>
      </c>
      <c r="E76" s="649" t="s">
        <v>3287</v>
      </c>
      <c r="F76" s="652">
        <v>1</v>
      </c>
      <c r="G76" s="652">
        <v>562</v>
      </c>
      <c r="H76" s="652">
        <v>1</v>
      </c>
      <c r="I76" s="652">
        <v>562</v>
      </c>
      <c r="J76" s="652"/>
      <c r="K76" s="652"/>
      <c r="L76" s="652"/>
      <c r="M76" s="652"/>
      <c r="N76" s="652">
        <v>1</v>
      </c>
      <c r="O76" s="652">
        <v>564</v>
      </c>
      <c r="P76" s="665">
        <v>1.0035587188612101</v>
      </c>
      <c r="Q76" s="653">
        <v>564</v>
      </c>
    </row>
    <row r="77" spans="1:17" ht="14.4" customHeight="1" x14ac:dyDescent="0.3">
      <c r="A77" s="648" t="s">
        <v>3190</v>
      </c>
      <c r="B77" s="649" t="s">
        <v>3191</v>
      </c>
      <c r="C77" s="649" t="s">
        <v>2490</v>
      </c>
      <c r="D77" s="649" t="s">
        <v>3288</v>
      </c>
      <c r="E77" s="649" t="s">
        <v>3289</v>
      </c>
      <c r="F77" s="652">
        <v>1</v>
      </c>
      <c r="G77" s="652">
        <v>1000</v>
      </c>
      <c r="H77" s="652">
        <v>1</v>
      </c>
      <c r="I77" s="652">
        <v>1000</v>
      </c>
      <c r="J77" s="652"/>
      <c r="K77" s="652"/>
      <c r="L77" s="652"/>
      <c r="M77" s="652"/>
      <c r="N77" s="652">
        <v>1</v>
      </c>
      <c r="O77" s="652">
        <v>1002</v>
      </c>
      <c r="P77" s="665">
        <v>1.002</v>
      </c>
      <c r="Q77" s="653">
        <v>1002</v>
      </c>
    </row>
    <row r="78" spans="1:17" ht="14.4" customHeight="1" x14ac:dyDescent="0.3">
      <c r="A78" s="648" t="s">
        <v>3190</v>
      </c>
      <c r="B78" s="649" t="s">
        <v>3191</v>
      </c>
      <c r="C78" s="649" t="s">
        <v>2490</v>
      </c>
      <c r="D78" s="649" t="s">
        <v>3290</v>
      </c>
      <c r="E78" s="649" t="s">
        <v>3291</v>
      </c>
      <c r="F78" s="652">
        <v>1</v>
      </c>
      <c r="G78" s="652">
        <v>649</v>
      </c>
      <c r="H78" s="652">
        <v>1</v>
      </c>
      <c r="I78" s="652">
        <v>649</v>
      </c>
      <c r="J78" s="652"/>
      <c r="K78" s="652"/>
      <c r="L78" s="652"/>
      <c r="M78" s="652"/>
      <c r="N78" s="652"/>
      <c r="O78" s="652"/>
      <c r="P78" s="665"/>
      <c r="Q78" s="653"/>
    </row>
    <row r="79" spans="1:17" ht="14.4" customHeight="1" x14ac:dyDescent="0.3">
      <c r="A79" s="648" t="s">
        <v>3190</v>
      </c>
      <c r="B79" s="649" t="s">
        <v>3191</v>
      </c>
      <c r="C79" s="649" t="s">
        <v>2490</v>
      </c>
      <c r="D79" s="649" t="s">
        <v>3292</v>
      </c>
      <c r="E79" s="649" t="s">
        <v>3293</v>
      </c>
      <c r="F79" s="652"/>
      <c r="G79" s="652"/>
      <c r="H79" s="652"/>
      <c r="I79" s="652"/>
      <c r="J79" s="652"/>
      <c r="K79" s="652"/>
      <c r="L79" s="652"/>
      <c r="M79" s="652"/>
      <c r="N79" s="652">
        <v>1</v>
      </c>
      <c r="O79" s="652">
        <v>292</v>
      </c>
      <c r="P79" s="665"/>
      <c r="Q79" s="653">
        <v>292</v>
      </c>
    </row>
    <row r="80" spans="1:17" ht="14.4" customHeight="1" x14ac:dyDescent="0.3">
      <c r="A80" s="648" t="s">
        <v>3190</v>
      </c>
      <c r="B80" s="649" t="s">
        <v>3191</v>
      </c>
      <c r="C80" s="649" t="s">
        <v>2490</v>
      </c>
      <c r="D80" s="649" t="s">
        <v>3294</v>
      </c>
      <c r="E80" s="649" t="s">
        <v>3295</v>
      </c>
      <c r="F80" s="652">
        <v>1</v>
      </c>
      <c r="G80" s="652">
        <v>365</v>
      </c>
      <c r="H80" s="652">
        <v>1</v>
      </c>
      <c r="I80" s="652">
        <v>365</v>
      </c>
      <c r="J80" s="652"/>
      <c r="K80" s="652"/>
      <c r="L80" s="652"/>
      <c r="M80" s="652"/>
      <c r="N80" s="652"/>
      <c r="O80" s="652"/>
      <c r="P80" s="665"/>
      <c r="Q80" s="653"/>
    </row>
    <row r="81" spans="1:17" ht="14.4" customHeight="1" x14ac:dyDescent="0.3">
      <c r="A81" s="648" t="s">
        <v>3190</v>
      </c>
      <c r="B81" s="649" t="s">
        <v>3191</v>
      </c>
      <c r="C81" s="649" t="s">
        <v>2490</v>
      </c>
      <c r="D81" s="649" t="s">
        <v>3296</v>
      </c>
      <c r="E81" s="649" t="s">
        <v>3297</v>
      </c>
      <c r="F81" s="652"/>
      <c r="G81" s="652"/>
      <c r="H81" s="652"/>
      <c r="I81" s="652"/>
      <c r="J81" s="652">
        <v>1</v>
      </c>
      <c r="K81" s="652">
        <v>45</v>
      </c>
      <c r="L81" s="652"/>
      <c r="M81" s="652">
        <v>45</v>
      </c>
      <c r="N81" s="652"/>
      <c r="O81" s="652"/>
      <c r="P81" s="665"/>
      <c r="Q81" s="653"/>
    </row>
    <row r="82" spans="1:17" ht="14.4" customHeight="1" x14ac:dyDescent="0.3">
      <c r="A82" s="648" t="s">
        <v>3190</v>
      </c>
      <c r="B82" s="649" t="s">
        <v>3298</v>
      </c>
      <c r="C82" s="649" t="s">
        <v>2490</v>
      </c>
      <c r="D82" s="649" t="s">
        <v>3244</v>
      </c>
      <c r="E82" s="649" t="s">
        <v>3245</v>
      </c>
      <c r="F82" s="652">
        <v>1</v>
      </c>
      <c r="G82" s="652">
        <v>1236</v>
      </c>
      <c r="H82" s="652">
        <v>1</v>
      </c>
      <c r="I82" s="652">
        <v>1236</v>
      </c>
      <c r="J82" s="652"/>
      <c r="K82" s="652"/>
      <c r="L82" s="652"/>
      <c r="M82" s="652"/>
      <c r="N82" s="652"/>
      <c r="O82" s="652"/>
      <c r="P82" s="665"/>
      <c r="Q82" s="653"/>
    </row>
    <row r="83" spans="1:17" ht="14.4" customHeight="1" x14ac:dyDescent="0.3">
      <c r="A83" s="648" t="s">
        <v>3299</v>
      </c>
      <c r="B83" s="649" t="s">
        <v>3300</v>
      </c>
      <c r="C83" s="649" t="s">
        <v>2600</v>
      </c>
      <c r="D83" s="649" t="s">
        <v>3301</v>
      </c>
      <c r="E83" s="649" t="s">
        <v>3302</v>
      </c>
      <c r="F83" s="652">
        <v>1.7000000000000002</v>
      </c>
      <c r="G83" s="652">
        <v>2634.7</v>
      </c>
      <c r="H83" s="652">
        <v>1</v>
      </c>
      <c r="I83" s="652">
        <v>1549.8235294117644</v>
      </c>
      <c r="J83" s="652"/>
      <c r="K83" s="652"/>
      <c r="L83" s="652"/>
      <c r="M83" s="652"/>
      <c r="N83" s="652">
        <v>0.6</v>
      </c>
      <c r="O83" s="652">
        <v>593.41</v>
      </c>
      <c r="P83" s="665">
        <v>0.22522867878695868</v>
      </c>
      <c r="Q83" s="653">
        <v>989.01666666666665</v>
      </c>
    </row>
    <row r="84" spans="1:17" ht="14.4" customHeight="1" x14ac:dyDescent="0.3">
      <c r="A84" s="648" t="s">
        <v>3299</v>
      </c>
      <c r="B84" s="649" t="s">
        <v>3300</v>
      </c>
      <c r="C84" s="649" t="s">
        <v>2600</v>
      </c>
      <c r="D84" s="649" t="s">
        <v>3303</v>
      </c>
      <c r="E84" s="649" t="s">
        <v>3304</v>
      </c>
      <c r="F84" s="652">
        <v>0.14000000000000001</v>
      </c>
      <c r="G84" s="652">
        <v>1805.99</v>
      </c>
      <c r="H84" s="652">
        <v>1</v>
      </c>
      <c r="I84" s="652">
        <v>12899.928571428571</v>
      </c>
      <c r="J84" s="652">
        <v>0.04</v>
      </c>
      <c r="K84" s="652">
        <v>413.49</v>
      </c>
      <c r="L84" s="652">
        <v>0.2289547561171435</v>
      </c>
      <c r="M84" s="652">
        <v>10337.25</v>
      </c>
      <c r="N84" s="652">
        <v>0.14000000000000001</v>
      </c>
      <c r="O84" s="652">
        <v>1447.23</v>
      </c>
      <c r="P84" s="665">
        <v>0.80134995210383231</v>
      </c>
      <c r="Q84" s="653">
        <v>10337.357142857141</v>
      </c>
    </row>
    <row r="85" spans="1:17" ht="14.4" customHeight="1" x14ac:dyDescent="0.3">
      <c r="A85" s="648" t="s">
        <v>3299</v>
      </c>
      <c r="B85" s="649" t="s">
        <v>3300</v>
      </c>
      <c r="C85" s="649" t="s">
        <v>2600</v>
      </c>
      <c r="D85" s="649" t="s">
        <v>3305</v>
      </c>
      <c r="E85" s="649" t="s">
        <v>3306</v>
      </c>
      <c r="F85" s="652"/>
      <c r="G85" s="652"/>
      <c r="H85" s="652"/>
      <c r="I85" s="652"/>
      <c r="J85" s="652"/>
      <c r="K85" s="652"/>
      <c r="L85" s="652"/>
      <c r="M85" s="652"/>
      <c r="N85" s="652">
        <v>1</v>
      </c>
      <c r="O85" s="652">
        <v>975.22</v>
      </c>
      <c r="P85" s="665"/>
      <c r="Q85" s="653">
        <v>975.22</v>
      </c>
    </row>
    <row r="86" spans="1:17" ht="14.4" customHeight="1" x14ac:dyDescent="0.3">
      <c r="A86" s="648" t="s">
        <v>3299</v>
      </c>
      <c r="B86" s="649" t="s">
        <v>3300</v>
      </c>
      <c r="C86" s="649" t="s">
        <v>2600</v>
      </c>
      <c r="D86" s="649" t="s">
        <v>3307</v>
      </c>
      <c r="E86" s="649" t="s">
        <v>3144</v>
      </c>
      <c r="F86" s="652">
        <v>0.2</v>
      </c>
      <c r="G86" s="652">
        <v>2165.3200000000002</v>
      </c>
      <c r="H86" s="652">
        <v>1</v>
      </c>
      <c r="I86" s="652">
        <v>10826.6</v>
      </c>
      <c r="J86" s="652">
        <v>0.3</v>
      </c>
      <c r="K86" s="652">
        <v>3270.76</v>
      </c>
      <c r="L86" s="652">
        <v>1.51052038497774</v>
      </c>
      <c r="M86" s="652">
        <v>10902.533333333335</v>
      </c>
      <c r="N86" s="652">
        <v>0.37</v>
      </c>
      <c r="O86" s="652">
        <v>4040.96</v>
      </c>
      <c r="P86" s="665">
        <v>1.8662183880442613</v>
      </c>
      <c r="Q86" s="653">
        <v>10921.513513513513</v>
      </c>
    </row>
    <row r="87" spans="1:17" ht="14.4" customHeight="1" x14ac:dyDescent="0.3">
      <c r="A87" s="648" t="s">
        <v>3299</v>
      </c>
      <c r="B87" s="649" t="s">
        <v>3300</v>
      </c>
      <c r="C87" s="649" t="s">
        <v>2600</v>
      </c>
      <c r="D87" s="649" t="s">
        <v>3145</v>
      </c>
      <c r="E87" s="649" t="s">
        <v>3144</v>
      </c>
      <c r="F87" s="652"/>
      <c r="G87" s="652"/>
      <c r="H87" s="652"/>
      <c r="I87" s="652"/>
      <c r="J87" s="652"/>
      <c r="K87" s="652"/>
      <c r="L87" s="652"/>
      <c r="M87" s="652"/>
      <c r="N87" s="652">
        <v>1.35</v>
      </c>
      <c r="O87" s="652">
        <v>2948.81</v>
      </c>
      <c r="P87" s="665"/>
      <c r="Q87" s="653">
        <v>2184.3037037037034</v>
      </c>
    </row>
    <row r="88" spans="1:17" ht="14.4" customHeight="1" x14ac:dyDescent="0.3">
      <c r="A88" s="648" t="s">
        <v>3299</v>
      </c>
      <c r="B88" s="649" t="s">
        <v>3300</v>
      </c>
      <c r="C88" s="649" t="s">
        <v>2600</v>
      </c>
      <c r="D88" s="649" t="s">
        <v>3308</v>
      </c>
      <c r="E88" s="649" t="s">
        <v>3309</v>
      </c>
      <c r="F88" s="652"/>
      <c r="G88" s="652"/>
      <c r="H88" s="652"/>
      <c r="I88" s="652"/>
      <c r="J88" s="652"/>
      <c r="K88" s="652"/>
      <c r="L88" s="652"/>
      <c r="M88" s="652"/>
      <c r="N88" s="652">
        <v>0.05</v>
      </c>
      <c r="O88" s="652">
        <v>18.96</v>
      </c>
      <c r="P88" s="665"/>
      <c r="Q88" s="653">
        <v>379.2</v>
      </c>
    </row>
    <row r="89" spans="1:17" ht="14.4" customHeight="1" x14ac:dyDescent="0.3">
      <c r="A89" s="648" t="s">
        <v>3299</v>
      </c>
      <c r="B89" s="649" t="s">
        <v>3300</v>
      </c>
      <c r="C89" s="649" t="s">
        <v>2718</v>
      </c>
      <c r="D89" s="649" t="s">
        <v>3310</v>
      </c>
      <c r="E89" s="649" t="s">
        <v>3311</v>
      </c>
      <c r="F89" s="652"/>
      <c r="G89" s="652"/>
      <c r="H89" s="652"/>
      <c r="I89" s="652"/>
      <c r="J89" s="652"/>
      <c r="K89" s="652"/>
      <c r="L89" s="652"/>
      <c r="M89" s="652"/>
      <c r="N89" s="652">
        <v>1</v>
      </c>
      <c r="O89" s="652">
        <v>1707.31</v>
      </c>
      <c r="P89" s="665"/>
      <c r="Q89" s="653">
        <v>1707.31</v>
      </c>
    </row>
    <row r="90" spans="1:17" ht="14.4" customHeight="1" x14ac:dyDescent="0.3">
      <c r="A90" s="648" t="s">
        <v>3299</v>
      </c>
      <c r="B90" s="649" t="s">
        <v>3300</v>
      </c>
      <c r="C90" s="649" t="s">
        <v>2718</v>
      </c>
      <c r="D90" s="649" t="s">
        <v>3312</v>
      </c>
      <c r="E90" s="649" t="s">
        <v>3313</v>
      </c>
      <c r="F90" s="652"/>
      <c r="G90" s="652"/>
      <c r="H90" s="652"/>
      <c r="I90" s="652"/>
      <c r="J90" s="652"/>
      <c r="K90" s="652"/>
      <c r="L90" s="652"/>
      <c r="M90" s="652"/>
      <c r="N90" s="652">
        <v>1</v>
      </c>
      <c r="O90" s="652">
        <v>1027.76</v>
      </c>
      <c r="P90" s="665"/>
      <c r="Q90" s="653">
        <v>1027.76</v>
      </c>
    </row>
    <row r="91" spans="1:17" ht="14.4" customHeight="1" x14ac:dyDescent="0.3">
      <c r="A91" s="648" t="s">
        <v>3299</v>
      </c>
      <c r="B91" s="649" t="s">
        <v>3300</v>
      </c>
      <c r="C91" s="649" t="s">
        <v>2718</v>
      </c>
      <c r="D91" s="649" t="s">
        <v>3314</v>
      </c>
      <c r="E91" s="649" t="s">
        <v>3315</v>
      </c>
      <c r="F91" s="652"/>
      <c r="G91" s="652"/>
      <c r="H91" s="652"/>
      <c r="I91" s="652"/>
      <c r="J91" s="652"/>
      <c r="K91" s="652"/>
      <c r="L91" s="652"/>
      <c r="M91" s="652"/>
      <c r="N91" s="652">
        <v>1</v>
      </c>
      <c r="O91" s="652">
        <v>6890.78</v>
      </c>
      <c r="P91" s="665"/>
      <c r="Q91" s="653">
        <v>6890.78</v>
      </c>
    </row>
    <row r="92" spans="1:17" ht="14.4" customHeight="1" x14ac:dyDescent="0.3">
      <c r="A92" s="648" t="s">
        <v>3299</v>
      </c>
      <c r="B92" s="649" t="s">
        <v>3300</v>
      </c>
      <c r="C92" s="649" t="s">
        <v>2718</v>
      </c>
      <c r="D92" s="649" t="s">
        <v>3316</v>
      </c>
      <c r="E92" s="649" t="s">
        <v>3317</v>
      </c>
      <c r="F92" s="652"/>
      <c r="G92" s="652"/>
      <c r="H92" s="652"/>
      <c r="I92" s="652"/>
      <c r="J92" s="652"/>
      <c r="K92" s="652"/>
      <c r="L92" s="652"/>
      <c r="M92" s="652"/>
      <c r="N92" s="652">
        <v>1</v>
      </c>
      <c r="O92" s="652">
        <v>1305.82</v>
      </c>
      <c r="P92" s="665"/>
      <c r="Q92" s="653">
        <v>1305.82</v>
      </c>
    </row>
    <row r="93" spans="1:17" ht="14.4" customHeight="1" x14ac:dyDescent="0.3">
      <c r="A93" s="648" t="s">
        <v>3299</v>
      </c>
      <c r="B93" s="649" t="s">
        <v>3300</v>
      </c>
      <c r="C93" s="649" t="s">
        <v>2718</v>
      </c>
      <c r="D93" s="649" t="s">
        <v>3318</v>
      </c>
      <c r="E93" s="649" t="s">
        <v>3319</v>
      </c>
      <c r="F93" s="652"/>
      <c r="G93" s="652"/>
      <c r="H93" s="652"/>
      <c r="I93" s="652"/>
      <c r="J93" s="652"/>
      <c r="K93" s="652"/>
      <c r="L93" s="652"/>
      <c r="M93" s="652"/>
      <c r="N93" s="652">
        <v>1</v>
      </c>
      <c r="O93" s="652">
        <v>6587.13</v>
      </c>
      <c r="P93" s="665"/>
      <c r="Q93" s="653">
        <v>6587.13</v>
      </c>
    </row>
    <row r="94" spans="1:17" ht="14.4" customHeight="1" x14ac:dyDescent="0.3">
      <c r="A94" s="648" t="s">
        <v>3299</v>
      </c>
      <c r="B94" s="649" t="s">
        <v>3300</v>
      </c>
      <c r="C94" s="649" t="s">
        <v>2490</v>
      </c>
      <c r="D94" s="649" t="s">
        <v>3320</v>
      </c>
      <c r="E94" s="649" t="s">
        <v>3321</v>
      </c>
      <c r="F94" s="652">
        <v>62</v>
      </c>
      <c r="G94" s="652">
        <v>12648</v>
      </c>
      <c r="H94" s="652">
        <v>1</v>
      </c>
      <c r="I94" s="652">
        <v>204</v>
      </c>
      <c r="J94" s="652">
        <v>31</v>
      </c>
      <c r="K94" s="652">
        <v>6355</v>
      </c>
      <c r="L94" s="652">
        <v>0.50245098039215685</v>
      </c>
      <c r="M94" s="652">
        <v>205</v>
      </c>
      <c r="N94" s="652">
        <v>27</v>
      </c>
      <c r="O94" s="652">
        <v>5552</v>
      </c>
      <c r="P94" s="665">
        <v>0.43896268184693232</v>
      </c>
      <c r="Q94" s="653">
        <v>205.62962962962962</v>
      </c>
    </row>
    <row r="95" spans="1:17" ht="14.4" customHeight="1" x14ac:dyDescent="0.3">
      <c r="A95" s="648" t="s">
        <v>3299</v>
      </c>
      <c r="B95" s="649" t="s">
        <v>3300</v>
      </c>
      <c r="C95" s="649" t="s">
        <v>2490</v>
      </c>
      <c r="D95" s="649" t="s">
        <v>3322</v>
      </c>
      <c r="E95" s="649" t="s">
        <v>3323</v>
      </c>
      <c r="F95" s="652">
        <v>3</v>
      </c>
      <c r="G95" s="652">
        <v>447</v>
      </c>
      <c r="H95" s="652">
        <v>1</v>
      </c>
      <c r="I95" s="652">
        <v>149</v>
      </c>
      <c r="J95" s="652"/>
      <c r="K95" s="652"/>
      <c r="L95" s="652"/>
      <c r="M95" s="652"/>
      <c r="N95" s="652">
        <v>2</v>
      </c>
      <c r="O95" s="652">
        <v>301</v>
      </c>
      <c r="P95" s="665">
        <v>0.67337807606263977</v>
      </c>
      <c r="Q95" s="653">
        <v>150.5</v>
      </c>
    </row>
    <row r="96" spans="1:17" ht="14.4" customHeight="1" x14ac:dyDescent="0.3">
      <c r="A96" s="648" t="s">
        <v>3299</v>
      </c>
      <c r="B96" s="649" t="s">
        <v>3300</v>
      </c>
      <c r="C96" s="649" t="s">
        <v>2490</v>
      </c>
      <c r="D96" s="649" t="s">
        <v>3324</v>
      </c>
      <c r="E96" s="649" t="s">
        <v>3325</v>
      </c>
      <c r="F96" s="652">
        <v>1</v>
      </c>
      <c r="G96" s="652">
        <v>181</v>
      </c>
      <c r="H96" s="652">
        <v>1</v>
      </c>
      <c r="I96" s="652">
        <v>181</v>
      </c>
      <c r="J96" s="652"/>
      <c r="K96" s="652"/>
      <c r="L96" s="652"/>
      <c r="M96" s="652"/>
      <c r="N96" s="652">
        <v>1</v>
      </c>
      <c r="O96" s="652">
        <v>182</v>
      </c>
      <c r="P96" s="665">
        <v>1.0055248618784531</v>
      </c>
      <c r="Q96" s="653">
        <v>182</v>
      </c>
    </row>
    <row r="97" spans="1:17" ht="14.4" customHeight="1" x14ac:dyDescent="0.3">
      <c r="A97" s="648" t="s">
        <v>3299</v>
      </c>
      <c r="B97" s="649" t="s">
        <v>3300</v>
      </c>
      <c r="C97" s="649" t="s">
        <v>2490</v>
      </c>
      <c r="D97" s="649" t="s">
        <v>3326</v>
      </c>
      <c r="E97" s="649" t="s">
        <v>3327</v>
      </c>
      <c r="F97" s="652"/>
      <c r="G97" s="652"/>
      <c r="H97" s="652"/>
      <c r="I97" s="652"/>
      <c r="J97" s="652"/>
      <c r="K97" s="652"/>
      <c r="L97" s="652"/>
      <c r="M97" s="652"/>
      <c r="N97" s="652">
        <v>6</v>
      </c>
      <c r="O97" s="652">
        <v>744</v>
      </c>
      <c r="P97" s="665"/>
      <c r="Q97" s="653">
        <v>124</v>
      </c>
    </row>
    <row r="98" spans="1:17" ht="14.4" customHeight="1" x14ac:dyDescent="0.3">
      <c r="A98" s="648" t="s">
        <v>3299</v>
      </c>
      <c r="B98" s="649" t="s">
        <v>3300</v>
      </c>
      <c r="C98" s="649" t="s">
        <v>2490</v>
      </c>
      <c r="D98" s="649" t="s">
        <v>3328</v>
      </c>
      <c r="E98" s="649" t="s">
        <v>3329</v>
      </c>
      <c r="F98" s="652">
        <v>4</v>
      </c>
      <c r="G98" s="652">
        <v>864</v>
      </c>
      <c r="H98" s="652">
        <v>1</v>
      </c>
      <c r="I98" s="652">
        <v>216</v>
      </c>
      <c r="J98" s="652">
        <v>4</v>
      </c>
      <c r="K98" s="652">
        <v>868</v>
      </c>
      <c r="L98" s="652">
        <v>1.0046296296296295</v>
      </c>
      <c r="M98" s="652">
        <v>217</v>
      </c>
      <c r="N98" s="652">
        <v>2</v>
      </c>
      <c r="O98" s="652">
        <v>436</v>
      </c>
      <c r="P98" s="665">
        <v>0.50462962962962965</v>
      </c>
      <c r="Q98" s="653">
        <v>218</v>
      </c>
    </row>
    <row r="99" spans="1:17" ht="14.4" customHeight="1" x14ac:dyDescent="0.3">
      <c r="A99" s="648" t="s">
        <v>3299</v>
      </c>
      <c r="B99" s="649" t="s">
        <v>3300</v>
      </c>
      <c r="C99" s="649" t="s">
        <v>2490</v>
      </c>
      <c r="D99" s="649" t="s">
        <v>3330</v>
      </c>
      <c r="E99" s="649" t="s">
        <v>3331</v>
      </c>
      <c r="F99" s="652">
        <v>1</v>
      </c>
      <c r="G99" s="652">
        <v>216</v>
      </c>
      <c r="H99" s="652">
        <v>1</v>
      </c>
      <c r="I99" s="652">
        <v>216</v>
      </c>
      <c r="J99" s="652"/>
      <c r="K99" s="652"/>
      <c r="L99" s="652"/>
      <c r="M99" s="652"/>
      <c r="N99" s="652">
        <v>2</v>
      </c>
      <c r="O99" s="652">
        <v>435</v>
      </c>
      <c r="P99" s="665">
        <v>2.0138888888888888</v>
      </c>
      <c r="Q99" s="653">
        <v>217.5</v>
      </c>
    </row>
    <row r="100" spans="1:17" ht="14.4" customHeight="1" x14ac:dyDescent="0.3">
      <c r="A100" s="648" t="s">
        <v>3299</v>
      </c>
      <c r="B100" s="649" t="s">
        <v>3300</v>
      </c>
      <c r="C100" s="649" t="s">
        <v>2490</v>
      </c>
      <c r="D100" s="649" t="s">
        <v>3332</v>
      </c>
      <c r="E100" s="649" t="s">
        <v>3333</v>
      </c>
      <c r="F100" s="652"/>
      <c r="G100" s="652"/>
      <c r="H100" s="652"/>
      <c r="I100" s="652"/>
      <c r="J100" s="652"/>
      <c r="K100" s="652"/>
      <c r="L100" s="652"/>
      <c r="M100" s="652"/>
      <c r="N100" s="652">
        <v>1</v>
      </c>
      <c r="O100" s="652">
        <v>220</v>
      </c>
      <c r="P100" s="665"/>
      <c r="Q100" s="653">
        <v>220</v>
      </c>
    </row>
    <row r="101" spans="1:17" ht="14.4" customHeight="1" x14ac:dyDescent="0.3">
      <c r="A101" s="648" t="s">
        <v>3299</v>
      </c>
      <c r="B101" s="649" t="s">
        <v>3300</v>
      </c>
      <c r="C101" s="649" t="s">
        <v>2490</v>
      </c>
      <c r="D101" s="649" t="s">
        <v>3334</v>
      </c>
      <c r="E101" s="649" t="s">
        <v>3335</v>
      </c>
      <c r="F101" s="652">
        <v>1</v>
      </c>
      <c r="G101" s="652">
        <v>325</v>
      </c>
      <c r="H101" s="652">
        <v>1</v>
      </c>
      <c r="I101" s="652">
        <v>325</v>
      </c>
      <c r="J101" s="652"/>
      <c r="K101" s="652"/>
      <c r="L101" s="652"/>
      <c r="M101" s="652"/>
      <c r="N101" s="652"/>
      <c r="O101" s="652"/>
      <c r="P101" s="665"/>
      <c r="Q101" s="653"/>
    </row>
    <row r="102" spans="1:17" ht="14.4" customHeight="1" x14ac:dyDescent="0.3">
      <c r="A102" s="648" t="s">
        <v>3299</v>
      </c>
      <c r="B102" s="649" t="s">
        <v>3300</v>
      </c>
      <c r="C102" s="649" t="s">
        <v>2490</v>
      </c>
      <c r="D102" s="649" t="s">
        <v>3336</v>
      </c>
      <c r="E102" s="649" t="s">
        <v>3337</v>
      </c>
      <c r="F102" s="652">
        <v>2</v>
      </c>
      <c r="G102" s="652">
        <v>8244</v>
      </c>
      <c r="H102" s="652">
        <v>1</v>
      </c>
      <c r="I102" s="652">
        <v>4122</v>
      </c>
      <c r="J102" s="652">
        <v>1</v>
      </c>
      <c r="K102" s="652">
        <v>4127</v>
      </c>
      <c r="L102" s="652">
        <v>0.50060650169820475</v>
      </c>
      <c r="M102" s="652">
        <v>4127</v>
      </c>
      <c r="N102" s="652">
        <v>1</v>
      </c>
      <c r="O102" s="652">
        <v>4135</v>
      </c>
      <c r="P102" s="665">
        <v>0.50157690441533231</v>
      </c>
      <c r="Q102" s="653">
        <v>4135</v>
      </c>
    </row>
    <row r="103" spans="1:17" ht="14.4" customHeight="1" x14ac:dyDescent="0.3">
      <c r="A103" s="648" t="s">
        <v>3299</v>
      </c>
      <c r="B103" s="649" t="s">
        <v>3300</v>
      </c>
      <c r="C103" s="649" t="s">
        <v>2490</v>
      </c>
      <c r="D103" s="649" t="s">
        <v>3338</v>
      </c>
      <c r="E103" s="649" t="s">
        <v>3339</v>
      </c>
      <c r="F103" s="652"/>
      <c r="G103" s="652"/>
      <c r="H103" s="652"/>
      <c r="I103" s="652"/>
      <c r="J103" s="652"/>
      <c r="K103" s="652"/>
      <c r="L103" s="652"/>
      <c r="M103" s="652"/>
      <c r="N103" s="652">
        <v>1</v>
      </c>
      <c r="O103" s="652">
        <v>3821</v>
      </c>
      <c r="P103" s="665"/>
      <c r="Q103" s="653">
        <v>3821</v>
      </c>
    </row>
    <row r="104" spans="1:17" ht="14.4" customHeight="1" x14ac:dyDescent="0.3">
      <c r="A104" s="648" t="s">
        <v>3299</v>
      </c>
      <c r="B104" s="649" t="s">
        <v>3300</v>
      </c>
      <c r="C104" s="649" t="s">
        <v>2490</v>
      </c>
      <c r="D104" s="649" t="s">
        <v>3340</v>
      </c>
      <c r="E104" s="649" t="s">
        <v>3341</v>
      </c>
      <c r="F104" s="652">
        <v>3</v>
      </c>
      <c r="G104" s="652">
        <v>15435</v>
      </c>
      <c r="H104" s="652">
        <v>1</v>
      </c>
      <c r="I104" s="652">
        <v>5145</v>
      </c>
      <c r="J104" s="652">
        <v>1</v>
      </c>
      <c r="K104" s="652">
        <v>5150</v>
      </c>
      <c r="L104" s="652">
        <v>0.33365727243278265</v>
      </c>
      <c r="M104" s="652">
        <v>5150</v>
      </c>
      <c r="N104" s="652"/>
      <c r="O104" s="652"/>
      <c r="P104" s="665"/>
      <c r="Q104" s="653"/>
    </row>
    <row r="105" spans="1:17" ht="14.4" customHeight="1" x14ac:dyDescent="0.3">
      <c r="A105" s="648" t="s">
        <v>3299</v>
      </c>
      <c r="B105" s="649" t="s">
        <v>3300</v>
      </c>
      <c r="C105" s="649" t="s">
        <v>2490</v>
      </c>
      <c r="D105" s="649" t="s">
        <v>3342</v>
      </c>
      <c r="E105" s="649" t="s">
        <v>3343</v>
      </c>
      <c r="F105" s="652">
        <v>1</v>
      </c>
      <c r="G105" s="652">
        <v>5065</v>
      </c>
      <c r="H105" s="652">
        <v>1</v>
      </c>
      <c r="I105" s="652">
        <v>5065</v>
      </c>
      <c r="J105" s="652"/>
      <c r="K105" s="652"/>
      <c r="L105" s="652"/>
      <c r="M105" s="652"/>
      <c r="N105" s="652">
        <v>5</v>
      </c>
      <c r="O105" s="652">
        <v>25370</v>
      </c>
      <c r="P105" s="665">
        <v>5.0088845014807504</v>
      </c>
      <c r="Q105" s="653">
        <v>5074</v>
      </c>
    </row>
    <row r="106" spans="1:17" ht="14.4" customHeight="1" x14ac:dyDescent="0.3">
      <c r="A106" s="648" t="s">
        <v>3299</v>
      </c>
      <c r="B106" s="649" t="s">
        <v>3300</v>
      </c>
      <c r="C106" s="649" t="s">
        <v>2490</v>
      </c>
      <c r="D106" s="649" t="s">
        <v>3344</v>
      </c>
      <c r="E106" s="649" t="s">
        <v>3345</v>
      </c>
      <c r="F106" s="652">
        <v>34</v>
      </c>
      <c r="G106" s="652">
        <v>5848</v>
      </c>
      <c r="H106" s="652">
        <v>1</v>
      </c>
      <c r="I106" s="652">
        <v>172</v>
      </c>
      <c r="J106" s="652">
        <v>22</v>
      </c>
      <c r="K106" s="652">
        <v>3806</v>
      </c>
      <c r="L106" s="652">
        <v>0.65082079343365251</v>
      </c>
      <c r="M106" s="652">
        <v>173</v>
      </c>
      <c r="N106" s="652">
        <v>27</v>
      </c>
      <c r="O106" s="652">
        <v>4687</v>
      </c>
      <c r="P106" s="665">
        <v>0.80147058823529416</v>
      </c>
      <c r="Q106" s="653">
        <v>173.59259259259258</v>
      </c>
    </row>
    <row r="107" spans="1:17" ht="14.4" customHeight="1" x14ac:dyDescent="0.3">
      <c r="A107" s="648" t="s">
        <v>3299</v>
      </c>
      <c r="B107" s="649" t="s">
        <v>3300</v>
      </c>
      <c r="C107" s="649" t="s">
        <v>2490</v>
      </c>
      <c r="D107" s="649" t="s">
        <v>3346</v>
      </c>
      <c r="E107" s="649" t="s">
        <v>3347</v>
      </c>
      <c r="F107" s="652">
        <v>23</v>
      </c>
      <c r="G107" s="652">
        <v>45862</v>
      </c>
      <c r="H107" s="652">
        <v>1</v>
      </c>
      <c r="I107" s="652">
        <v>1994</v>
      </c>
      <c r="J107" s="652">
        <v>13</v>
      </c>
      <c r="K107" s="652">
        <v>25948</v>
      </c>
      <c r="L107" s="652">
        <v>0.5657843094500894</v>
      </c>
      <c r="M107" s="652">
        <v>1996</v>
      </c>
      <c r="N107" s="652">
        <v>8</v>
      </c>
      <c r="O107" s="652">
        <v>15977</v>
      </c>
      <c r="P107" s="665">
        <v>0.34837120055819631</v>
      </c>
      <c r="Q107" s="653">
        <v>1997.125</v>
      </c>
    </row>
    <row r="108" spans="1:17" ht="14.4" customHeight="1" x14ac:dyDescent="0.3">
      <c r="A108" s="648" t="s">
        <v>3299</v>
      </c>
      <c r="B108" s="649" t="s">
        <v>3300</v>
      </c>
      <c r="C108" s="649" t="s">
        <v>2490</v>
      </c>
      <c r="D108" s="649" t="s">
        <v>3348</v>
      </c>
      <c r="E108" s="649" t="s">
        <v>3349</v>
      </c>
      <c r="F108" s="652"/>
      <c r="G108" s="652"/>
      <c r="H108" s="652"/>
      <c r="I108" s="652"/>
      <c r="J108" s="652"/>
      <c r="K108" s="652"/>
      <c r="L108" s="652"/>
      <c r="M108" s="652"/>
      <c r="N108" s="652">
        <v>2</v>
      </c>
      <c r="O108" s="652">
        <v>5390</v>
      </c>
      <c r="P108" s="665"/>
      <c r="Q108" s="653">
        <v>2695</v>
      </c>
    </row>
    <row r="109" spans="1:17" ht="14.4" customHeight="1" x14ac:dyDescent="0.3">
      <c r="A109" s="648" t="s">
        <v>3299</v>
      </c>
      <c r="B109" s="649" t="s">
        <v>3300</v>
      </c>
      <c r="C109" s="649" t="s">
        <v>2490</v>
      </c>
      <c r="D109" s="649" t="s">
        <v>3350</v>
      </c>
      <c r="E109" s="649" t="s">
        <v>3351</v>
      </c>
      <c r="F109" s="652"/>
      <c r="G109" s="652"/>
      <c r="H109" s="652"/>
      <c r="I109" s="652"/>
      <c r="J109" s="652">
        <v>1</v>
      </c>
      <c r="K109" s="652">
        <v>5180</v>
      </c>
      <c r="L109" s="652"/>
      <c r="M109" s="652">
        <v>5180</v>
      </c>
      <c r="N109" s="652"/>
      <c r="O109" s="652"/>
      <c r="P109" s="665"/>
      <c r="Q109" s="653"/>
    </row>
    <row r="110" spans="1:17" ht="14.4" customHeight="1" x14ac:dyDescent="0.3">
      <c r="A110" s="648" t="s">
        <v>3299</v>
      </c>
      <c r="B110" s="649" t="s">
        <v>3300</v>
      </c>
      <c r="C110" s="649" t="s">
        <v>2490</v>
      </c>
      <c r="D110" s="649" t="s">
        <v>3352</v>
      </c>
      <c r="E110" s="649" t="s">
        <v>3353</v>
      </c>
      <c r="F110" s="652">
        <v>2</v>
      </c>
      <c r="G110" s="652">
        <v>298</v>
      </c>
      <c r="H110" s="652">
        <v>1</v>
      </c>
      <c r="I110" s="652">
        <v>149</v>
      </c>
      <c r="J110" s="652"/>
      <c r="K110" s="652"/>
      <c r="L110" s="652"/>
      <c r="M110" s="652"/>
      <c r="N110" s="652">
        <v>2</v>
      </c>
      <c r="O110" s="652">
        <v>302</v>
      </c>
      <c r="P110" s="665">
        <v>1.0134228187919463</v>
      </c>
      <c r="Q110" s="653">
        <v>151</v>
      </c>
    </row>
    <row r="111" spans="1:17" ht="14.4" customHeight="1" x14ac:dyDescent="0.3">
      <c r="A111" s="648" t="s">
        <v>3299</v>
      </c>
      <c r="B111" s="649" t="s">
        <v>3300</v>
      </c>
      <c r="C111" s="649" t="s">
        <v>2490</v>
      </c>
      <c r="D111" s="649" t="s">
        <v>3354</v>
      </c>
      <c r="E111" s="649" t="s">
        <v>3355</v>
      </c>
      <c r="F111" s="652"/>
      <c r="G111" s="652"/>
      <c r="H111" s="652"/>
      <c r="I111" s="652"/>
      <c r="J111" s="652"/>
      <c r="K111" s="652"/>
      <c r="L111" s="652"/>
      <c r="M111" s="652"/>
      <c r="N111" s="652">
        <v>1</v>
      </c>
      <c r="O111" s="652">
        <v>415</v>
      </c>
      <c r="P111" s="665"/>
      <c r="Q111" s="653">
        <v>415</v>
      </c>
    </row>
    <row r="112" spans="1:17" ht="14.4" customHeight="1" x14ac:dyDescent="0.3">
      <c r="A112" s="648" t="s">
        <v>3299</v>
      </c>
      <c r="B112" s="649" t="s">
        <v>3300</v>
      </c>
      <c r="C112" s="649" t="s">
        <v>2490</v>
      </c>
      <c r="D112" s="649" t="s">
        <v>3356</v>
      </c>
      <c r="E112" s="649" t="s">
        <v>3357</v>
      </c>
      <c r="F112" s="652">
        <v>41</v>
      </c>
      <c r="G112" s="652">
        <v>6437</v>
      </c>
      <c r="H112" s="652">
        <v>1</v>
      </c>
      <c r="I112" s="652">
        <v>157</v>
      </c>
      <c r="J112" s="652">
        <v>23</v>
      </c>
      <c r="K112" s="652">
        <v>3634</v>
      </c>
      <c r="L112" s="652">
        <v>0.56454870281186886</v>
      </c>
      <c r="M112" s="652">
        <v>158</v>
      </c>
      <c r="N112" s="652">
        <v>23</v>
      </c>
      <c r="O112" s="652">
        <v>3646</v>
      </c>
      <c r="P112" s="665">
        <v>0.5664129252757496</v>
      </c>
      <c r="Q112" s="653">
        <v>158.52173913043478</v>
      </c>
    </row>
    <row r="113" spans="1:17" ht="14.4" customHeight="1" x14ac:dyDescent="0.3">
      <c r="A113" s="648" t="s">
        <v>3299</v>
      </c>
      <c r="B113" s="649" t="s">
        <v>3300</v>
      </c>
      <c r="C113" s="649" t="s">
        <v>2490</v>
      </c>
      <c r="D113" s="649" t="s">
        <v>3358</v>
      </c>
      <c r="E113" s="649" t="s">
        <v>3359</v>
      </c>
      <c r="F113" s="652">
        <v>6</v>
      </c>
      <c r="G113" s="652">
        <v>12696</v>
      </c>
      <c r="H113" s="652">
        <v>1</v>
      </c>
      <c r="I113" s="652">
        <v>2116</v>
      </c>
      <c r="J113" s="652">
        <v>5</v>
      </c>
      <c r="K113" s="652">
        <v>10590</v>
      </c>
      <c r="L113" s="652">
        <v>0.83412098298676751</v>
      </c>
      <c r="M113" s="652">
        <v>2118</v>
      </c>
      <c r="N113" s="652">
        <v>12</v>
      </c>
      <c r="O113" s="652">
        <v>25437</v>
      </c>
      <c r="P113" s="665">
        <v>2.0035444234404536</v>
      </c>
      <c r="Q113" s="653">
        <v>2119.75</v>
      </c>
    </row>
    <row r="114" spans="1:17" ht="14.4" customHeight="1" x14ac:dyDescent="0.3">
      <c r="A114" s="648" t="s">
        <v>3299</v>
      </c>
      <c r="B114" s="649" t="s">
        <v>3300</v>
      </c>
      <c r="C114" s="649" t="s">
        <v>2490</v>
      </c>
      <c r="D114" s="649" t="s">
        <v>3360</v>
      </c>
      <c r="E114" s="649" t="s">
        <v>3339</v>
      </c>
      <c r="F114" s="652"/>
      <c r="G114" s="652"/>
      <c r="H114" s="652"/>
      <c r="I114" s="652"/>
      <c r="J114" s="652"/>
      <c r="K114" s="652"/>
      <c r="L114" s="652"/>
      <c r="M114" s="652"/>
      <c r="N114" s="652">
        <v>2</v>
      </c>
      <c r="O114" s="652">
        <v>3734</v>
      </c>
      <c r="P114" s="665"/>
      <c r="Q114" s="653">
        <v>1867</v>
      </c>
    </row>
    <row r="115" spans="1:17" ht="14.4" customHeight="1" x14ac:dyDescent="0.3">
      <c r="A115" s="648" t="s">
        <v>3299</v>
      </c>
      <c r="B115" s="649" t="s">
        <v>3300</v>
      </c>
      <c r="C115" s="649" t="s">
        <v>2490</v>
      </c>
      <c r="D115" s="649" t="s">
        <v>3361</v>
      </c>
      <c r="E115" s="649" t="s">
        <v>3362</v>
      </c>
      <c r="F115" s="652"/>
      <c r="G115" s="652"/>
      <c r="H115" s="652"/>
      <c r="I115" s="652"/>
      <c r="J115" s="652"/>
      <c r="K115" s="652"/>
      <c r="L115" s="652"/>
      <c r="M115" s="652"/>
      <c r="N115" s="652">
        <v>1</v>
      </c>
      <c r="O115" s="652">
        <v>8395</v>
      </c>
      <c r="P115" s="665"/>
      <c r="Q115" s="653">
        <v>8395</v>
      </c>
    </row>
    <row r="116" spans="1:17" ht="14.4" customHeight="1" x14ac:dyDescent="0.3">
      <c r="A116" s="648" t="s">
        <v>3363</v>
      </c>
      <c r="B116" s="649" t="s">
        <v>3364</v>
      </c>
      <c r="C116" s="649" t="s">
        <v>2490</v>
      </c>
      <c r="D116" s="649" t="s">
        <v>3365</v>
      </c>
      <c r="E116" s="649" t="s">
        <v>3366</v>
      </c>
      <c r="F116" s="652">
        <v>14</v>
      </c>
      <c r="G116" s="652">
        <v>2828</v>
      </c>
      <c r="H116" s="652">
        <v>1</v>
      </c>
      <c r="I116" s="652">
        <v>202</v>
      </c>
      <c r="J116" s="652">
        <v>19</v>
      </c>
      <c r="K116" s="652">
        <v>3857</v>
      </c>
      <c r="L116" s="652">
        <v>1.363861386138614</v>
      </c>
      <c r="M116" s="652">
        <v>203</v>
      </c>
      <c r="N116" s="652">
        <v>9</v>
      </c>
      <c r="O116" s="652">
        <v>1841</v>
      </c>
      <c r="P116" s="665">
        <v>0.65099009900990101</v>
      </c>
      <c r="Q116" s="653">
        <v>204.55555555555554</v>
      </c>
    </row>
    <row r="117" spans="1:17" ht="14.4" customHeight="1" x14ac:dyDescent="0.3">
      <c r="A117" s="648" t="s">
        <v>3363</v>
      </c>
      <c r="B117" s="649" t="s">
        <v>3364</v>
      </c>
      <c r="C117" s="649" t="s">
        <v>2490</v>
      </c>
      <c r="D117" s="649" t="s">
        <v>3367</v>
      </c>
      <c r="E117" s="649" t="s">
        <v>3368</v>
      </c>
      <c r="F117" s="652"/>
      <c r="G117" s="652"/>
      <c r="H117" s="652"/>
      <c r="I117" s="652"/>
      <c r="J117" s="652">
        <v>90</v>
      </c>
      <c r="K117" s="652">
        <v>26280</v>
      </c>
      <c r="L117" s="652"/>
      <c r="M117" s="652">
        <v>292</v>
      </c>
      <c r="N117" s="652">
        <v>12</v>
      </c>
      <c r="O117" s="652">
        <v>3504</v>
      </c>
      <c r="P117" s="665"/>
      <c r="Q117" s="653">
        <v>292</v>
      </c>
    </row>
    <row r="118" spans="1:17" ht="14.4" customHeight="1" x14ac:dyDescent="0.3">
      <c r="A118" s="648" t="s">
        <v>3363</v>
      </c>
      <c r="B118" s="649" t="s">
        <v>3364</v>
      </c>
      <c r="C118" s="649" t="s">
        <v>2490</v>
      </c>
      <c r="D118" s="649" t="s">
        <v>3369</v>
      </c>
      <c r="E118" s="649" t="s">
        <v>3370</v>
      </c>
      <c r="F118" s="652">
        <v>9</v>
      </c>
      <c r="G118" s="652">
        <v>1197</v>
      </c>
      <c r="H118" s="652">
        <v>1</v>
      </c>
      <c r="I118" s="652">
        <v>133</v>
      </c>
      <c r="J118" s="652">
        <v>19</v>
      </c>
      <c r="K118" s="652">
        <v>2546</v>
      </c>
      <c r="L118" s="652">
        <v>2.126984126984127</v>
      </c>
      <c r="M118" s="652">
        <v>134</v>
      </c>
      <c r="N118" s="652">
        <v>16</v>
      </c>
      <c r="O118" s="652">
        <v>2152</v>
      </c>
      <c r="P118" s="665">
        <v>1.7978279030910609</v>
      </c>
      <c r="Q118" s="653">
        <v>134.5</v>
      </c>
    </row>
    <row r="119" spans="1:17" ht="14.4" customHeight="1" x14ac:dyDescent="0.3">
      <c r="A119" s="648" t="s">
        <v>3363</v>
      </c>
      <c r="B119" s="649" t="s">
        <v>3364</v>
      </c>
      <c r="C119" s="649" t="s">
        <v>2490</v>
      </c>
      <c r="D119" s="649" t="s">
        <v>3371</v>
      </c>
      <c r="E119" s="649" t="s">
        <v>3372</v>
      </c>
      <c r="F119" s="652"/>
      <c r="G119" s="652"/>
      <c r="H119" s="652"/>
      <c r="I119" s="652"/>
      <c r="J119" s="652">
        <v>2</v>
      </c>
      <c r="K119" s="652">
        <v>1224</v>
      </c>
      <c r="L119" s="652"/>
      <c r="M119" s="652">
        <v>612</v>
      </c>
      <c r="N119" s="652"/>
      <c r="O119" s="652"/>
      <c r="P119" s="665"/>
      <c r="Q119" s="653"/>
    </row>
    <row r="120" spans="1:17" ht="14.4" customHeight="1" x14ac:dyDescent="0.3">
      <c r="A120" s="648" t="s">
        <v>3363</v>
      </c>
      <c r="B120" s="649" t="s">
        <v>3364</v>
      </c>
      <c r="C120" s="649" t="s">
        <v>2490</v>
      </c>
      <c r="D120" s="649" t="s">
        <v>3373</v>
      </c>
      <c r="E120" s="649" t="s">
        <v>3374</v>
      </c>
      <c r="F120" s="652"/>
      <c r="G120" s="652"/>
      <c r="H120" s="652"/>
      <c r="I120" s="652"/>
      <c r="J120" s="652">
        <v>3</v>
      </c>
      <c r="K120" s="652">
        <v>477</v>
      </c>
      <c r="L120" s="652"/>
      <c r="M120" s="652">
        <v>159</v>
      </c>
      <c r="N120" s="652">
        <v>1</v>
      </c>
      <c r="O120" s="652">
        <v>159</v>
      </c>
      <c r="P120" s="665"/>
      <c r="Q120" s="653">
        <v>159</v>
      </c>
    </row>
    <row r="121" spans="1:17" ht="14.4" customHeight="1" x14ac:dyDescent="0.3">
      <c r="A121" s="648" t="s">
        <v>3363</v>
      </c>
      <c r="B121" s="649" t="s">
        <v>3364</v>
      </c>
      <c r="C121" s="649" t="s">
        <v>2490</v>
      </c>
      <c r="D121" s="649" t="s">
        <v>3375</v>
      </c>
      <c r="E121" s="649" t="s">
        <v>3376</v>
      </c>
      <c r="F121" s="652">
        <v>5</v>
      </c>
      <c r="G121" s="652">
        <v>1305</v>
      </c>
      <c r="H121" s="652">
        <v>1</v>
      </c>
      <c r="I121" s="652">
        <v>261</v>
      </c>
      <c r="J121" s="652">
        <v>8</v>
      </c>
      <c r="K121" s="652">
        <v>2096</v>
      </c>
      <c r="L121" s="652">
        <v>1.6061302681992338</v>
      </c>
      <c r="M121" s="652">
        <v>262</v>
      </c>
      <c r="N121" s="652">
        <v>6</v>
      </c>
      <c r="O121" s="652">
        <v>1587</v>
      </c>
      <c r="P121" s="665">
        <v>1.2160919540229884</v>
      </c>
      <c r="Q121" s="653">
        <v>264.5</v>
      </c>
    </row>
    <row r="122" spans="1:17" ht="14.4" customHeight="1" x14ac:dyDescent="0.3">
      <c r="A122" s="648" t="s">
        <v>3363</v>
      </c>
      <c r="B122" s="649" t="s">
        <v>3364</v>
      </c>
      <c r="C122" s="649" t="s">
        <v>2490</v>
      </c>
      <c r="D122" s="649" t="s">
        <v>3377</v>
      </c>
      <c r="E122" s="649" t="s">
        <v>3378</v>
      </c>
      <c r="F122" s="652">
        <v>5</v>
      </c>
      <c r="G122" s="652">
        <v>700</v>
      </c>
      <c r="H122" s="652">
        <v>1</v>
      </c>
      <c r="I122" s="652">
        <v>140</v>
      </c>
      <c r="J122" s="652">
        <v>8</v>
      </c>
      <c r="K122" s="652">
        <v>1128</v>
      </c>
      <c r="L122" s="652">
        <v>1.6114285714285714</v>
      </c>
      <c r="M122" s="652">
        <v>141</v>
      </c>
      <c r="N122" s="652">
        <v>4</v>
      </c>
      <c r="O122" s="652">
        <v>564</v>
      </c>
      <c r="P122" s="665">
        <v>0.80571428571428572</v>
      </c>
      <c r="Q122" s="653">
        <v>141</v>
      </c>
    </row>
    <row r="123" spans="1:17" ht="14.4" customHeight="1" x14ac:dyDescent="0.3">
      <c r="A123" s="648" t="s">
        <v>3363</v>
      </c>
      <c r="B123" s="649" t="s">
        <v>3364</v>
      </c>
      <c r="C123" s="649" t="s">
        <v>2490</v>
      </c>
      <c r="D123" s="649" t="s">
        <v>3379</v>
      </c>
      <c r="E123" s="649" t="s">
        <v>3378</v>
      </c>
      <c r="F123" s="652">
        <v>9</v>
      </c>
      <c r="G123" s="652">
        <v>702</v>
      </c>
      <c r="H123" s="652">
        <v>1</v>
      </c>
      <c r="I123" s="652">
        <v>78</v>
      </c>
      <c r="J123" s="652">
        <v>19</v>
      </c>
      <c r="K123" s="652">
        <v>1482</v>
      </c>
      <c r="L123" s="652">
        <v>2.1111111111111112</v>
      </c>
      <c r="M123" s="652">
        <v>78</v>
      </c>
      <c r="N123" s="652">
        <v>16</v>
      </c>
      <c r="O123" s="652">
        <v>1248</v>
      </c>
      <c r="P123" s="665">
        <v>1.7777777777777777</v>
      </c>
      <c r="Q123" s="653">
        <v>78</v>
      </c>
    </row>
    <row r="124" spans="1:17" ht="14.4" customHeight="1" x14ac:dyDescent="0.3">
      <c r="A124" s="648" t="s">
        <v>3363</v>
      </c>
      <c r="B124" s="649" t="s">
        <v>3364</v>
      </c>
      <c r="C124" s="649" t="s">
        <v>2490</v>
      </c>
      <c r="D124" s="649" t="s">
        <v>3380</v>
      </c>
      <c r="E124" s="649" t="s">
        <v>3381</v>
      </c>
      <c r="F124" s="652">
        <v>4</v>
      </c>
      <c r="G124" s="652">
        <v>1208</v>
      </c>
      <c r="H124" s="652">
        <v>1</v>
      </c>
      <c r="I124" s="652">
        <v>302</v>
      </c>
      <c r="J124" s="652">
        <v>8</v>
      </c>
      <c r="K124" s="652">
        <v>2424</v>
      </c>
      <c r="L124" s="652">
        <v>2.0066225165562912</v>
      </c>
      <c r="M124" s="652">
        <v>303</v>
      </c>
      <c r="N124" s="652">
        <v>4</v>
      </c>
      <c r="O124" s="652">
        <v>1224</v>
      </c>
      <c r="P124" s="665">
        <v>1.0132450331125828</v>
      </c>
      <c r="Q124" s="653">
        <v>306</v>
      </c>
    </row>
    <row r="125" spans="1:17" ht="14.4" customHeight="1" x14ac:dyDescent="0.3">
      <c r="A125" s="648" t="s">
        <v>3363</v>
      </c>
      <c r="B125" s="649" t="s">
        <v>3364</v>
      </c>
      <c r="C125" s="649" t="s">
        <v>2490</v>
      </c>
      <c r="D125" s="649" t="s">
        <v>3382</v>
      </c>
      <c r="E125" s="649" t="s">
        <v>3383</v>
      </c>
      <c r="F125" s="652">
        <v>13</v>
      </c>
      <c r="G125" s="652">
        <v>2067</v>
      </c>
      <c r="H125" s="652">
        <v>1</v>
      </c>
      <c r="I125" s="652">
        <v>159</v>
      </c>
      <c r="J125" s="652">
        <v>17</v>
      </c>
      <c r="K125" s="652">
        <v>2720</v>
      </c>
      <c r="L125" s="652">
        <v>1.3159167876149007</v>
      </c>
      <c r="M125" s="652">
        <v>160</v>
      </c>
      <c r="N125" s="652">
        <v>17</v>
      </c>
      <c r="O125" s="652">
        <v>2730</v>
      </c>
      <c r="P125" s="665">
        <v>1.320754716981132</v>
      </c>
      <c r="Q125" s="653">
        <v>160.58823529411765</v>
      </c>
    </row>
    <row r="126" spans="1:17" ht="14.4" customHeight="1" x14ac:dyDescent="0.3">
      <c r="A126" s="648" t="s">
        <v>3363</v>
      </c>
      <c r="B126" s="649" t="s">
        <v>3364</v>
      </c>
      <c r="C126" s="649" t="s">
        <v>2490</v>
      </c>
      <c r="D126" s="649" t="s">
        <v>3384</v>
      </c>
      <c r="E126" s="649" t="s">
        <v>3366</v>
      </c>
      <c r="F126" s="652">
        <v>18</v>
      </c>
      <c r="G126" s="652">
        <v>1260</v>
      </c>
      <c r="H126" s="652">
        <v>1</v>
      </c>
      <c r="I126" s="652">
        <v>70</v>
      </c>
      <c r="J126" s="652">
        <v>41</v>
      </c>
      <c r="K126" s="652">
        <v>2870</v>
      </c>
      <c r="L126" s="652">
        <v>2.2777777777777777</v>
      </c>
      <c r="M126" s="652">
        <v>70</v>
      </c>
      <c r="N126" s="652">
        <v>34</v>
      </c>
      <c r="O126" s="652">
        <v>2397</v>
      </c>
      <c r="P126" s="665">
        <v>1.9023809523809523</v>
      </c>
      <c r="Q126" s="653">
        <v>70.5</v>
      </c>
    </row>
    <row r="127" spans="1:17" ht="14.4" customHeight="1" x14ac:dyDescent="0.3">
      <c r="A127" s="648" t="s">
        <v>3363</v>
      </c>
      <c r="B127" s="649" t="s">
        <v>3364</v>
      </c>
      <c r="C127" s="649" t="s">
        <v>2490</v>
      </c>
      <c r="D127" s="649" t="s">
        <v>3385</v>
      </c>
      <c r="E127" s="649" t="s">
        <v>3386</v>
      </c>
      <c r="F127" s="652"/>
      <c r="G127" s="652"/>
      <c r="H127" s="652"/>
      <c r="I127" s="652"/>
      <c r="J127" s="652">
        <v>3</v>
      </c>
      <c r="K127" s="652">
        <v>3567</v>
      </c>
      <c r="L127" s="652"/>
      <c r="M127" s="652">
        <v>1189</v>
      </c>
      <c r="N127" s="652">
        <v>2</v>
      </c>
      <c r="O127" s="652">
        <v>2378</v>
      </c>
      <c r="P127" s="665"/>
      <c r="Q127" s="653">
        <v>1189</v>
      </c>
    </row>
    <row r="128" spans="1:17" ht="14.4" customHeight="1" x14ac:dyDescent="0.3">
      <c r="A128" s="648" t="s">
        <v>3363</v>
      </c>
      <c r="B128" s="649" t="s">
        <v>3364</v>
      </c>
      <c r="C128" s="649" t="s">
        <v>2490</v>
      </c>
      <c r="D128" s="649" t="s">
        <v>3387</v>
      </c>
      <c r="E128" s="649" t="s">
        <v>3388</v>
      </c>
      <c r="F128" s="652"/>
      <c r="G128" s="652"/>
      <c r="H128" s="652"/>
      <c r="I128" s="652"/>
      <c r="J128" s="652">
        <v>3</v>
      </c>
      <c r="K128" s="652">
        <v>324</v>
      </c>
      <c r="L128" s="652"/>
      <c r="M128" s="652">
        <v>108</v>
      </c>
      <c r="N128" s="652">
        <v>1</v>
      </c>
      <c r="O128" s="652">
        <v>108</v>
      </c>
      <c r="P128" s="665"/>
      <c r="Q128" s="653">
        <v>108</v>
      </c>
    </row>
    <row r="129" spans="1:17" ht="14.4" customHeight="1" x14ac:dyDescent="0.3">
      <c r="A129" s="648" t="s">
        <v>3389</v>
      </c>
      <c r="B129" s="649" t="s">
        <v>3390</v>
      </c>
      <c r="C129" s="649" t="s">
        <v>2490</v>
      </c>
      <c r="D129" s="649" t="s">
        <v>3391</v>
      </c>
      <c r="E129" s="649" t="s">
        <v>3392</v>
      </c>
      <c r="F129" s="652">
        <v>282</v>
      </c>
      <c r="G129" s="652">
        <v>14946</v>
      </c>
      <c r="H129" s="652">
        <v>1</v>
      </c>
      <c r="I129" s="652">
        <v>53</v>
      </c>
      <c r="J129" s="652">
        <v>226</v>
      </c>
      <c r="K129" s="652">
        <v>11978</v>
      </c>
      <c r="L129" s="652">
        <v>0.8014184397163121</v>
      </c>
      <c r="M129" s="652">
        <v>53</v>
      </c>
      <c r="N129" s="652">
        <v>278</v>
      </c>
      <c r="O129" s="652">
        <v>14874</v>
      </c>
      <c r="P129" s="665">
        <v>0.99518265756724211</v>
      </c>
      <c r="Q129" s="653">
        <v>53.50359712230216</v>
      </c>
    </row>
    <row r="130" spans="1:17" ht="14.4" customHeight="1" x14ac:dyDescent="0.3">
      <c r="A130" s="648" t="s">
        <v>3389</v>
      </c>
      <c r="B130" s="649" t="s">
        <v>3390</v>
      </c>
      <c r="C130" s="649" t="s">
        <v>2490</v>
      </c>
      <c r="D130" s="649" t="s">
        <v>3393</v>
      </c>
      <c r="E130" s="649" t="s">
        <v>3394</v>
      </c>
      <c r="F130" s="652">
        <v>46</v>
      </c>
      <c r="G130" s="652">
        <v>5520</v>
      </c>
      <c r="H130" s="652">
        <v>1</v>
      </c>
      <c r="I130" s="652">
        <v>120</v>
      </c>
      <c r="J130" s="652">
        <v>45</v>
      </c>
      <c r="K130" s="652">
        <v>5445</v>
      </c>
      <c r="L130" s="652">
        <v>0.98641304347826086</v>
      </c>
      <c r="M130" s="652">
        <v>121</v>
      </c>
      <c r="N130" s="652">
        <v>24</v>
      </c>
      <c r="O130" s="652">
        <v>2908</v>
      </c>
      <c r="P130" s="665">
        <v>0.52681159420289858</v>
      </c>
      <c r="Q130" s="653">
        <v>121.16666666666667</v>
      </c>
    </row>
    <row r="131" spans="1:17" ht="14.4" customHeight="1" x14ac:dyDescent="0.3">
      <c r="A131" s="648" t="s">
        <v>3389</v>
      </c>
      <c r="B131" s="649" t="s">
        <v>3390</v>
      </c>
      <c r="C131" s="649" t="s">
        <v>2490</v>
      </c>
      <c r="D131" s="649" t="s">
        <v>3395</v>
      </c>
      <c r="E131" s="649" t="s">
        <v>3396</v>
      </c>
      <c r="F131" s="652"/>
      <c r="G131" s="652"/>
      <c r="H131" s="652"/>
      <c r="I131" s="652"/>
      <c r="J131" s="652">
        <v>5</v>
      </c>
      <c r="K131" s="652">
        <v>1900</v>
      </c>
      <c r="L131" s="652"/>
      <c r="M131" s="652">
        <v>380</v>
      </c>
      <c r="N131" s="652"/>
      <c r="O131" s="652"/>
      <c r="P131" s="665"/>
      <c r="Q131" s="653"/>
    </row>
    <row r="132" spans="1:17" ht="14.4" customHeight="1" x14ac:dyDescent="0.3">
      <c r="A132" s="648" t="s">
        <v>3389</v>
      </c>
      <c r="B132" s="649" t="s">
        <v>3390</v>
      </c>
      <c r="C132" s="649" t="s">
        <v>2490</v>
      </c>
      <c r="D132" s="649" t="s">
        <v>3397</v>
      </c>
      <c r="E132" s="649" t="s">
        <v>3398</v>
      </c>
      <c r="F132" s="652">
        <v>24</v>
      </c>
      <c r="G132" s="652">
        <v>4008</v>
      </c>
      <c r="H132" s="652">
        <v>1</v>
      </c>
      <c r="I132" s="652">
        <v>167</v>
      </c>
      <c r="J132" s="652">
        <v>33</v>
      </c>
      <c r="K132" s="652">
        <v>5544</v>
      </c>
      <c r="L132" s="652">
        <v>1.3832335329341316</v>
      </c>
      <c r="M132" s="652">
        <v>168</v>
      </c>
      <c r="N132" s="652">
        <v>27</v>
      </c>
      <c r="O132" s="652">
        <v>4560</v>
      </c>
      <c r="P132" s="665">
        <v>1.1377245508982037</v>
      </c>
      <c r="Q132" s="653">
        <v>168.88888888888889</v>
      </c>
    </row>
    <row r="133" spans="1:17" ht="14.4" customHeight="1" x14ac:dyDescent="0.3">
      <c r="A133" s="648" t="s">
        <v>3389</v>
      </c>
      <c r="B133" s="649" t="s">
        <v>3390</v>
      </c>
      <c r="C133" s="649" t="s">
        <v>2490</v>
      </c>
      <c r="D133" s="649" t="s">
        <v>3399</v>
      </c>
      <c r="E133" s="649" t="s">
        <v>3400</v>
      </c>
      <c r="F133" s="652">
        <v>11</v>
      </c>
      <c r="G133" s="652">
        <v>3443</v>
      </c>
      <c r="H133" s="652">
        <v>1</v>
      </c>
      <c r="I133" s="652">
        <v>313</v>
      </c>
      <c r="J133" s="652">
        <v>9</v>
      </c>
      <c r="K133" s="652">
        <v>2844</v>
      </c>
      <c r="L133" s="652">
        <v>0.8260238164391519</v>
      </c>
      <c r="M133" s="652">
        <v>316</v>
      </c>
      <c r="N133" s="652">
        <v>15</v>
      </c>
      <c r="O133" s="652">
        <v>4776</v>
      </c>
      <c r="P133" s="665">
        <v>1.3871623584083648</v>
      </c>
      <c r="Q133" s="653">
        <v>318.39999999999998</v>
      </c>
    </row>
    <row r="134" spans="1:17" ht="14.4" customHeight="1" x14ac:dyDescent="0.3">
      <c r="A134" s="648" t="s">
        <v>3389</v>
      </c>
      <c r="B134" s="649" t="s">
        <v>3390</v>
      </c>
      <c r="C134" s="649" t="s">
        <v>2490</v>
      </c>
      <c r="D134" s="649" t="s">
        <v>3401</v>
      </c>
      <c r="E134" s="649" t="s">
        <v>3402</v>
      </c>
      <c r="F134" s="652"/>
      <c r="G134" s="652"/>
      <c r="H134" s="652"/>
      <c r="I134" s="652"/>
      <c r="J134" s="652">
        <v>1</v>
      </c>
      <c r="K134" s="652">
        <v>435</v>
      </c>
      <c r="L134" s="652"/>
      <c r="M134" s="652">
        <v>435</v>
      </c>
      <c r="N134" s="652">
        <v>1</v>
      </c>
      <c r="O134" s="652">
        <v>435</v>
      </c>
      <c r="P134" s="665"/>
      <c r="Q134" s="653">
        <v>435</v>
      </c>
    </row>
    <row r="135" spans="1:17" ht="14.4" customHeight="1" x14ac:dyDescent="0.3">
      <c r="A135" s="648" t="s">
        <v>3389</v>
      </c>
      <c r="B135" s="649" t="s">
        <v>3390</v>
      </c>
      <c r="C135" s="649" t="s">
        <v>2490</v>
      </c>
      <c r="D135" s="649" t="s">
        <v>3403</v>
      </c>
      <c r="E135" s="649" t="s">
        <v>3404</v>
      </c>
      <c r="F135" s="652">
        <v>31</v>
      </c>
      <c r="G135" s="652">
        <v>10447</v>
      </c>
      <c r="H135" s="652">
        <v>1</v>
      </c>
      <c r="I135" s="652">
        <v>337</v>
      </c>
      <c r="J135" s="652">
        <v>30</v>
      </c>
      <c r="K135" s="652">
        <v>10140</v>
      </c>
      <c r="L135" s="652">
        <v>0.97061357327462428</v>
      </c>
      <c r="M135" s="652">
        <v>338</v>
      </c>
      <c r="N135" s="652">
        <v>65</v>
      </c>
      <c r="O135" s="652">
        <v>22030</v>
      </c>
      <c r="P135" s="665">
        <v>2.1087393510098593</v>
      </c>
      <c r="Q135" s="653">
        <v>338.92307692307691</v>
      </c>
    </row>
    <row r="136" spans="1:17" ht="14.4" customHeight="1" x14ac:dyDescent="0.3">
      <c r="A136" s="648" t="s">
        <v>3389</v>
      </c>
      <c r="B136" s="649" t="s">
        <v>3390</v>
      </c>
      <c r="C136" s="649" t="s">
        <v>2490</v>
      </c>
      <c r="D136" s="649" t="s">
        <v>3405</v>
      </c>
      <c r="E136" s="649" t="s">
        <v>3406</v>
      </c>
      <c r="F136" s="652"/>
      <c r="G136" s="652"/>
      <c r="H136" s="652"/>
      <c r="I136" s="652"/>
      <c r="J136" s="652"/>
      <c r="K136" s="652"/>
      <c r="L136" s="652"/>
      <c r="M136" s="652"/>
      <c r="N136" s="652">
        <v>1</v>
      </c>
      <c r="O136" s="652">
        <v>109</v>
      </c>
      <c r="P136" s="665"/>
      <c r="Q136" s="653">
        <v>109</v>
      </c>
    </row>
    <row r="137" spans="1:17" ht="14.4" customHeight="1" x14ac:dyDescent="0.3">
      <c r="A137" s="648" t="s">
        <v>3389</v>
      </c>
      <c r="B137" s="649" t="s">
        <v>3390</v>
      </c>
      <c r="C137" s="649" t="s">
        <v>2490</v>
      </c>
      <c r="D137" s="649" t="s">
        <v>3407</v>
      </c>
      <c r="E137" s="649" t="s">
        <v>3408</v>
      </c>
      <c r="F137" s="652"/>
      <c r="G137" s="652"/>
      <c r="H137" s="652"/>
      <c r="I137" s="652"/>
      <c r="J137" s="652"/>
      <c r="K137" s="652"/>
      <c r="L137" s="652"/>
      <c r="M137" s="652"/>
      <c r="N137" s="652">
        <v>1</v>
      </c>
      <c r="O137" s="652">
        <v>37</v>
      </c>
      <c r="P137" s="665"/>
      <c r="Q137" s="653">
        <v>37</v>
      </c>
    </row>
    <row r="138" spans="1:17" ht="14.4" customHeight="1" x14ac:dyDescent="0.3">
      <c r="A138" s="648" t="s">
        <v>3389</v>
      </c>
      <c r="B138" s="649" t="s">
        <v>3390</v>
      </c>
      <c r="C138" s="649" t="s">
        <v>2490</v>
      </c>
      <c r="D138" s="649" t="s">
        <v>3409</v>
      </c>
      <c r="E138" s="649" t="s">
        <v>3410</v>
      </c>
      <c r="F138" s="652"/>
      <c r="G138" s="652"/>
      <c r="H138" s="652"/>
      <c r="I138" s="652"/>
      <c r="J138" s="652"/>
      <c r="K138" s="652"/>
      <c r="L138" s="652"/>
      <c r="M138" s="652"/>
      <c r="N138" s="652">
        <v>1</v>
      </c>
      <c r="O138" s="652">
        <v>664</v>
      </c>
      <c r="P138" s="665"/>
      <c r="Q138" s="653">
        <v>664</v>
      </c>
    </row>
    <row r="139" spans="1:17" ht="14.4" customHeight="1" x14ac:dyDescent="0.3">
      <c r="A139" s="648" t="s">
        <v>3389</v>
      </c>
      <c r="B139" s="649" t="s">
        <v>3390</v>
      </c>
      <c r="C139" s="649" t="s">
        <v>2490</v>
      </c>
      <c r="D139" s="649" t="s">
        <v>3411</v>
      </c>
      <c r="E139" s="649" t="s">
        <v>3412</v>
      </c>
      <c r="F139" s="652">
        <v>138</v>
      </c>
      <c r="G139" s="652">
        <v>38640</v>
      </c>
      <c r="H139" s="652">
        <v>1</v>
      </c>
      <c r="I139" s="652">
        <v>280</v>
      </c>
      <c r="J139" s="652">
        <v>84</v>
      </c>
      <c r="K139" s="652">
        <v>23604</v>
      </c>
      <c r="L139" s="652">
        <v>0.61086956521739133</v>
      </c>
      <c r="M139" s="652">
        <v>281</v>
      </c>
      <c r="N139" s="652">
        <v>114</v>
      </c>
      <c r="O139" s="652">
        <v>32199</v>
      </c>
      <c r="P139" s="665">
        <v>0.83330745341614909</v>
      </c>
      <c r="Q139" s="653">
        <v>282.44736842105266</v>
      </c>
    </row>
    <row r="140" spans="1:17" ht="14.4" customHeight="1" x14ac:dyDescent="0.3">
      <c r="A140" s="648" t="s">
        <v>3389</v>
      </c>
      <c r="B140" s="649" t="s">
        <v>3390</v>
      </c>
      <c r="C140" s="649" t="s">
        <v>2490</v>
      </c>
      <c r="D140" s="649" t="s">
        <v>3413</v>
      </c>
      <c r="E140" s="649" t="s">
        <v>3414</v>
      </c>
      <c r="F140" s="652">
        <v>40</v>
      </c>
      <c r="G140" s="652">
        <v>18120</v>
      </c>
      <c r="H140" s="652">
        <v>1</v>
      </c>
      <c r="I140" s="652">
        <v>453</v>
      </c>
      <c r="J140" s="652">
        <v>32</v>
      </c>
      <c r="K140" s="652">
        <v>14592</v>
      </c>
      <c r="L140" s="652">
        <v>0.80529801324503314</v>
      </c>
      <c r="M140" s="652">
        <v>456</v>
      </c>
      <c r="N140" s="652">
        <v>32</v>
      </c>
      <c r="O140" s="652">
        <v>14652</v>
      </c>
      <c r="P140" s="665">
        <v>0.80860927152317885</v>
      </c>
      <c r="Q140" s="653">
        <v>457.875</v>
      </c>
    </row>
    <row r="141" spans="1:17" ht="14.4" customHeight="1" x14ac:dyDescent="0.3">
      <c r="A141" s="648" t="s">
        <v>3389</v>
      </c>
      <c r="B141" s="649" t="s">
        <v>3390</v>
      </c>
      <c r="C141" s="649" t="s">
        <v>2490</v>
      </c>
      <c r="D141" s="649" t="s">
        <v>3415</v>
      </c>
      <c r="E141" s="649" t="s">
        <v>3416</v>
      </c>
      <c r="F141" s="652">
        <v>166</v>
      </c>
      <c r="G141" s="652">
        <v>57270</v>
      </c>
      <c r="H141" s="652">
        <v>1</v>
      </c>
      <c r="I141" s="652">
        <v>345</v>
      </c>
      <c r="J141" s="652">
        <v>119</v>
      </c>
      <c r="K141" s="652">
        <v>41412</v>
      </c>
      <c r="L141" s="652">
        <v>0.72310110005238348</v>
      </c>
      <c r="M141" s="652">
        <v>348</v>
      </c>
      <c r="N141" s="652">
        <v>146</v>
      </c>
      <c r="O141" s="652">
        <v>51252</v>
      </c>
      <c r="P141" s="665">
        <v>0.89491880565741222</v>
      </c>
      <c r="Q141" s="653">
        <v>351.04109589041099</v>
      </c>
    </row>
    <row r="142" spans="1:17" ht="14.4" customHeight="1" x14ac:dyDescent="0.3">
      <c r="A142" s="648" t="s">
        <v>3389</v>
      </c>
      <c r="B142" s="649" t="s">
        <v>3390</v>
      </c>
      <c r="C142" s="649" t="s">
        <v>2490</v>
      </c>
      <c r="D142" s="649" t="s">
        <v>3417</v>
      </c>
      <c r="E142" s="649" t="s">
        <v>3418</v>
      </c>
      <c r="F142" s="652">
        <v>1</v>
      </c>
      <c r="G142" s="652">
        <v>102</v>
      </c>
      <c r="H142" s="652">
        <v>1</v>
      </c>
      <c r="I142" s="652">
        <v>102</v>
      </c>
      <c r="J142" s="652">
        <v>5</v>
      </c>
      <c r="K142" s="652">
        <v>515</v>
      </c>
      <c r="L142" s="652">
        <v>5.0490196078431371</v>
      </c>
      <c r="M142" s="652">
        <v>103</v>
      </c>
      <c r="N142" s="652">
        <v>5</v>
      </c>
      <c r="O142" s="652">
        <v>519</v>
      </c>
      <c r="P142" s="665">
        <v>5.0882352941176467</v>
      </c>
      <c r="Q142" s="653">
        <v>103.8</v>
      </c>
    </row>
    <row r="143" spans="1:17" ht="14.4" customHeight="1" x14ac:dyDescent="0.3">
      <c r="A143" s="648" t="s">
        <v>3389</v>
      </c>
      <c r="B143" s="649" t="s">
        <v>3390</v>
      </c>
      <c r="C143" s="649" t="s">
        <v>2490</v>
      </c>
      <c r="D143" s="649" t="s">
        <v>3419</v>
      </c>
      <c r="E143" s="649" t="s">
        <v>3420</v>
      </c>
      <c r="F143" s="652">
        <v>7</v>
      </c>
      <c r="G143" s="652">
        <v>805</v>
      </c>
      <c r="H143" s="652">
        <v>1</v>
      </c>
      <c r="I143" s="652">
        <v>115</v>
      </c>
      <c r="J143" s="652">
        <v>10</v>
      </c>
      <c r="K143" s="652">
        <v>1150</v>
      </c>
      <c r="L143" s="652">
        <v>1.4285714285714286</v>
      </c>
      <c r="M143" s="652">
        <v>115</v>
      </c>
      <c r="N143" s="652">
        <v>8</v>
      </c>
      <c r="O143" s="652">
        <v>926</v>
      </c>
      <c r="P143" s="665">
        <v>1.1503105590062113</v>
      </c>
      <c r="Q143" s="653">
        <v>115.75</v>
      </c>
    </row>
    <row r="144" spans="1:17" ht="14.4" customHeight="1" x14ac:dyDescent="0.3">
      <c r="A144" s="648" t="s">
        <v>3389</v>
      </c>
      <c r="B144" s="649" t="s">
        <v>3390</v>
      </c>
      <c r="C144" s="649" t="s">
        <v>2490</v>
      </c>
      <c r="D144" s="649" t="s">
        <v>3421</v>
      </c>
      <c r="E144" s="649" t="s">
        <v>3422</v>
      </c>
      <c r="F144" s="652"/>
      <c r="G144" s="652"/>
      <c r="H144" s="652"/>
      <c r="I144" s="652"/>
      <c r="J144" s="652">
        <v>1</v>
      </c>
      <c r="K144" s="652">
        <v>457</v>
      </c>
      <c r="L144" s="652"/>
      <c r="M144" s="652">
        <v>457</v>
      </c>
      <c r="N144" s="652">
        <v>2</v>
      </c>
      <c r="O144" s="652">
        <v>918</v>
      </c>
      <c r="P144" s="665"/>
      <c r="Q144" s="653">
        <v>459</v>
      </c>
    </row>
    <row r="145" spans="1:17" ht="14.4" customHeight="1" x14ac:dyDescent="0.3">
      <c r="A145" s="648" t="s">
        <v>3389</v>
      </c>
      <c r="B145" s="649" t="s">
        <v>3390</v>
      </c>
      <c r="C145" s="649" t="s">
        <v>2490</v>
      </c>
      <c r="D145" s="649" t="s">
        <v>3244</v>
      </c>
      <c r="E145" s="649" t="s">
        <v>3245</v>
      </c>
      <c r="F145" s="652"/>
      <c r="G145" s="652"/>
      <c r="H145" s="652"/>
      <c r="I145" s="652"/>
      <c r="J145" s="652"/>
      <c r="K145" s="652"/>
      <c r="L145" s="652"/>
      <c r="M145" s="652"/>
      <c r="N145" s="652">
        <v>3</v>
      </c>
      <c r="O145" s="652">
        <v>3767</v>
      </c>
      <c r="P145" s="665"/>
      <c r="Q145" s="653">
        <v>1255.6666666666667</v>
      </c>
    </row>
    <row r="146" spans="1:17" ht="14.4" customHeight="1" x14ac:dyDescent="0.3">
      <c r="A146" s="648" t="s">
        <v>3389</v>
      </c>
      <c r="B146" s="649" t="s">
        <v>3390</v>
      </c>
      <c r="C146" s="649" t="s">
        <v>2490</v>
      </c>
      <c r="D146" s="649" t="s">
        <v>3423</v>
      </c>
      <c r="E146" s="649" t="s">
        <v>3424</v>
      </c>
      <c r="F146" s="652">
        <v>6</v>
      </c>
      <c r="G146" s="652">
        <v>2550</v>
      </c>
      <c r="H146" s="652">
        <v>1</v>
      </c>
      <c r="I146" s="652">
        <v>425</v>
      </c>
      <c r="J146" s="652">
        <v>10</v>
      </c>
      <c r="K146" s="652">
        <v>4290</v>
      </c>
      <c r="L146" s="652">
        <v>1.6823529411764706</v>
      </c>
      <c r="M146" s="652">
        <v>429</v>
      </c>
      <c r="N146" s="652">
        <v>9</v>
      </c>
      <c r="O146" s="652">
        <v>3891</v>
      </c>
      <c r="P146" s="665">
        <v>1.5258823529411765</v>
      </c>
      <c r="Q146" s="653">
        <v>432.33333333333331</v>
      </c>
    </row>
    <row r="147" spans="1:17" ht="14.4" customHeight="1" x14ac:dyDescent="0.3">
      <c r="A147" s="648" t="s">
        <v>3389</v>
      </c>
      <c r="B147" s="649" t="s">
        <v>3390</v>
      </c>
      <c r="C147" s="649" t="s">
        <v>2490</v>
      </c>
      <c r="D147" s="649" t="s">
        <v>3425</v>
      </c>
      <c r="E147" s="649" t="s">
        <v>3426</v>
      </c>
      <c r="F147" s="652">
        <v>70</v>
      </c>
      <c r="G147" s="652">
        <v>3710</v>
      </c>
      <c r="H147" s="652">
        <v>1</v>
      </c>
      <c r="I147" s="652">
        <v>53</v>
      </c>
      <c r="J147" s="652">
        <v>22</v>
      </c>
      <c r="K147" s="652">
        <v>1166</v>
      </c>
      <c r="L147" s="652">
        <v>0.31428571428571428</v>
      </c>
      <c r="M147" s="652">
        <v>53</v>
      </c>
      <c r="N147" s="652">
        <v>60</v>
      </c>
      <c r="O147" s="652">
        <v>3208</v>
      </c>
      <c r="P147" s="665">
        <v>0.86469002695417785</v>
      </c>
      <c r="Q147" s="653">
        <v>53.466666666666669</v>
      </c>
    </row>
    <row r="148" spans="1:17" ht="14.4" customHeight="1" x14ac:dyDescent="0.3">
      <c r="A148" s="648" t="s">
        <v>3389</v>
      </c>
      <c r="B148" s="649" t="s">
        <v>3390</v>
      </c>
      <c r="C148" s="649" t="s">
        <v>2490</v>
      </c>
      <c r="D148" s="649" t="s">
        <v>3427</v>
      </c>
      <c r="E148" s="649" t="s">
        <v>3428</v>
      </c>
      <c r="F148" s="652">
        <v>203</v>
      </c>
      <c r="G148" s="652">
        <v>33292</v>
      </c>
      <c r="H148" s="652">
        <v>1</v>
      </c>
      <c r="I148" s="652">
        <v>164</v>
      </c>
      <c r="J148" s="652">
        <v>233</v>
      </c>
      <c r="K148" s="652">
        <v>38445</v>
      </c>
      <c r="L148" s="652">
        <v>1.1547819295926949</v>
      </c>
      <c r="M148" s="652">
        <v>165</v>
      </c>
      <c r="N148" s="652">
        <v>194</v>
      </c>
      <c r="O148" s="652">
        <v>32310</v>
      </c>
      <c r="P148" s="665">
        <v>0.97050342424606517</v>
      </c>
      <c r="Q148" s="653">
        <v>166.54639175257731</v>
      </c>
    </row>
    <row r="149" spans="1:17" ht="14.4" customHeight="1" x14ac:dyDescent="0.3">
      <c r="A149" s="648" t="s">
        <v>3389</v>
      </c>
      <c r="B149" s="649" t="s">
        <v>3390</v>
      </c>
      <c r="C149" s="649" t="s">
        <v>2490</v>
      </c>
      <c r="D149" s="649" t="s">
        <v>3429</v>
      </c>
      <c r="E149" s="649" t="s">
        <v>3430</v>
      </c>
      <c r="F149" s="652"/>
      <c r="G149" s="652"/>
      <c r="H149" s="652"/>
      <c r="I149" s="652"/>
      <c r="J149" s="652"/>
      <c r="K149" s="652"/>
      <c r="L149" s="652"/>
      <c r="M149" s="652"/>
      <c r="N149" s="652">
        <v>1</v>
      </c>
      <c r="O149" s="652">
        <v>79</v>
      </c>
      <c r="P149" s="665"/>
      <c r="Q149" s="653">
        <v>79</v>
      </c>
    </row>
    <row r="150" spans="1:17" ht="14.4" customHeight="1" x14ac:dyDescent="0.3">
      <c r="A150" s="648" t="s">
        <v>3389</v>
      </c>
      <c r="B150" s="649" t="s">
        <v>3390</v>
      </c>
      <c r="C150" s="649" t="s">
        <v>2490</v>
      </c>
      <c r="D150" s="649" t="s">
        <v>3431</v>
      </c>
      <c r="E150" s="649" t="s">
        <v>3432</v>
      </c>
      <c r="F150" s="652"/>
      <c r="G150" s="652"/>
      <c r="H150" s="652"/>
      <c r="I150" s="652"/>
      <c r="J150" s="652">
        <v>1</v>
      </c>
      <c r="K150" s="652">
        <v>164</v>
      </c>
      <c r="L150" s="652"/>
      <c r="M150" s="652">
        <v>164</v>
      </c>
      <c r="N150" s="652"/>
      <c r="O150" s="652"/>
      <c r="P150" s="665"/>
      <c r="Q150" s="653"/>
    </row>
    <row r="151" spans="1:17" ht="14.4" customHeight="1" x14ac:dyDescent="0.3">
      <c r="A151" s="648" t="s">
        <v>3389</v>
      </c>
      <c r="B151" s="649" t="s">
        <v>3390</v>
      </c>
      <c r="C151" s="649" t="s">
        <v>2490</v>
      </c>
      <c r="D151" s="649" t="s">
        <v>3433</v>
      </c>
      <c r="E151" s="649" t="s">
        <v>3434</v>
      </c>
      <c r="F151" s="652">
        <v>6</v>
      </c>
      <c r="G151" s="652">
        <v>954</v>
      </c>
      <c r="H151" s="652">
        <v>1</v>
      </c>
      <c r="I151" s="652">
        <v>159</v>
      </c>
      <c r="J151" s="652">
        <v>7</v>
      </c>
      <c r="K151" s="652">
        <v>1120</v>
      </c>
      <c r="L151" s="652">
        <v>1.1740041928721174</v>
      </c>
      <c r="M151" s="652">
        <v>160</v>
      </c>
      <c r="N151" s="652">
        <v>31</v>
      </c>
      <c r="O151" s="652">
        <v>4966</v>
      </c>
      <c r="P151" s="665">
        <v>5.2054507337526204</v>
      </c>
      <c r="Q151" s="653">
        <v>160.19354838709677</v>
      </c>
    </row>
    <row r="152" spans="1:17" ht="14.4" customHeight="1" x14ac:dyDescent="0.3">
      <c r="A152" s="648" t="s">
        <v>3389</v>
      </c>
      <c r="B152" s="649" t="s">
        <v>3390</v>
      </c>
      <c r="C152" s="649" t="s">
        <v>2490</v>
      </c>
      <c r="D152" s="649" t="s">
        <v>3288</v>
      </c>
      <c r="E152" s="649" t="s">
        <v>3289</v>
      </c>
      <c r="F152" s="652"/>
      <c r="G152" s="652"/>
      <c r="H152" s="652"/>
      <c r="I152" s="652"/>
      <c r="J152" s="652"/>
      <c r="K152" s="652"/>
      <c r="L152" s="652"/>
      <c r="M152" s="652"/>
      <c r="N152" s="652">
        <v>12</v>
      </c>
      <c r="O152" s="652">
        <v>12056</v>
      </c>
      <c r="P152" s="665"/>
      <c r="Q152" s="653">
        <v>1004.6666666666666</v>
      </c>
    </row>
    <row r="153" spans="1:17" ht="14.4" customHeight="1" x14ac:dyDescent="0.3">
      <c r="A153" s="648" t="s">
        <v>3389</v>
      </c>
      <c r="B153" s="649" t="s">
        <v>3390</v>
      </c>
      <c r="C153" s="649" t="s">
        <v>2490</v>
      </c>
      <c r="D153" s="649" t="s">
        <v>3435</v>
      </c>
      <c r="E153" s="649" t="s">
        <v>3436</v>
      </c>
      <c r="F153" s="652"/>
      <c r="G153" s="652"/>
      <c r="H153" s="652"/>
      <c r="I153" s="652"/>
      <c r="J153" s="652">
        <v>1</v>
      </c>
      <c r="K153" s="652">
        <v>167</v>
      </c>
      <c r="L153" s="652"/>
      <c r="M153" s="652">
        <v>167</v>
      </c>
      <c r="N153" s="652"/>
      <c r="O153" s="652"/>
      <c r="P153" s="665"/>
      <c r="Q153" s="653"/>
    </row>
    <row r="154" spans="1:17" ht="14.4" customHeight="1" x14ac:dyDescent="0.3">
      <c r="A154" s="648" t="s">
        <v>3389</v>
      </c>
      <c r="B154" s="649" t="s">
        <v>3390</v>
      </c>
      <c r="C154" s="649" t="s">
        <v>2490</v>
      </c>
      <c r="D154" s="649" t="s">
        <v>3437</v>
      </c>
      <c r="E154" s="649" t="s">
        <v>3438</v>
      </c>
      <c r="F154" s="652"/>
      <c r="G154" s="652"/>
      <c r="H154" s="652"/>
      <c r="I154" s="652"/>
      <c r="J154" s="652"/>
      <c r="K154" s="652"/>
      <c r="L154" s="652"/>
      <c r="M154" s="652"/>
      <c r="N154" s="652">
        <v>12</v>
      </c>
      <c r="O154" s="652">
        <v>26964</v>
      </c>
      <c r="P154" s="665"/>
      <c r="Q154" s="653">
        <v>2247</v>
      </c>
    </row>
    <row r="155" spans="1:17" ht="14.4" customHeight="1" x14ac:dyDescent="0.3">
      <c r="A155" s="648" t="s">
        <v>3389</v>
      </c>
      <c r="B155" s="649" t="s">
        <v>3390</v>
      </c>
      <c r="C155" s="649" t="s">
        <v>2490</v>
      </c>
      <c r="D155" s="649" t="s">
        <v>3439</v>
      </c>
      <c r="E155" s="649" t="s">
        <v>3440</v>
      </c>
      <c r="F155" s="652">
        <v>1</v>
      </c>
      <c r="G155" s="652">
        <v>1985</v>
      </c>
      <c r="H155" s="652">
        <v>1</v>
      </c>
      <c r="I155" s="652">
        <v>1985</v>
      </c>
      <c r="J155" s="652"/>
      <c r="K155" s="652"/>
      <c r="L155" s="652"/>
      <c r="M155" s="652"/>
      <c r="N155" s="652"/>
      <c r="O155" s="652"/>
      <c r="P155" s="665"/>
      <c r="Q155" s="653"/>
    </row>
    <row r="156" spans="1:17" ht="14.4" customHeight="1" x14ac:dyDescent="0.3">
      <c r="A156" s="648" t="s">
        <v>3389</v>
      </c>
      <c r="B156" s="649" t="s">
        <v>3390</v>
      </c>
      <c r="C156" s="649" t="s">
        <v>2490</v>
      </c>
      <c r="D156" s="649" t="s">
        <v>3441</v>
      </c>
      <c r="E156" s="649" t="s">
        <v>3442</v>
      </c>
      <c r="F156" s="652"/>
      <c r="G156" s="652"/>
      <c r="H156" s="652"/>
      <c r="I156" s="652"/>
      <c r="J156" s="652">
        <v>5</v>
      </c>
      <c r="K156" s="652">
        <v>1115</v>
      </c>
      <c r="L156" s="652"/>
      <c r="M156" s="652">
        <v>223</v>
      </c>
      <c r="N156" s="652">
        <v>1</v>
      </c>
      <c r="O156" s="652">
        <v>225</v>
      </c>
      <c r="P156" s="665"/>
      <c r="Q156" s="653">
        <v>225</v>
      </c>
    </row>
    <row r="157" spans="1:17" ht="14.4" customHeight="1" x14ac:dyDescent="0.3">
      <c r="A157" s="648" t="s">
        <v>3389</v>
      </c>
      <c r="B157" s="649" t="s">
        <v>3390</v>
      </c>
      <c r="C157" s="649" t="s">
        <v>2490</v>
      </c>
      <c r="D157" s="649" t="s">
        <v>3443</v>
      </c>
      <c r="E157" s="649" t="s">
        <v>3444</v>
      </c>
      <c r="F157" s="652"/>
      <c r="G157" s="652"/>
      <c r="H157" s="652"/>
      <c r="I157" s="652"/>
      <c r="J157" s="652">
        <v>1</v>
      </c>
      <c r="K157" s="652">
        <v>404</v>
      </c>
      <c r="L157" s="652"/>
      <c r="M157" s="652">
        <v>404</v>
      </c>
      <c r="N157" s="652"/>
      <c r="O157" s="652"/>
      <c r="P157" s="665"/>
      <c r="Q157" s="653"/>
    </row>
    <row r="158" spans="1:17" ht="14.4" customHeight="1" x14ac:dyDescent="0.3">
      <c r="A158" s="648" t="s">
        <v>3389</v>
      </c>
      <c r="B158" s="649" t="s">
        <v>3390</v>
      </c>
      <c r="C158" s="649" t="s">
        <v>2490</v>
      </c>
      <c r="D158" s="649" t="s">
        <v>3445</v>
      </c>
      <c r="E158" s="649" t="s">
        <v>3446</v>
      </c>
      <c r="F158" s="652">
        <v>1</v>
      </c>
      <c r="G158" s="652">
        <v>265</v>
      </c>
      <c r="H158" s="652">
        <v>1</v>
      </c>
      <c r="I158" s="652">
        <v>265</v>
      </c>
      <c r="J158" s="652"/>
      <c r="K158" s="652"/>
      <c r="L158" s="652"/>
      <c r="M158" s="652"/>
      <c r="N158" s="652"/>
      <c r="O158" s="652"/>
      <c r="P158" s="665"/>
      <c r="Q158" s="653"/>
    </row>
    <row r="159" spans="1:17" ht="14.4" customHeight="1" x14ac:dyDescent="0.3">
      <c r="A159" s="648" t="s">
        <v>3447</v>
      </c>
      <c r="B159" s="649" t="s">
        <v>604</v>
      </c>
      <c r="C159" s="649" t="s">
        <v>2490</v>
      </c>
      <c r="D159" s="649" t="s">
        <v>3448</v>
      </c>
      <c r="E159" s="649" t="s">
        <v>3449</v>
      </c>
      <c r="F159" s="652">
        <v>88</v>
      </c>
      <c r="G159" s="652">
        <v>13904</v>
      </c>
      <c r="H159" s="652">
        <v>1</v>
      </c>
      <c r="I159" s="652">
        <v>158</v>
      </c>
      <c r="J159" s="652">
        <v>91</v>
      </c>
      <c r="K159" s="652">
        <v>14469</v>
      </c>
      <c r="L159" s="652">
        <v>1.0406357882623705</v>
      </c>
      <c r="M159" s="652">
        <v>159</v>
      </c>
      <c r="N159" s="652">
        <v>103</v>
      </c>
      <c r="O159" s="652">
        <v>16435</v>
      </c>
      <c r="P159" s="665">
        <v>1.1820339470655927</v>
      </c>
      <c r="Q159" s="653">
        <v>159.5631067961165</v>
      </c>
    </row>
    <row r="160" spans="1:17" ht="14.4" customHeight="1" x14ac:dyDescent="0.3">
      <c r="A160" s="648" t="s">
        <v>3447</v>
      </c>
      <c r="B160" s="649" t="s">
        <v>604</v>
      </c>
      <c r="C160" s="649" t="s">
        <v>2490</v>
      </c>
      <c r="D160" s="649" t="s">
        <v>3450</v>
      </c>
      <c r="E160" s="649" t="s">
        <v>3451</v>
      </c>
      <c r="F160" s="652"/>
      <c r="G160" s="652"/>
      <c r="H160" s="652"/>
      <c r="I160" s="652"/>
      <c r="J160" s="652"/>
      <c r="K160" s="652"/>
      <c r="L160" s="652"/>
      <c r="M160" s="652"/>
      <c r="N160" s="652">
        <v>1</v>
      </c>
      <c r="O160" s="652">
        <v>1165</v>
      </c>
      <c r="P160" s="665"/>
      <c r="Q160" s="653">
        <v>1165</v>
      </c>
    </row>
    <row r="161" spans="1:17" ht="14.4" customHeight="1" x14ac:dyDescent="0.3">
      <c r="A161" s="648" t="s">
        <v>3447</v>
      </c>
      <c r="B161" s="649" t="s">
        <v>604</v>
      </c>
      <c r="C161" s="649" t="s">
        <v>2490</v>
      </c>
      <c r="D161" s="649" t="s">
        <v>3452</v>
      </c>
      <c r="E161" s="649" t="s">
        <v>3453</v>
      </c>
      <c r="F161" s="652">
        <v>22</v>
      </c>
      <c r="G161" s="652">
        <v>858</v>
      </c>
      <c r="H161" s="652">
        <v>1</v>
      </c>
      <c r="I161" s="652">
        <v>39</v>
      </c>
      <c r="J161" s="652">
        <v>21</v>
      </c>
      <c r="K161" s="652">
        <v>819</v>
      </c>
      <c r="L161" s="652">
        <v>0.95454545454545459</v>
      </c>
      <c r="M161" s="652">
        <v>39</v>
      </c>
      <c r="N161" s="652">
        <v>46</v>
      </c>
      <c r="O161" s="652">
        <v>1826</v>
      </c>
      <c r="P161" s="665">
        <v>2.1282051282051282</v>
      </c>
      <c r="Q161" s="653">
        <v>39.695652173913047</v>
      </c>
    </row>
    <row r="162" spans="1:17" ht="14.4" customHeight="1" x14ac:dyDescent="0.3">
      <c r="A162" s="648" t="s">
        <v>3447</v>
      </c>
      <c r="B162" s="649" t="s">
        <v>604</v>
      </c>
      <c r="C162" s="649" t="s">
        <v>2490</v>
      </c>
      <c r="D162" s="649" t="s">
        <v>3454</v>
      </c>
      <c r="E162" s="649" t="s">
        <v>3455</v>
      </c>
      <c r="F162" s="652">
        <v>2</v>
      </c>
      <c r="G162" s="652">
        <v>808</v>
      </c>
      <c r="H162" s="652">
        <v>1</v>
      </c>
      <c r="I162" s="652">
        <v>404</v>
      </c>
      <c r="J162" s="652"/>
      <c r="K162" s="652"/>
      <c r="L162" s="652"/>
      <c r="M162" s="652"/>
      <c r="N162" s="652"/>
      <c r="O162" s="652"/>
      <c r="P162" s="665"/>
      <c r="Q162" s="653"/>
    </row>
    <row r="163" spans="1:17" ht="14.4" customHeight="1" x14ac:dyDescent="0.3">
      <c r="A163" s="648" t="s">
        <v>3447</v>
      </c>
      <c r="B163" s="649" t="s">
        <v>604</v>
      </c>
      <c r="C163" s="649" t="s">
        <v>2490</v>
      </c>
      <c r="D163" s="649" t="s">
        <v>3456</v>
      </c>
      <c r="E163" s="649" t="s">
        <v>3457</v>
      </c>
      <c r="F163" s="652">
        <v>7</v>
      </c>
      <c r="G163" s="652">
        <v>2674</v>
      </c>
      <c r="H163" s="652">
        <v>1</v>
      </c>
      <c r="I163" s="652">
        <v>382</v>
      </c>
      <c r="J163" s="652"/>
      <c r="K163" s="652"/>
      <c r="L163" s="652"/>
      <c r="M163" s="652"/>
      <c r="N163" s="652"/>
      <c r="O163" s="652"/>
      <c r="P163" s="665"/>
      <c r="Q163" s="653"/>
    </row>
    <row r="164" spans="1:17" ht="14.4" customHeight="1" x14ac:dyDescent="0.3">
      <c r="A164" s="648" t="s">
        <v>3447</v>
      </c>
      <c r="B164" s="649" t="s">
        <v>604</v>
      </c>
      <c r="C164" s="649" t="s">
        <v>2490</v>
      </c>
      <c r="D164" s="649" t="s">
        <v>3458</v>
      </c>
      <c r="E164" s="649" t="s">
        <v>3459</v>
      </c>
      <c r="F164" s="652">
        <v>3</v>
      </c>
      <c r="G164" s="652">
        <v>1332</v>
      </c>
      <c r="H164" s="652">
        <v>1</v>
      </c>
      <c r="I164" s="652">
        <v>444</v>
      </c>
      <c r="J164" s="652"/>
      <c r="K164" s="652"/>
      <c r="L164" s="652"/>
      <c r="M164" s="652"/>
      <c r="N164" s="652">
        <v>6</v>
      </c>
      <c r="O164" s="652">
        <v>2667</v>
      </c>
      <c r="P164" s="665">
        <v>2.0022522522522523</v>
      </c>
      <c r="Q164" s="653">
        <v>444.5</v>
      </c>
    </row>
    <row r="165" spans="1:17" ht="14.4" customHeight="1" x14ac:dyDescent="0.3">
      <c r="A165" s="648" t="s">
        <v>3447</v>
      </c>
      <c r="B165" s="649" t="s">
        <v>604</v>
      </c>
      <c r="C165" s="649" t="s">
        <v>2490</v>
      </c>
      <c r="D165" s="649" t="s">
        <v>3460</v>
      </c>
      <c r="E165" s="649" t="s">
        <v>3461</v>
      </c>
      <c r="F165" s="652">
        <v>1</v>
      </c>
      <c r="G165" s="652">
        <v>40</v>
      </c>
      <c r="H165" s="652">
        <v>1</v>
      </c>
      <c r="I165" s="652">
        <v>40</v>
      </c>
      <c r="J165" s="652"/>
      <c r="K165" s="652"/>
      <c r="L165" s="652"/>
      <c r="M165" s="652"/>
      <c r="N165" s="652"/>
      <c r="O165" s="652"/>
      <c r="P165" s="665"/>
      <c r="Q165" s="653"/>
    </row>
    <row r="166" spans="1:17" ht="14.4" customHeight="1" x14ac:dyDescent="0.3">
      <c r="A166" s="648" t="s">
        <v>3447</v>
      </c>
      <c r="B166" s="649" t="s">
        <v>604</v>
      </c>
      <c r="C166" s="649" t="s">
        <v>2490</v>
      </c>
      <c r="D166" s="649" t="s">
        <v>3462</v>
      </c>
      <c r="E166" s="649" t="s">
        <v>3463</v>
      </c>
      <c r="F166" s="652">
        <v>2</v>
      </c>
      <c r="G166" s="652">
        <v>980</v>
      </c>
      <c r="H166" s="652">
        <v>1</v>
      </c>
      <c r="I166" s="652">
        <v>490</v>
      </c>
      <c r="J166" s="652"/>
      <c r="K166" s="652"/>
      <c r="L166" s="652"/>
      <c r="M166" s="652"/>
      <c r="N166" s="652"/>
      <c r="O166" s="652"/>
      <c r="P166" s="665"/>
      <c r="Q166" s="653"/>
    </row>
    <row r="167" spans="1:17" ht="14.4" customHeight="1" x14ac:dyDescent="0.3">
      <c r="A167" s="648" t="s">
        <v>3447</v>
      </c>
      <c r="B167" s="649" t="s">
        <v>604</v>
      </c>
      <c r="C167" s="649" t="s">
        <v>2490</v>
      </c>
      <c r="D167" s="649" t="s">
        <v>3464</v>
      </c>
      <c r="E167" s="649" t="s">
        <v>3465</v>
      </c>
      <c r="F167" s="652"/>
      <c r="G167" s="652"/>
      <c r="H167" s="652"/>
      <c r="I167" s="652"/>
      <c r="J167" s="652">
        <v>5</v>
      </c>
      <c r="K167" s="652">
        <v>155</v>
      </c>
      <c r="L167" s="652"/>
      <c r="M167" s="652">
        <v>31</v>
      </c>
      <c r="N167" s="652">
        <v>4</v>
      </c>
      <c r="O167" s="652">
        <v>124</v>
      </c>
      <c r="P167" s="665"/>
      <c r="Q167" s="653">
        <v>31</v>
      </c>
    </row>
    <row r="168" spans="1:17" ht="14.4" customHeight="1" x14ac:dyDescent="0.3">
      <c r="A168" s="648" t="s">
        <v>3447</v>
      </c>
      <c r="B168" s="649" t="s">
        <v>604</v>
      </c>
      <c r="C168" s="649" t="s">
        <v>2490</v>
      </c>
      <c r="D168" s="649" t="s">
        <v>3466</v>
      </c>
      <c r="E168" s="649" t="s">
        <v>3467</v>
      </c>
      <c r="F168" s="652">
        <v>23</v>
      </c>
      <c r="G168" s="652">
        <v>2576</v>
      </c>
      <c r="H168" s="652">
        <v>1</v>
      </c>
      <c r="I168" s="652">
        <v>112</v>
      </c>
      <c r="J168" s="652">
        <v>27</v>
      </c>
      <c r="K168" s="652">
        <v>3051</v>
      </c>
      <c r="L168" s="652">
        <v>1.1843944099378882</v>
      </c>
      <c r="M168" s="652">
        <v>113</v>
      </c>
      <c r="N168" s="652">
        <v>55</v>
      </c>
      <c r="O168" s="652">
        <v>6289</v>
      </c>
      <c r="P168" s="665">
        <v>2.4413819875776399</v>
      </c>
      <c r="Q168" s="653">
        <v>114.34545454545454</v>
      </c>
    </row>
    <row r="169" spans="1:17" ht="14.4" customHeight="1" x14ac:dyDescent="0.3">
      <c r="A169" s="648" t="s">
        <v>3447</v>
      </c>
      <c r="B169" s="649" t="s">
        <v>604</v>
      </c>
      <c r="C169" s="649" t="s">
        <v>2490</v>
      </c>
      <c r="D169" s="649" t="s">
        <v>3468</v>
      </c>
      <c r="E169" s="649" t="s">
        <v>3469</v>
      </c>
      <c r="F169" s="652">
        <v>4</v>
      </c>
      <c r="G169" s="652">
        <v>332</v>
      </c>
      <c r="H169" s="652">
        <v>1</v>
      </c>
      <c r="I169" s="652">
        <v>83</v>
      </c>
      <c r="J169" s="652">
        <v>3</v>
      </c>
      <c r="K169" s="652">
        <v>252</v>
      </c>
      <c r="L169" s="652">
        <v>0.75903614457831325</v>
      </c>
      <c r="M169" s="652">
        <v>84</v>
      </c>
      <c r="N169" s="652">
        <v>13</v>
      </c>
      <c r="O169" s="652">
        <v>1101</v>
      </c>
      <c r="P169" s="665">
        <v>3.3162650602409638</v>
      </c>
      <c r="Q169" s="653">
        <v>84.692307692307693</v>
      </c>
    </row>
    <row r="170" spans="1:17" ht="14.4" customHeight="1" x14ac:dyDescent="0.3">
      <c r="A170" s="648" t="s">
        <v>3447</v>
      </c>
      <c r="B170" s="649" t="s">
        <v>604</v>
      </c>
      <c r="C170" s="649" t="s">
        <v>2490</v>
      </c>
      <c r="D170" s="649" t="s">
        <v>3470</v>
      </c>
      <c r="E170" s="649" t="s">
        <v>3471</v>
      </c>
      <c r="F170" s="652"/>
      <c r="G170" s="652"/>
      <c r="H170" s="652"/>
      <c r="I170" s="652"/>
      <c r="J170" s="652"/>
      <c r="K170" s="652"/>
      <c r="L170" s="652"/>
      <c r="M170" s="652"/>
      <c r="N170" s="652">
        <v>3</v>
      </c>
      <c r="O170" s="652">
        <v>63</v>
      </c>
      <c r="P170" s="665"/>
      <c r="Q170" s="653">
        <v>21</v>
      </c>
    </row>
    <row r="171" spans="1:17" ht="14.4" customHeight="1" x14ac:dyDescent="0.3">
      <c r="A171" s="648" t="s">
        <v>3447</v>
      </c>
      <c r="B171" s="649" t="s">
        <v>604</v>
      </c>
      <c r="C171" s="649" t="s">
        <v>2490</v>
      </c>
      <c r="D171" s="649" t="s">
        <v>3472</v>
      </c>
      <c r="E171" s="649" t="s">
        <v>3473</v>
      </c>
      <c r="F171" s="652"/>
      <c r="G171" s="652"/>
      <c r="H171" s="652"/>
      <c r="I171" s="652"/>
      <c r="J171" s="652"/>
      <c r="K171" s="652"/>
      <c r="L171" s="652"/>
      <c r="M171" s="652"/>
      <c r="N171" s="652">
        <v>20</v>
      </c>
      <c r="O171" s="652">
        <v>9729</v>
      </c>
      <c r="P171" s="665"/>
      <c r="Q171" s="653">
        <v>486.45</v>
      </c>
    </row>
    <row r="172" spans="1:17" ht="14.4" customHeight="1" x14ac:dyDescent="0.3">
      <c r="A172" s="648" t="s">
        <v>3447</v>
      </c>
      <c r="B172" s="649" t="s">
        <v>604</v>
      </c>
      <c r="C172" s="649" t="s">
        <v>2490</v>
      </c>
      <c r="D172" s="649" t="s">
        <v>3474</v>
      </c>
      <c r="E172" s="649" t="s">
        <v>3475</v>
      </c>
      <c r="F172" s="652">
        <v>11</v>
      </c>
      <c r="G172" s="652">
        <v>440</v>
      </c>
      <c r="H172" s="652">
        <v>1</v>
      </c>
      <c r="I172" s="652">
        <v>40</v>
      </c>
      <c r="J172" s="652">
        <v>17</v>
      </c>
      <c r="K172" s="652">
        <v>680</v>
      </c>
      <c r="L172" s="652">
        <v>1.5454545454545454</v>
      </c>
      <c r="M172" s="652">
        <v>40</v>
      </c>
      <c r="N172" s="652">
        <v>12</v>
      </c>
      <c r="O172" s="652">
        <v>488</v>
      </c>
      <c r="P172" s="665">
        <v>1.1090909090909091</v>
      </c>
      <c r="Q172" s="653">
        <v>40.666666666666664</v>
      </c>
    </row>
    <row r="173" spans="1:17" ht="14.4" customHeight="1" x14ac:dyDescent="0.3">
      <c r="A173" s="648" t="s">
        <v>3476</v>
      </c>
      <c r="B173" s="649" t="s">
        <v>3298</v>
      </c>
      <c r="C173" s="649" t="s">
        <v>2490</v>
      </c>
      <c r="D173" s="649" t="s">
        <v>3477</v>
      </c>
      <c r="E173" s="649" t="s">
        <v>3478</v>
      </c>
      <c r="F173" s="652"/>
      <c r="G173" s="652"/>
      <c r="H173" s="652"/>
      <c r="I173" s="652"/>
      <c r="J173" s="652"/>
      <c r="K173" s="652"/>
      <c r="L173" s="652"/>
      <c r="M173" s="652"/>
      <c r="N173" s="652">
        <v>2</v>
      </c>
      <c r="O173" s="652">
        <v>7752</v>
      </c>
      <c r="P173" s="665"/>
      <c r="Q173" s="653">
        <v>3876</v>
      </c>
    </row>
    <row r="174" spans="1:17" ht="14.4" customHeight="1" x14ac:dyDescent="0.3">
      <c r="A174" s="648" t="s">
        <v>3476</v>
      </c>
      <c r="B174" s="649" t="s">
        <v>3298</v>
      </c>
      <c r="C174" s="649" t="s">
        <v>2490</v>
      </c>
      <c r="D174" s="649" t="s">
        <v>3479</v>
      </c>
      <c r="E174" s="649" t="s">
        <v>3480</v>
      </c>
      <c r="F174" s="652"/>
      <c r="G174" s="652"/>
      <c r="H174" s="652"/>
      <c r="I174" s="652"/>
      <c r="J174" s="652"/>
      <c r="K174" s="652"/>
      <c r="L174" s="652"/>
      <c r="M174" s="652"/>
      <c r="N174" s="652">
        <v>2</v>
      </c>
      <c r="O174" s="652">
        <v>2014</v>
      </c>
      <c r="P174" s="665"/>
      <c r="Q174" s="653">
        <v>1007</v>
      </c>
    </row>
    <row r="175" spans="1:17" ht="14.4" customHeight="1" x14ac:dyDescent="0.3">
      <c r="A175" s="648" t="s">
        <v>3476</v>
      </c>
      <c r="B175" s="649" t="s">
        <v>3298</v>
      </c>
      <c r="C175" s="649" t="s">
        <v>2490</v>
      </c>
      <c r="D175" s="649" t="s">
        <v>3481</v>
      </c>
      <c r="E175" s="649" t="s">
        <v>3482</v>
      </c>
      <c r="F175" s="652"/>
      <c r="G175" s="652"/>
      <c r="H175" s="652"/>
      <c r="I175" s="652"/>
      <c r="J175" s="652"/>
      <c r="K175" s="652"/>
      <c r="L175" s="652"/>
      <c r="M175" s="652"/>
      <c r="N175" s="652">
        <v>2</v>
      </c>
      <c r="O175" s="652">
        <v>436</v>
      </c>
      <c r="P175" s="665"/>
      <c r="Q175" s="653">
        <v>218</v>
      </c>
    </row>
    <row r="176" spans="1:17" ht="14.4" customHeight="1" x14ac:dyDescent="0.3">
      <c r="A176" s="648" t="s">
        <v>3476</v>
      </c>
      <c r="B176" s="649" t="s">
        <v>3298</v>
      </c>
      <c r="C176" s="649" t="s">
        <v>2490</v>
      </c>
      <c r="D176" s="649" t="s">
        <v>3483</v>
      </c>
      <c r="E176" s="649" t="s">
        <v>3484</v>
      </c>
      <c r="F176" s="652"/>
      <c r="G176" s="652"/>
      <c r="H176" s="652"/>
      <c r="I176" s="652"/>
      <c r="J176" s="652"/>
      <c r="K176" s="652"/>
      <c r="L176" s="652"/>
      <c r="M176" s="652"/>
      <c r="N176" s="652">
        <v>2</v>
      </c>
      <c r="O176" s="652">
        <v>46</v>
      </c>
      <c r="P176" s="665"/>
      <c r="Q176" s="653">
        <v>23</v>
      </c>
    </row>
    <row r="177" spans="1:17" ht="14.4" customHeight="1" x14ac:dyDescent="0.3">
      <c r="A177" s="648" t="s">
        <v>3476</v>
      </c>
      <c r="B177" s="649" t="s">
        <v>3298</v>
      </c>
      <c r="C177" s="649" t="s">
        <v>2490</v>
      </c>
      <c r="D177" s="649" t="s">
        <v>3244</v>
      </c>
      <c r="E177" s="649" t="s">
        <v>3245</v>
      </c>
      <c r="F177" s="652"/>
      <c r="G177" s="652"/>
      <c r="H177" s="652"/>
      <c r="I177" s="652"/>
      <c r="J177" s="652"/>
      <c r="K177" s="652"/>
      <c r="L177" s="652"/>
      <c r="M177" s="652"/>
      <c r="N177" s="652">
        <v>2</v>
      </c>
      <c r="O177" s="652">
        <v>2522</v>
      </c>
      <c r="P177" s="665"/>
      <c r="Q177" s="653">
        <v>1261</v>
      </c>
    </row>
    <row r="178" spans="1:17" ht="14.4" customHeight="1" x14ac:dyDescent="0.3">
      <c r="A178" s="648" t="s">
        <v>3476</v>
      </c>
      <c r="B178" s="649" t="s">
        <v>3298</v>
      </c>
      <c r="C178" s="649" t="s">
        <v>2490</v>
      </c>
      <c r="D178" s="649" t="s">
        <v>3485</v>
      </c>
      <c r="E178" s="649" t="s">
        <v>3486</v>
      </c>
      <c r="F178" s="652"/>
      <c r="G178" s="652"/>
      <c r="H178" s="652"/>
      <c r="I178" s="652"/>
      <c r="J178" s="652"/>
      <c r="K178" s="652"/>
      <c r="L178" s="652"/>
      <c r="M178" s="652"/>
      <c r="N178" s="652">
        <v>6</v>
      </c>
      <c r="O178" s="652">
        <v>2580</v>
      </c>
      <c r="P178" s="665"/>
      <c r="Q178" s="653">
        <v>430</v>
      </c>
    </row>
    <row r="179" spans="1:17" ht="14.4" customHeight="1" thickBot="1" x14ac:dyDescent="0.35">
      <c r="A179" s="654" t="s">
        <v>3476</v>
      </c>
      <c r="B179" s="655" t="s">
        <v>3298</v>
      </c>
      <c r="C179" s="655" t="s">
        <v>2490</v>
      </c>
      <c r="D179" s="655" t="s">
        <v>3288</v>
      </c>
      <c r="E179" s="655" t="s">
        <v>3289</v>
      </c>
      <c r="F179" s="658"/>
      <c r="G179" s="658"/>
      <c r="H179" s="658"/>
      <c r="I179" s="658"/>
      <c r="J179" s="658"/>
      <c r="K179" s="658"/>
      <c r="L179" s="658"/>
      <c r="M179" s="658"/>
      <c r="N179" s="658">
        <v>6</v>
      </c>
      <c r="O179" s="658">
        <v>6036</v>
      </c>
      <c r="P179" s="666"/>
      <c r="Q179" s="659">
        <v>1006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1" t="s">
        <v>176</v>
      </c>
      <c r="B1" s="471"/>
      <c r="C1" s="471"/>
      <c r="D1" s="471"/>
      <c r="E1" s="471"/>
      <c r="F1" s="471"/>
      <c r="G1" s="472"/>
      <c r="H1" s="472"/>
    </row>
    <row r="2" spans="1:8" ht="14.4" customHeight="1" thickBot="1" x14ac:dyDescent="0.35">
      <c r="A2" s="383" t="s">
        <v>332</v>
      </c>
      <c r="B2" s="224"/>
      <c r="C2" s="224"/>
      <c r="D2" s="224"/>
      <c r="E2" s="224"/>
      <c r="F2" s="224"/>
    </row>
    <row r="3" spans="1:8" ht="14.4" customHeight="1" x14ac:dyDescent="0.3">
      <c r="A3" s="473"/>
      <c r="B3" s="220">
        <v>2012</v>
      </c>
      <c r="C3" s="44">
        <v>2013</v>
      </c>
      <c r="D3" s="11"/>
      <c r="E3" s="477">
        <v>2014</v>
      </c>
      <c r="F3" s="478"/>
      <c r="G3" s="478"/>
      <c r="H3" s="479"/>
    </row>
    <row r="4" spans="1:8" ht="14.4" customHeight="1" thickBot="1" x14ac:dyDescent="0.35">
      <c r="A4" s="474"/>
      <c r="B4" s="475" t="s">
        <v>94</v>
      </c>
      <c r="C4" s="47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441.04765000000003</v>
      </c>
      <c r="C5" s="33">
        <v>788.79883999999993</v>
      </c>
      <c r="D5" s="12"/>
      <c r="E5" s="230">
        <v>508.82508999999999</v>
      </c>
      <c r="F5" s="32">
        <v>571.387112442079</v>
      </c>
      <c r="G5" s="229">
        <f>E5-F5</f>
        <v>-62.562022442079012</v>
      </c>
      <c r="H5" s="235">
        <f>IF(F5&lt;0.00000001,"",E5/F5)</f>
        <v>0.89050851676599396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1510.70253</v>
      </c>
      <c r="C6" s="35">
        <v>852.05300999999804</v>
      </c>
      <c r="D6" s="12"/>
      <c r="E6" s="231">
        <v>993.1164500000001</v>
      </c>
      <c r="F6" s="34">
        <v>1129.1749741146004</v>
      </c>
      <c r="G6" s="232">
        <f>E6-F6</f>
        <v>-136.05852411460035</v>
      </c>
      <c r="H6" s="236">
        <f>IF(F6&lt;0.00000001,"",E6/F6)</f>
        <v>0.87950625258827986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10614.547770000003</v>
      </c>
      <c r="C7" s="35">
        <v>10696.779729999998</v>
      </c>
      <c r="D7" s="12"/>
      <c r="E7" s="231">
        <v>11954.356580000011</v>
      </c>
      <c r="F7" s="34">
        <v>10630.541948679649</v>
      </c>
      <c r="G7" s="232">
        <f>E7-F7</f>
        <v>1323.8146313203615</v>
      </c>
      <c r="H7" s="236">
        <f>IF(F7&lt;0.00000001,"",E7/F7)</f>
        <v>1.1245293643269789</v>
      </c>
    </row>
    <row r="8" spans="1:8" ht="14.4" customHeight="1" thickBot="1" x14ac:dyDescent="0.35">
      <c r="A8" s="1" t="s">
        <v>97</v>
      </c>
      <c r="B8" s="15">
        <v>4237.825919999992</v>
      </c>
      <c r="C8" s="37">
        <v>3518.9938899999997</v>
      </c>
      <c r="D8" s="12"/>
      <c r="E8" s="233">
        <v>4509.1251500000099</v>
      </c>
      <c r="F8" s="36">
        <v>4523.5741125183322</v>
      </c>
      <c r="G8" s="234">
        <f>E8-F8</f>
        <v>-14.448962518322332</v>
      </c>
      <c r="H8" s="237">
        <f>IF(F8&lt;0.00000001,"",E8/F8)</f>
        <v>0.99680585259378485</v>
      </c>
    </row>
    <row r="9" spans="1:8" ht="14.4" customHeight="1" thickBot="1" x14ac:dyDescent="0.35">
      <c r="A9" s="2" t="s">
        <v>98</v>
      </c>
      <c r="B9" s="3">
        <v>16804.123869999996</v>
      </c>
      <c r="C9" s="39">
        <v>15856.625469999995</v>
      </c>
      <c r="D9" s="12"/>
      <c r="E9" s="3">
        <v>17965.423270000021</v>
      </c>
      <c r="F9" s="38">
        <v>16854.678147754661</v>
      </c>
      <c r="G9" s="38">
        <f>E9-F9</f>
        <v>1110.7451222453601</v>
      </c>
      <c r="H9" s="238">
        <f>IF(F9&lt;0.00000001,"",E9/F9)</f>
        <v>1.0659012953263265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9483.1033799999987</v>
      </c>
      <c r="C11" s="33">
        <f>IF(ISERROR(VLOOKUP("Celkem:",'ZV Vykáz.-A'!A:F,4,0)),0,VLOOKUP("Celkem:",'ZV Vykáz.-A'!A:F,4,0)/1000)</f>
        <v>9439.3619699999999</v>
      </c>
      <c r="D11" s="12"/>
      <c r="E11" s="230">
        <f>IF(ISERROR(VLOOKUP("Celkem:",'ZV Vykáz.-A'!A:F,6,0)),0,VLOOKUP("Celkem:",'ZV Vykáz.-A'!A:F,6,0)/1000)</f>
        <v>10035.747819999997</v>
      </c>
      <c r="F11" s="32">
        <f>B11</f>
        <v>9483.1033799999987</v>
      </c>
      <c r="G11" s="229">
        <f>E11-F11</f>
        <v>552.64443999999821</v>
      </c>
      <c r="H11" s="235">
        <f>IF(F11&lt;0.00000001,"",E11/F11)</f>
        <v>1.0582767494832477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11307.330000000002</v>
      </c>
      <c r="C12" s="37">
        <f>IF(ISERROR(VLOOKUP("Celkem",CaseMix!A:D,3,0)),0,VLOOKUP("Celkem",CaseMix!A:D,3,0)*30)</f>
        <v>8514.7499999999982</v>
      </c>
      <c r="D12" s="12"/>
      <c r="E12" s="233">
        <f>IF(ISERROR(VLOOKUP("Celkem",CaseMix!A:D,4,0)),0,VLOOKUP("Celkem",CaseMix!A:D,4,0)*30)</f>
        <v>10464.029999999999</v>
      </c>
      <c r="F12" s="36">
        <f>B12</f>
        <v>11307.330000000002</v>
      </c>
      <c r="G12" s="234">
        <f>E12-F12</f>
        <v>-843.30000000000291</v>
      </c>
      <c r="H12" s="237">
        <f>IF(F12&lt;0.00000001,"",E12/F12)</f>
        <v>0.92542005937741245</v>
      </c>
    </row>
    <row r="13" spans="1:8" ht="14.4" customHeight="1" thickBot="1" x14ac:dyDescent="0.35">
      <c r="A13" s="4" t="s">
        <v>101</v>
      </c>
      <c r="B13" s="9">
        <f>SUM(B11:B12)</f>
        <v>20790.433380000002</v>
      </c>
      <c r="C13" s="41">
        <f>SUM(C11:C12)</f>
        <v>17954.111969999998</v>
      </c>
      <c r="D13" s="12"/>
      <c r="E13" s="9">
        <f>SUM(E11:E12)</f>
        <v>20499.777819999996</v>
      </c>
      <c r="F13" s="40">
        <f>SUM(F11:F12)</f>
        <v>20790.433380000002</v>
      </c>
      <c r="G13" s="40">
        <f>E13-F13</f>
        <v>-290.65556000000652</v>
      </c>
      <c r="H13" s="239">
        <f>IF(F13&lt;0.00000001,"",E13/F13)</f>
        <v>0.98601974501024059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1.237222097435063</v>
      </c>
      <c r="C15" s="43">
        <f>IF(C9=0,"",C13/C9)</f>
        <v>1.1322782394002022</v>
      </c>
      <c r="D15" s="12"/>
      <c r="E15" s="10">
        <f>IF(E9=0,"",E13/E9)</f>
        <v>1.1410684575537959</v>
      </c>
      <c r="F15" s="42">
        <f>IF(F9=0,"",F13/F9)</f>
        <v>1.2335111473350593</v>
      </c>
      <c r="G15" s="42">
        <f>IF(ISERROR(F15-E15),"",E15-F15)</f>
        <v>-9.2442689781263354E-2</v>
      </c>
      <c r="H15" s="240">
        <f>IF(ISERROR(F15-E15),"",IF(F15&lt;0.00000001,"",E15/F15))</f>
        <v>0.92505727250136227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270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269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331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4" priority="4" operator="greaterThan">
      <formula>0</formula>
    </cfRule>
  </conditionalFormatting>
  <conditionalFormatting sqref="G11:G13 G15">
    <cfRule type="cellIs" dxfId="73" priority="3" operator="lessThan">
      <formula>0</formula>
    </cfRule>
  </conditionalFormatting>
  <conditionalFormatting sqref="H5:H9">
    <cfRule type="cellIs" dxfId="72" priority="2" operator="greaterThan">
      <formula>1</formula>
    </cfRule>
  </conditionalFormatting>
  <conditionalFormatting sqref="H11:H13 H15">
    <cfRule type="cellIs" dxfId="7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596" t="s">
        <v>182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</row>
    <row r="2" spans="1:14" ht="14.4" customHeight="1" thickBot="1" x14ac:dyDescent="0.35">
      <c r="A2" s="383" t="s">
        <v>332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1965</v>
      </c>
      <c r="D3" s="197">
        <f>SUBTOTAL(9,D6:D1048576)</f>
        <v>1491</v>
      </c>
      <c r="E3" s="197">
        <f>SUBTOTAL(9,E6:E1048576)</f>
        <v>1752</v>
      </c>
      <c r="F3" s="198">
        <f>IF(OR(E3=0,C3=0),"",E3/C3)</f>
        <v>0.89160305343511448</v>
      </c>
      <c r="G3" s="452">
        <f>SUBTOTAL(9,G6:G1048576)</f>
        <v>1884.1842000000004</v>
      </c>
      <c r="H3" s="453">
        <f>SUBTOTAL(9,H6:H1048576)</f>
        <v>1422.3554999999997</v>
      </c>
      <c r="I3" s="453">
        <f>SUBTOTAL(9,I6:I1048576)</f>
        <v>1697.0787000000003</v>
      </c>
      <c r="J3" s="198">
        <f>IF(OR(I3=0,G3=0),"",I3/G3)</f>
        <v>0.9006968108532063</v>
      </c>
      <c r="K3" s="452">
        <f>SUBTOTAL(9,K6:K1048576)</f>
        <v>68.775000000000006</v>
      </c>
      <c r="L3" s="453">
        <f>SUBTOTAL(9,L6:L1048576)</f>
        <v>52.185000000000002</v>
      </c>
      <c r="M3" s="453">
        <f>SUBTOTAL(9,M6:M1048576)</f>
        <v>61.32</v>
      </c>
      <c r="N3" s="199">
        <f>IF(OR(M3=0,E3=0),"",M3/E3)</f>
        <v>3.5000000000000003E-2</v>
      </c>
    </row>
    <row r="4" spans="1:14" ht="14.4" customHeight="1" x14ac:dyDescent="0.3">
      <c r="A4" s="598" t="s">
        <v>90</v>
      </c>
      <c r="B4" s="599" t="s">
        <v>11</v>
      </c>
      <c r="C4" s="600" t="s">
        <v>91</v>
      </c>
      <c r="D4" s="600"/>
      <c r="E4" s="600"/>
      <c r="F4" s="601"/>
      <c r="G4" s="602" t="s">
        <v>14</v>
      </c>
      <c r="H4" s="600"/>
      <c r="I4" s="600"/>
      <c r="J4" s="601"/>
      <c r="K4" s="602" t="s">
        <v>92</v>
      </c>
      <c r="L4" s="600"/>
      <c r="M4" s="600"/>
      <c r="N4" s="603"/>
    </row>
    <row r="5" spans="1:14" ht="14.4" customHeight="1" thickBot="1" x14ac:dyDescent="0.35">
      <c r="A5" s="886"/>
      <c r="B5" s="887"/>
      <c r="C5" s="890">
        <v>2012</v>
      </c>
      <c r="D5" s="890">
        <v>2013</v>
      </c>
      <c r="E5" s="890">
        <v>2014</v>
      </c>
      <c r="F5" s="891" t="s">
        <v>2</v>
      </c>
      <c r="G5" s="895">
        <v>2012</v>
      </c>
      <c r="H5" s="890">
        <v>2013</v>
      </c>
      <c r="I5" s="890">
        <v>2014</v>
      </c>
      <c r="J5" s="891" t="s">
        <v>2</v>
      </c>
      <c r="K5" s="895">
        <v>2012</v>
      </c>
      <c r="L5" s="890">
        <v>2013</v>
      </c>
      <c r="M5" s="890">
        <v>2014</v>
      </c>
      <c r="N5" s="896" t="s">
        <v>93</v>
      </c>
    </row>
    <row r="6" spans="1:14" ht="14.4" customHeight="1" thickBot="1" x14ac:dyDescent="0.35">
      <c r="A6" s="888" t="s">
        <v>2900</v>
      </c>
      <c r="B6" s="889" t="s">
        <v>3488</v>
      </c>
      <c r="C6" s="892">
        <v>1965</v>
      </c>
      <c r="D6" s="893">
        <v>1491</v>
      </c>
      <c r="E6" s="893">
        <v>1752</v>
      </c>
      <c r="F6" s="894">
        <v>0.89160305343511448</v>
      </c>
      <c r="G6" s="892">
        <v>1884.1842000000004</v>
      </c>
      <c r="H6" s="893">
        <v>1422.3554999999997</v>
      </c>
      <c r="I6" s="893">
        <v>1697.0787000000003</v>
      </c>
      <c r="J6" s="894">
        <v>0.9006968108532063</v>
      </c>
      <c r="K6" s="892">
        <v>68.775000000000006</v>
      </c>
      <c r="L6" s="893">
        <v>52.185000000000002</v>
      </c>
      <c r="M6" s="893">
        <v>61.32</v>
      </c>
      <c r="N6" s="897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1" t="s">
        <v>129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ht="14.4" customHeight="1" x14ac:dyDescent="0.3">
      <c r="A2" s="383" t="s">
        <v>332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1.0084705504402001</v>
      </c>
      <c r="C4" s="331">
        <f t="shared" ref="C4:M4" si="0">(C10+C8)/C6</f>
        <v>1.0289457918472347</v>
      </c>
      <c r="D4" s="331">
        <f t="shared" si="0"/>
        <v>1.1270896175605236</v>
      </c>
      <c r="E4" s="331">
        <f t="shared" si="0"/>
        <v>1.1557282113563454</v>
      </c>
      <c r="F4" s="331">
        <f t="shared" si="0"/>
        <v>1.182906062870402</v>
      </c>
      <c r="G4" s="331">
        <f t="shared" si="0"/>
        <v>1.1410684625634191</v>
      </c>
      <c r="H4" s="331">
        <f t="shared" si="0"/>
        <v>0.55861460980763122</v>
      </c>
      <c r="I4" s="331">
        <f t="shared" si="0"/>
        <v>0.55861460980763122</v>
      </c>
      <c r="J4" s="331">
        <f t="shared" si="0"/>
        <v>0.55861460980763122</v>
      </c>
      <c r="K4" s="331">
        <f t="shared" si="0"/>
        <v>0.55861460980763122</v>
      </c>
      <c r="L4" s="331">
        <f t="shared" si="0"/>
        <v>0.55861460980763122</v>
      </c>
      <c r="M4" s="331">
        <f t="shared" si="0"/>
        <v>0.55861460980763122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3272.2584200000201</v>
      </c>
      <c r="C5" s="331">
        <f>IF(ISERROR(VLOOKUP($A5,'Man Tab'!$A:$Q,COLUMN()+2,0)),0,VLOOKUP($A5,'Man Tab'!$A:$Q,COLUMN()+2,0))</f>
        <v>2785.5312899999999</v>
      </c>
      <c r="D5" s="331">
        <f>IF(ISERROR(VLOOKUP($A5,'Man Tab'!$A:$Q,COLUMN()+2,0)),0,VLOOKUP($A5,'Man Tab'!$A:$Q,COLUMN()+2,0))</f>
        <v>2886.9391500000002</v>
      </c>
      <c r="E5" s="331">
        <f>IF(ISERROR(VLOOKUP($A5,'Man Tab'!$A:$Q,COLUMN()+2,0)),0,VLOOKUP($A5,'Man Tab'!$A:$Q,COLUMN()+2,0))</f>
        <v>2899.6226799999999</v>
      </c>
      <c r="F5" s="331">
        <f>IF(ISERROR(VLOOKUP($A5,'Man Tab'!$A:$Q,COLUMN()+2,0)),0,VLOOKUP($A5,'Man Tab'!$A:$Q,COLUMN()+2,0))</f>
        <v>3035.98434</v>
      </c>
      <c r="G5" s="331">
        <f>IF(ISERROR(VLOOKUP($A5,'Man Tab'!$A:$Q,COLUMN()+2,0)),0,VLOOKUP($A5,'Man Tab'!$A:$Q,COLUMN()+2,0))</f>
        <v>3085.0873900000001</v>
      </c>
      <c r="H5" s="331">
        <f>IF(ISERROR(VLOOKUP($A5,'Man Tab'!$A:$Q,COLUMN()+2,0)),0,VLOOKUP($A5,'Man Tab'!$A:$Q,COLUMN()+2,0))</f>
        <v>4.9406564584124654E-324</v>
      </c>
      <c r="I5" s="331">
        <f>IF(ISERROR(VLOOKUP($A5,'Man Tab'!$A:$Q,COLUMN()+2,0)),0,VLOOKUP($A5,'Man Tab'!$A:$Q,COLUMN()+2,0))</f>
        <v>4.9406564584124654E-324</v>
      </c>
      <c r="J5" s="331">
        <f>IF(ISERROR(VLOOKUP($A5,'Man Tab'!$A:$Q,COLUMN()+2,0)),0,VLOOKUP($A5,'Man Tab'!$A:$Q,COLUMN()+2,0))</f>
        <v>4.9406564584124654E-324</v>
      </c>
      <c r="K5" s="331">
        <f>IF(ISERROR(VLOOKUP($A5,'Man Tab'!$A:$Q,COLUMN()+2,0)),0,VLOOKUP($A5,'Man Tab'!$A:$Q,COLUMN()+2,0))</f>
        <v>4.9406564584124654E-324</v>
      </c>
      <c r="L5" s="331">
        <f>IF(ISERROR(VLOOKUP($A5,'Man Tab'!$A:$Q,COLUMN()+2,0)),0,VLOOKUP($A5,'Man Tab'!$A:$Q,COLUMN()+2,0))</f>
        <v>4.9406564584124654E-324</v>
      </c>
      <c r="M5" s="331">
        <f>IF(ISERROR(VLOOKUP($A5,'Man Tab'!$A:$Q,COLUMN()+2,0)),0,VLOOKUP($A5,'Man Tab'!$A:$Q,COLUMN()+2,0))</f>
        <v>4.9406564584124654E-324</v>
      </c>
    </row>
    <row r="6" spans="1:13" ht="14.4" customHeight="1" x14ac:dyDescent="0.3">
      <c r="A6" s="332" t="s">
        <v>98</v>
      </c>
      <c r="B6" s="333">
        <f>B5</f>
        <v>3272.2584200000201</v>
      </c>
      <c r="C6" s="333">
        <f t="shared" ref="C6:M6" si="1">C5+B6</f>
        <v>6057.78971000002</v>
      </c>
      <c r="D6" s="333">
        <f t="shared" si="1"/>
        <v>8944.7288600000211</v>
      </c>
      <c r="E6" s="333">
        <f t="shared" si="1"/>
        <v>11844.351540000021</v>
      </c>
      <c r="F6" s="333">
        <f t="shared" si="1"/>
        <v>14880.335880000021</v>
      </c>
      <c r="G6" s="333">
        <f t="shared" si="1"/>
        <v>17965.423270000021</v>
      </c>
      <c r="H6" s="333">
        <f t="shared" si="1"/>
        <v>17965.423270000021</v>
      </c>
      <c r="I6" s="333">
        <f t="shared" si="1"/>
        <v>17965.423270000021</v>
      </c>
      <c r="J6" s="333">
        <f t="shared" si="1"/>
        <v>17965.423270000021</v>
      </c>
      <c r="K6" s="333">
        <f t="shared" si="1"/>
        <v>17965.423270000021</v>
      </c>
      <c r="L6" s="333">
        <f t="shared" si="1"/>
        <v>17965.423270000021</v>
      </c>
      <c r="M6" s="333">
        <f t="shared" si="1"/>
        <v>17965.423270000021</v>
      </c>
    </row>
    <row r="7" spans="1:13" ht="14.4" customHeight="1" x14ac:dyDescent="0.3">
      <c r="A7" s="332" t="s">
        <v>127</v>
      </c>
      <c r="B7" s="332">
        <v>52.061</v>
      </c>
      <c r="C7" s="332">
        <v>97.064999999999998</v>
      </c>
      <c r="D7" s="332">
        <v>164.81200000000001</v>
      </c>
      <c r="E7" s="332">
        <v>224.511</v>
      </c>
      <c r="F7" s="332">
        <v>295.47500000000002</v>
      </c>
      <c r="G7" s="332">
        <v>348.80099999999999</v>
      </c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1561.83</v>
      </c>
      <c r="C8" s="333">
        <f t="shared" ref="C8:M8" si="2">C7*30</f>
        <v>2911.95</v>
      </c>
      <c r="D8" s="333">
        <f t="shared" si="2"/>
        <v>4944.3600000000006</v>
      </c>
      <c r="E8" s="333">
        <f t="shared" si="2"/>
        <v>6735.33</v>
      </c>
      <c r="F8" s="333">
        <f t="shared" si="2"/>
        <v>8864.25</v>
      </c>
      <c r="G8" s="333">
        <f t="shared" si="2"/>
        <v>10464.029999999999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1738146.25</v>
      </c>
      <c r="C9" s="332">
        <v>1583040.98</v>
      </c>
      <c r="D9" s="332">
        <v>1815963.8</v>
      </c>
      <c r="E9" s="332">
        <v>1816370.1900000004</v>
      </c>
      <c r="F9" s="332">
        <v>1784268.31</v>
      </c>
      <c r="G9" s="332">
        <v>1297958.3799999999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1738.14625</v>
      </c>
      <c r="C10" s="333">
        <f t="shared" ref="C10:M10" si="3">C9/1000+B10</f>
        <v>3321.18723</v>
      </c>
      <c r="D10" s="333">
        <f t="shared" si="3"/>
        <v>5137.15103</v>
      </c>
      <c r="E10" s="333">
        <f t="shared" si="3"/>
        <v>6953.5212200000005</v>
      </c>
      <c r="F10" s="333">
        <f t="shared" si="3"/>
        <v>8737.78953</v>
      </c>
      <c r="G10" s="333">
        <f t="shared" si="3"/>
        <v>10035.74791</v>
      </c>
      <c r="H10" s="333">
        <f t="shared" si="3"/>
        <v>10035.74791</v>
      </c>
      <c r="I10" s="333">
        <f t="shared" si="3"/>
        <v>10035.74791</v>
      </c>
      <c r="J10" s="333">
        <f t="shared" si="3"/>
        <v>10035.74791</v>
      </c>
      <c r="K10" s="333">
        <f t="shared" si="3"/>
        <v>10035.74791</v>
      </c>
      <c r="L10" s="333">
        <f t="shared" si="3"/>
        <v>10035.74791</v>
      </c>
      <c r="M10" s="333">
        <f t="shared" si="3"/>
        <v>10035.74791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6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1.2335111473350593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1.2335111473350593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0" t="s">
        <v>334</v>
      </c>
      <c r="B1" s="480"/>
      <c r="C1" s="480"/>
      <c r="D1" s="480"/>
      <c r="E1" s="480"/>
      <c r="F1" s="480"/>
      <c r="G1" s="480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334" customFormat="1" ht="14.4" customHeight="1" thickBot="1" x14ac:dyDescent="0.3">
      <c r="A2" s="383" t="s">
        <v>332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1" t="s">
        <v>29</v>
      </c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263"/>
      <c r="Q3" s="265"/>
    </row>
    <row r="4" spans="1:17" ht="14.4" customHeight="1" x14ac:dyDescent="0.3">
      <c r="A4" s="102"/>
      <c r="B4" s="24">
        <v>2014</v>
      </c>
      <c r="C4" s="264" t="s">
        <v>30</v>
      </c>
      <c r="D4" s="242" t="s">
        <v>209</v>
      </c>
      <c r="E4" s="242" t="s">
        <v>210</v>
      </c>
      <c r="F4" s="242" t="s">
        <v>211</v>
      </c>
      <c r="G4" s="242" t="s">
        <v>212</v>
      </c>
      <c r="H4" s="242" t="s">
        <v>213</v>
      </c>
      <c r="I4" s="242" t="s">
        <v>214</v>
      </c>
      <c r="J4" s="242" t="s">
        <v>215</v>
      </c>
      <c r="K4" s="242" t="s">
        <v>216</v>
      </c>
      <c r="L4" s="242" t="s">
        <v>217</v>
      </c>
      <c r="M4" s="242" t="s">
        <v>218</v>
      </c>
      <c r="N4" s="242" t="s">
        <v>219</v>
      </c>
      <c r="O4" s="242" t="s">
        <v>220</v>
      </c>
      <c r="P4" s="483" t="s">
        <v>3</v>
      </c>
      <c r="Q4" s="48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2.9643938750474793E-323</v>
      </c>
      <c r="Q6" s="188" t="s">
        <v>333</v>
      </c>
    </row>
    <row r="7" spans="1:17" ht="14.4" customHeight="1" x14ac:dyDescent="0.3">
      <c r="A7" s="19" t="s">
        <v>35</v>
      </c>
      <c r="B7" s="55">
        <v>1142.77422488416</v>
      </c>
      <c r="C7" s="56">
        <v>95.231185407013001</v>
      </c>
      <c r="D7" s="56">
        <v>82.498869999999997</v>
      </c>
      <c r="E7" s="56">
        <v>58.130890000000001</v>
      </c>
      <c r="F7" s="56">
        <v>78.725030000000004</v>
      </c>
      <c r="G7" s="56">
        <v>111.51667</v>
      </c>
      <c r="H7" s="56">
        <v>79.076939999999993</v>
      </c>
      <c r="I7" s="56">
        <v>98.876689999999996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508.82508999999999</v>
      </c>
      <c r="Q7" s="189">
        <v>0.89050851676499998</v>
      </c>
    </row>
    <row r="8" spans="1:17" ht="14.4" customHeight="1" x14ac:dyDescent="0.3">
      <c r="A8" s="19" t="s">
        <v>36</v>
      </c>
      <c r="B8" s="55">
        <v>92.999448964562006</v>
      </c>
      <c r="C8" s="56">
        <v>7.7499540803800002</v>
      </c>
      <c r="D8" s="56">
        <v>4.9406564584124654E-324</v>
      </c>
      <c r="E8" s="56">
        <v>4.8419999999999996</v>
      </c>
      <c r="F8" s="56">
        <v>4.9406564584124654E-324</v>
      </c>
      <c r="G8" s="56">
        <v>4.9406564584124654E-324</v>
      </c>
      <c r="H8" s="56">
        <v>4.9406564584124654E-324</v>
      </c>
      <c r="I8" s="56">
        <v>26.454000000000001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31.295999999999999</v>
      </c>
      <c r="Q8" s="189">
        <v>0.67303624587900002</v>
      </c>
    </row>
    <row r="9" spans="1:17" ht="14.4" customHeight="1" x14ac:dyDescent="0.3">
      <c r="A9" s="19" t="s">
        <v>37</v>
      </c>
      <c r="B9" s="55">
        <v>2215.3499390757302</v>
      </c>
      <c r="C9" s="56">
        <v>184.61249492297699</v>
      </c>
      <c r="D9" s="56">
        <v>133.099320000001</v>
      </c>
      <c r="E9" s="56">
        <v>152.50685999999999</v>
      </c>
      <c r="F9" s="56">
        <v>149.56523999999999</v>
      </c>
      <c r="G9" s="56">
        <v>240.94131999999999</v>
      </c>
      <c r="H9" s="56">
        <v>123.61834</v>
      </c>
      <c r="I9" s="56">
        <v>193.38536999999999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993.11645000000101</v>
      </c>
      <c r="Q9" s="189">
        <v>0.89657749548499999</v>
      </c>
    </row>
    <row r="10" spans="1:17" ht="14.4" customHeight="1" x14ac:dyDescent="0.3">
      <c r="A10" s="19" t="s">
        <v>38</v>
      </c>
      <c r="B10" s="55">
        <v>272.99903718598301</v>
      </c>
      <c r="C10" s="56">
        <v>22.749919765497999</v>
      </c>
      <c r="D10" s="56">
        <v>32.316780000000001</v>
      </c>
      <c r="E10" s="56">
        <v>26.585760000000001</v>
      </c>
      <c r="F10" s="56">
        <v>26.845490000000002</v>
      </c>
      <c r="G10" s="56">
        <v>30.45974</v>
      </c>
      <c r="H10" s="56">
        <v>24.52778</v>
      </c>
      <c r="I10" s="56">
        <v>28.233280000000001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168.96883</v>
      </c>
      <c r="Q10" s="189">
        <v>1.2378712521599999</v>
      </c>
    </row>
    <row r="11" spans="1:17" ht="14.4" customHeight="1" x14ac:dyDescent="0.3">
      <c r="A11" s="19" t="s">
        <v>39</v>
      </c>
      <c r="B11" s="55">
        <v>545.43209258911099</v>
      </c>
      <c r="C11" s="56">
        <v>45.452674382425002</v>
      </c>
      <c r="D11" s="56">
        <v>37.10859</v>
      </c>
      <c r="E11" s="56">
        <v>26.359719999999999</v>
      </c>
      <c r="F11" s="56">
        <v>50.546599999999998</v>
      </c>
      <c r="G11" s="56">
        <v>40.583559999999999</v>
      </c>
      <c r="H11" s="56">
        <v>48.646549999999998</v>
      </c>
      <c r="I11" s="56">
        <v>43.009929999999997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246.25495000000001</v>
      </c>
      <c r="Q11" s="189">
        <v>0.90297198623200003</v>
      </c>
    </row>
    <row r="12" spans="1:17" ht="14.4" customHeight="1" x14ac:dyDescent="0.3">
      <c r="A12" s="19" t="s">
        <v>40</v>
      </c>
      <c r="B12" s="55">
        <v>20.829625872621001</v>
      </c>
      <c r="C12" s="56">
        <v>1.735802156051</v>
      </c>
      <c r="D12" s="56">
        <v>4.5864700000000003</v>
      </c>
      <c r="E12" s="56">
        <v>0.60709000000000002</v>
      </c>
      <c r="F12" s="56">
        <v>7.6623700000000001</v>
      </c>
      <c r="G12" s="56">
        <v>2.0829200000000001</v>
      </c>
      <c r="H12" s="56">
        <v>1.16571</v>
      </c>
      <c r="I12" s="56">
        <v>3.2342300000000002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19.338789999999999</v>
      </c>
      <c r="Q12" s="189">
        <v>1.8568542822859999</v>
      </c>
    </row>
    <row r="13" spans="1:17" ht="14.4" customHeight="1" x14ac:dyDescent="0.3">
      <c r="A13" s="19" t="s">
        <v>41</v>
      </c>
      <c r="B13" s="55">
        <v>1259.8230513216999</v>
      </c>
      <c r="C13" s="56">
        <v>104.985254276809</v>
      </c>
      <c r="D13" s="56">
        <v>102.382490000001</v>
      </c>
      <c r="E13" s="56">
        <v>51.27458</v>
      </c>
      <c r="F13" s="56">
        <v>76.772289999999998</v>
      </c>
      <c r="G13" s="56">
        <v>82.293930000000003</v>
      </c>
      <c r="H13" s="56">
        <v>39.415439999999997</v>
      </c>
      <c r="I13" s="56">
        <v>95.281080000000003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447.41981000000101</v>
      </c>
      <c r="Q13" s="189">
        <v>0.71028992449399997</v>
      </c>
    </row>
    <row r="14" spans="1:17" ht="14.4" customHeight="1" x14ac:dyDescent="0.3">
      <c r="A14" s="19" t="s">
        <v>42</v>
      </c>
      <c r="B14" s="55">
        <v>2713.7290067575</v>
      </c>
      <c r="C14" s="56">
        <v>226.144083896458</v>
      </c>
      <c r="D14" s="56">
        <v>316.168000000002</v>
      </c>
      <c r="E14" s="56">
        <v>264.89999999999998</v>
      </c>
      <c r="F14" s="56">
        <v>234.63300000000001</v>
      </c>
      <c r="G14" s="56">
        <v>192.95099999999999</v>
      </c>
      <c r="H14" s="56">
        <v>162.49600000000001</v>
      </c>
      <c r="I14" s="56">
        <v>138.08099999999999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1309.229</v>
      </c>
      <c r="Q14" s="189">
        <v>0.964892954852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2.9643938750474793E-323</v>
      </c>
      <c r="Q15" s="189" t="s">
        <v>333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2.9643938750474793E-323</v>
      </c>
      <c r="Q16" s="189" t="s">
        <v>333</v>
      </c>
    </row>
    <row r="17" spans="1:17" ht="14.4" customHeight="1" x14ac:dyDescent="0.3">
      <c r="A17" s="19" t="s">
        <v>45</v>
      </c>
      <c r="B17" s="55">
        <v>856.20864095978095</v>
      </c>
      <c r="C17" s="56">
        <v>71.350720079981002</v>
      </c>
      <c r="D17" s="56">
        <v>7.2481600000000004</v>
      </c>
      <c r="E17" s="56">
        <v>125.26373</v>
      </c>
      <c r="F17" s="56">
        <v>34.692300000000003</v>
      </c>
      <c r="G17" s="56">
        <v>15.90319</v>
      </c>
      <c r="H17" s="56">
        <v>53.525329999999997</v>
      </c>
      <c r="I17" s="56">
        <v>33.115499999999997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269.74820999999997</v>
      </c>
      <c r="Q17" s="189">
        <v>0.63009924706499998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4.9406564584124654E-324</v>
      </c>
      <c r="E18" s="56">
        <v>4.9406564584124654E-324</v>
      </c>
      <c r="F18" s="56">
        <v>4.9406564584124654E-324</v>
      </c>
      <c r="G18" s="56">
        <v>4.9406564584124654E-324</v>
      </c>
      <c r="H18" s="56">
        <v>4.9406564584124654E-324</v>
      </c>
      <c r="I18" s="56">
        <v>0.61599999999999999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0.61599999999999999</v>
      </c>
      <c r="Q18" s="189" t="s">
        <v>333</v>
      </c>
    </row>
    <row r="19" spans="1:17" ht="14.4" customHeight="1" x14ac:dyDescent="0.3">
      <c r="A19" s="19" t="s">
        <v>47</v>
      </c>
      <c r="B19" s="55">
        <v>1699.1398685234601</v>
      </c>
      <c r="C19" s="56">
        <v>141.59498904362201</v>
      </c>
      <c r="D19" s="56">
        <v>197.04018000000099</v>
      </c>
      <c r="E19" s="56">
        <v>62.410310000000003</v>
      </c>
      <c r="F19" s="56">
        <v>117.74937</v>
      </c>
      <c r="G19" s="56">
        <v>90.13279</v>
      </c>
      <c r="H19" s="56">
        <v>279.07684999999998</v>
      </c>
      <c r="I19" s="56">
        <v>297.57441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1043.9839099999999</v>
      </c>
      <c r="Q19" s="189">
        <v>1.228838107256</v>
      </c>
    </row>
    <row r="20" spans="1:17" ht="14.4" customHeight="1" x14ac:dyDescent="0.3">
      <c r="A20" s="19" t="s">
        <v>48</v>
      </c>
      <c r="B20" s="55">
        <v>21261.083897359302</v>
      </c>
      <c r="C20" s="56">
        <v>1771.7569914466101</v>
      </c>
      <c r="D20" s="56">
        <v>2238.5513700000101</v>
      </c>
      <c r="E20" s="56">
        <v>1821.88642</v>
      </c>
      <c r="F20" s="56">
        <v>1951.49234</v>
      </c>
      <c r="G20" s="56">
        <v>1956.98225</v>
      </c>
      <c r="H20" s="56">
        <v>2023.2131999999999</v>
      </c>
      <c r="I20" s="56">
        <v>1962.231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11954.35658</v>
      </c>
      <c r="Q20" s="189">
        <v>1.1245293643259999</v>
      </c>
    </row>
    <row r="21" spans="1:17" ht="14.4" customHeight="1" x14ac:dyDescent="0.3">
      <c r="A21" s="20" t="s">
        <v>49</v>
      </c>
      <c r="B21" s="55">
        <v>1507.98745286191</v>
      </c>
      <c r="C21" s="56">
        <v>125.665621071826</v>
      </c>
      <c r="D21" s="56">
        <v>120.53200000000101</v>
      </c>
      <c r="E21" s="56">
        <v>190.76400000000001</v>
      </c>
      <c r="F21" s="56">
        <v>130.37899999999999</v>
      </c>
      <c r="G21" s="56">
        <v>129.88499999999999</v>
      </c>
      <c r="H21" s="56">
        <v>122.64400000000001</v>
      </c>
      <c r="I21" s="56">
        <v>138.256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832.46000000000095</v>
      </c>
      <c r="Q21" s="189">
        <v>1.1040675417020001</v>
      </c>
    </row>
    <row r="22" spans="1:17" ht="14.4" customHeight="1" x14ac:dyDescent="0.3">
      <c r="A22" s="19" t="s">
        <v>50</v>
      </c>
      <c r="B22" s="55">
        <v>78</v>
      </c>
      <c r="C22" s="56">
        <v>6.5</v>
      </c>
      <c r="D22" s="56">
        <v>4.9406564584124654E-324</v>
      </c>
      <c r="E22" s="56">
        <v>4.9406564584124654E-324</v>
      </c>
      <c r="F22" s="56">
        <v>4.9406564584124654E-324</v>
      </c>
      <c r="G22" s="56">
        <v>5.0279999999999996</v>
      </c>
      <c r="H22" s="56">
        <v>78.272000000000006</v>
      </c>
      <c r="I22" s="56">
        <v>28.386399999999998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111.68640000000001</v>
      </c>
      <c r="Q22" s="189">
        <v>2.8637538461530001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1.1857575500189917E-322</v>
      </c>
      <c r="Q23" s="189" t="s">
        <v>333</v>
      </c>
    </row>
    <row r="24" spans="1:17" ht="14.4" customHeight="1" x14ac:dyDescent="0.3">
      <c r="A24" s="20" t="s">
        <v>52</v>
      </c>
      <c r="B24" s="55">
        <v>7.2759576141834308E-12</v>
      </c>
      <c r="C24" s="56">
        <v>4.5474735088646402E-13</v>
      </c>
      <c r="D24" s="56">
        <v>0.72619</v>
      </c>
      <c r="E24" s="56">
        <v>-7.0000000505388002E-5</v>
      </c>
      <c r="F24" s="56">
        <v>27.87612</v>
      </c>
      <c r="G24" s="56">
        <v>0.86231000000000002</v>
      </c>
      <c r="H24" s="56">
        <v>0.30619999999899999</v>
      </c>
      <c r="I24" s="56">
        <v>-1.6474999999990001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28.123249999999999</v>
      </c>
      <c r="Q24" s="189"/>
    </row>
    <row r="25" spans="1:17" ht="14.4" customHeight="1" x14ac:dyDescent="0.3">
      <c r="A25" s="21" t="s">
        <v>53</v>
      </c>
      <c r="B25" s="58">
        <v>33666.356286355804</v>
      </c>
      <c r="C25" s="59">
        <v>2805.52969052965</v>
      </c>
      <c r="D25" s="59">
        <v>3272.2584200000201</v>
      </c>
      <c r="E25" s="59">
        <v>2785.5312899999999</v>
      </c>
      <c r="F25" s="59">
        <v>2886.9391500000002</v>
      </c>
      <c r="G25" s="59">
        <v>2899.6226799999999</v>
      </c>
      <c r="H25" s="59">
        <v>3035.98434</v>
      </c>
      <c r="I25" s="59">
        <v>3085.0873900000001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17965.423269999999</v>
      </c>
      <c r="Q25" s="190">
        <v>1.0672627068510001</v>
      </c>
    </row>
    <row r="26" spans="1:17" ht="14.4" customHeight="1" x14ac:dyDescent="0.3">
      <c r="A26" s="19" t="s">
        <v>54</v>
      </c>
      <c r="B26" s="55">
        <v>3779.0245250921498</v>
      </c>
      <c r="C26" s="56">
        <v>314.91871042434599</v>
      </c>
      <c r="D26" s="56">
        <v>406.96003000000002</v>
      </c>
      <c r="E26" s="56">
        <v>320.71415000000002</v>
      </c>
      <c r="F26" s="56">
        <v>380.01414999999997</v>
      </c>
      <c r="G26" s="56">
        <v>351.44711999999998</v>
      </c>
      <c r="H26" s="56">
        <v>367.6198</v>
      </c>
      <c r="I26" s="56">
        <v>355.30099000000001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2182.0562399999999</v>
      </c>
      <c r="Q26" s="189">
        <v>1.1548251277599999</v>
      </c>
    </row>
    <row r="27" spans="1:17" ht="14.4" customHeight="1" x14ac:dyDescent="0.3">
      <c r="A27" s="22" t="s">
        <v>55</v>
      </c>
      <c r="B27" s="58">
        <v>37445.380811447998</v>
      </c>
      <c r="C27" s="59">
        <v>3120.4484009540001</v>
      </c>
      <c r="D27" s="59">
        <v>3679.2184500000199</v>
      </c>
      <c r="E27" s="59">
        <v>3106.2454400000001</v>
      </c>
      <c r="F27" s="59">
        <v>3266.9533000000001</v>
      </c>
      <c r="G27" s="59">
        <v>3251.0698000000002</v>
      </c>
      <c r="H27" s="59">
        <v>3403.6041399999999</v>
      </c>
      <c r="I27" s="59">
        <v>3440.3883799999999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20147.479510000001</v>
      </c>
      <c r="Q27" s="190">
        <v>1.076099592174</v>
      </c>
    </row>
    <row r="28" spans="1:17" ht="14.4" customHeight="1" x14ac:dyDescent="0.3">
      <c r="A28" s="20" t="s">
        <v>56</v>
      </c>
      <c r="B28" s="55">
        <v>1599.1040600792301</v>
      </c>
      <c r="C28" s="56">
        <v>133.25867167326899</v>
      </c>
      <c r="D28" s="56">
        <v>144.94998000000001</v>
      </c>
      <c r="E28" s="56">
        <v>58.08379</v>
      </c>
      <c r="F28" s="56">
        <v>129.18225000000001</v>
      </c>
      <c r="G28" s="56">
        <v>416.50787000000003</v>
      </c>
      <c r="H28" s="56">
        <v>101.60672</v>
      </c>
      <c r="I28" s="56">
        <v>236.60471000000001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1086.93532</v>
      </c>
      <c r="Q28" s="189">
        <v>1.3594303799659999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5.9287877500949585E-323</v>
      </c>
      <c r="Q29" s="189" t="s">
        <v>333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2.9643938750474793E-322</v>
      </c>
      <c r="Q30" s="189">
        <v>0</v>
      </c>
    </row>
    <row r="31" spans="1:17" ht="14.4" customHeight="1" thickBot="1" x14ac:dyDescent="0.35">
      <c r="A31" s="23" t="s">
        <v>59</v>
      </c>
      <c r="B31" s="61">
        <v>2.4703282292062327E-323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1.4821969375237396E-322</v>
      </c>
      <c r="Q31" s="191" t="s">
        <v>333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234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0" t="s">
        <v>61</v>
      </c>
      <c r="B1" s="480"/>
      <c r="C1" s="480"/>
      <c r="D1" s="480"/>
      <c r="E1" s="480"/>
      <c r="F1" s="480"/>
      <c r="G1" s="480"/>
      <c r="H1" s="485"/>
      <c r="I1" s="485"/>
      <c r="J1" s="485"/>
      <c r="K1" s="485"/>
    </row>
    <row r="2" spans="1:11" s="64" customFormat="1" ht="14.4" customHeight="1" thickBot="1" x14ac:dyDescent="0.35">
      <c r="A2" s="383" t="s">
        <v>332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1" t="s">
        <v>62</v>
      </c>
      <c r="C3" s="482"/>
      <c r="D3" s="482"/>
      <c r="E3" s="482"/>
      <c r="F3" s="488" t="s">
        <v>63</v>
      </c>
      <c r="G3" s="482"/>
      <c r="H3" s="482"/>
      <c r="I3" s="482"/>
      <c r="J3" s="482"/>
      <c r="K3" s="489"/>
    </row>
    <row r="4" spans="1:11" ht="14.4" customHeight="1" x14ac:dyDescent="0.3">
      <c r="A4" s="102"/>
      <c r="B4" s="486"/>
      <c r="C4" s="487"/>
      <c r="D4" s="487"/>
      <c r="E4" s="487"/>
      <c r="F4" s="490" t="s">
        <v>225</v>
      </c>
      <c r="G4" s="492" t="s">
        <v>64</v>
      </c>
      <c r="H4" s="266" t="s">
        <v>184</v>
      </c>
      <c r="I4" s="490" t="s">
        <v>65</v>
      </c>
      <c r="J4" s="492" t="s">
        <v>227</v>
      </c>
      <c r="K4" s="493" t="s">
        <v>228</v>
      </c>
    </row>
    <row r="5" spans="1:11" ht="42" thickBot="1" x14ac:dyDescent="0.35">
      <c r="A5" s="103"/>
      <c r="B5" s="28" t="s">
        <v>221</v>
      </c>
      <c r="C5" s="29" t="s">
        <v>222</v>
      </c>
      <c r="D5" s="30" t="s">
        <v>223</v>
      </c>
      <c r="E5" s="30" t="s">
        <v>224</v>
      </c>
      <c r="F5" s="491"/>
      <c r="G5" s="491"/>
      <c r="H5" s="29" t="s">
        <v>226</v>
      </c>
      <c r="I5" s="491"/>
      <c r="J5" s="491"/>
      <c r="K5" s="494"/>
    </row>
    <row r="6" spans="1:11" ht="14.4" customHeight="1" thickBot="1" x14ac:dyDescent="0.35">
      <c r="A6" s="622" t="s">
        <v>335</v>
      </c>
      <c r="B6" s="604">
        <v>33003.856434516798</v>
      </c>
      <c r="C6" s="604">
        <v>35994.908000000003</v>
      </c>
      <c r="D6" s="605">
        <v>2991.0515654832702</v>
      </c>
      <c r="E6" s="606">
        <v>1.0906273353660001</v>
      </c>
      <c r="F6" s="604">
        <v>33666.356286355804</v>
      </c>
      <c r="G6" s="605">
        <v>16833.178143177902</v>
      </c>
      <c r="H6" s="607">
        <v>3085.0873900000001</v>
      </c>
      <c r="I6" s="604">
        <v>17965.423269999999</v>
      </c>
      <c r="J6" s="605">
        <v>1132.2451268221</v>
      </c>
      <c r="K6" s="608">
        <v>0.53363135342500001</v>
      </c>
    </row>
    <row r="7" spans="1:11" ht="14.4" customHeight="1" thickBot="1" x14ac:dyDescent="0.35">
      <c r="A7" s="623" t="s">
        <v>336</v>
      </c>
      <c r="B7" s="604">
        <v>8162.2572920552902</v>
      </c>
      <c r="C7" s="604">
        <v>9094.5707299999995</v>
      </c>
      <c r="D7" s="605">
        <v>932.31343794471502</v>
      </c>
      <c r="E7" s="606">
        <v>1.1142225005390001</v>
      </c>
      <c r="F7" s="604">
        <v>8263.9364266513603</v>
      </c>
      <c r="G7" s="605">
        <v>4131.9682133256802</v>
      </c>
      <c r="H7" s="607">
        <v>626.55528000000004</v>
      </c>
      <c r="I7" s="604">
        <v>3724.4466499999999</v>
      </c>
      <c r="J7" s="605">
        <v>-407.52156332567603</v>
      </c>
      <c r="K7" s="608">
        <v>0.45068674995899999</v>
      </c>
    </row>
    <row r="8" spans="1:11" ht="14.4" customHeight="1" thickBot="1" x14ac:dyDescent="0.35">
      <c r="A8" s="624" t="s">
        <v>337</v>
      </c>
      <c r="B8" s="604">
        <v>5387.1500022316504</v>
      </c>
      <c r="C8" s="604">
        <v>6403.5132199999998</v>
      </c>
      <c r="D8" s="605">
        <v>1016.36321776835</v>
      </c>
      <c r="E8" s="606">
        <v>1.1886643619249999</v>
      </c>
      <c r="F8" s="604">
        <v>5550.2074198938599</v>
      </c>
      <c r="G8" s="605">
        <v>2775.1037099469299</v>
      </c>
      <c r="H8" s="607">
        <v>488.47428000000002</v>
      </c>
      <c r="I8" s="604">
        <v>2415.21765</v>
      </c>
      <c r="J8" s="605">
        <v>-359.88605994693</v>
      </c>
      <c r="K8" s="608">
        <v>0.435158088208</v>
      </c>
    </row>
    <row r="9" spans="1:11" ht="14.4" customHeight="1" thickBot="1" x14ac:dyDescent="0.35">
      <c r="A9" s="625" t="s">
        <v>338</v>
      </c>
      <c r="B9" s="609">
        <v>4.9406564584124654E-324</v>
      </c>
      <c r="C9" s="609">
        <v>-1.1800000000000001E-3</v>
      </c>
      <c r="D9" s="610">
        <v>-1.1800000000000001E-3</v>
      </c>
      <c r="E9" s="611" t="s">
        <v>339</v>
      </c>
      <c r="F9" s="609">
        <v>0</v>
      </c>
      <c r="G9" s="610">
        <v>0</v>
      </c>
      <c r="H9" s="612">
        <v>-2.9999999999999997E-4</v>
      </c>
      <c r="I9" s="609">
        <v>-2.2699999999999999E-3</v>
      </c>
      <c r="J9" s="610">
        <v>-2.2699999999999999E-3</v>
      </c>
      <c r="K9" s="613" t="s">
        <v>333</v>
      </c>
    </row>
    <row r="10" spans="1:11" ht="14.4" customHeight="1" thickBot="1" x14ac:dyDescent="0.35">
      <c r="A10" s="626" t="s">
        <v>340</v>
      </c>
      <c r="B10" s="604">
        <v>4.9406564584124654E-324</v>
      </c>
      <c r="C10" s="604">
        <v>-1.1800000000000001E-3</v>
      </c>
      <c r="D10" s="605">
        <v>-1.1800000000000001E-3</v>
      </c>
      <c r="E10" s="614" t="s">
        <v>339</v>
      </c>
      <c r="F10" s="604">
        <v>0</v>
      </c>
      <c r="G10" s="605">
        <v>0</v>
      </c>
      <c r="H10" s="607">
        <v>-2.9999999999999997E-4</v>
      </c>
      <c r="I10" s="604">
        <v>-2.2699999999999999E-3</v>
      </c>
      <c r="J10" s="605">
        <v>-2.2699999999999999E-3</v>
      </c>
      <c r="K10" s="615" t="s">
        <v>333</v>
      </c>
    </row>
    <row r="11" spans="1:11" ht="14.4" customHeight="1" thickBot="1" x14ac:dyDescent="0.35">
      <c r="A11" s="625" t="s">
        <v>341</v>
      </c>
      <c r="B11" s="609">
        <v>949.37408677034</v>
      </c>
      <c r="C11" s="609">
        <v>1364.8294000000001</v>
      </c>
      <c r="D11" s="610">
        <v>415.45531322966099</v>
      </c>
      <c r="E11" s="616">
        <v>1.4376097041389999</v>
      </c>
      <c r="F11" s="609">
        <v>1142.77422488416</v>
      </c>
      <c r="G11" s="610">
        <v>571.38711244207798</v>
      </c>
      <c r="H11" s="612">
        <v>98.876689999999996</v>
      </c>
      <c r="I11" s="609">
        <v>508.82508999999999</v>
      </c>
      <c r="J11" s="610">
        <v>-62.562022442078003</v>
      </c>
      <c r="K11" s="617">
        <v>0.445254258382</v>
      </c>
    </row>
    <row r="12" spans="1:11" ht="14.4" customHeight="1" thickBot="1" x14ac:dyDescent="0.35">
      <c r="A12" s="626" t="s">
        <v>342</v>
      </c>
      <c r="B12" s="604">
        <v>615.64879194825096</v>
      </c>
      <c r="C12" s="604">
        <v>598.74150999999995</v>
      </c>
      <c r="D12" s="605">
        <v>-16.907281948251001</v>
      </c>
      <c r="E12" s="606">
        <v>0.972537456144</v>
      </c>
      <c r="F12" s="604">
        <v>743.49208167921404</v>
      </c>
      <c r="G12" s="605">
        <v>371.74604083960702</v>
      </c>
      <c r="H12" s="607">
        <v>59.06033</v>
      </c>
      <c r="I12" s="604">
        <v>330.59217000000001</v>
      </c>
      <c r="J12" s="605">
        <v>-41.153870839606</v>
      </c>
      <c r="K12" s="608">
        <v>0.44464786935299999</v>
      </c>
    </row>
    <row r="13" spans="1:11" ht="14.4" customHeight="1" thickBot="1" x14ac:dyDescent="0.35">
      <c r="A13" s="626" t="s">
        <v>343</v>
      </c>
      <c r="B13" s="604">
        <v>15.491485606792001</v>
      </c>
      <c r="C13" s="604">
        <v>35.77026</v>
      </c>
      <c r="D13" s="605">
        <v>20.278774393208</v>
      </c>
      <c r="E13" s="606">
        <v>2.3090270944900002</v>
      </c>
      <c r="F13" s="604">
        <v>97.716818699797003</v>
      </c>
      <c r="G13" s="605">
        <v>48.858409349897997</v>
      </c>
      <c r="H13" s="607">
        <v>16.77777</v>
      </c>
      <c r="I13" s="604">
        <v>46.49962</v>
      </c>
      <c r="J13" s="605">
        <v>-2.3587893498980002</v>
      </c>
      <c r="K13" s="608">
        <v>0.47586096865100003</v>
      </c>
    </row>
    <row r="14" spans="1:11" ht="14.4" customHeight="1" thickBot="1" x14ac:dyDescent="0.35">
      <c r="A14" s="626" t="s">
        <v>344</v>
      </c>
      <c r="B14" s="604">
        <v>4.9406564584124654E-324</v>
      </c>
      <c r="C14" s="604">
        <v>1.40754</v>
      </c>
      <c r="D14" s="605">
        <v>1.40754</v>
      </c>
      <c r="E14" s="614" t="s">
        <v>339</v>
      </c>
      <c r="F14" s="604">
        <v>1.4070134381499999</v>
      </c>
      <c r="G14" s="605">
        <v>0.70350671907499995</v>
      </c>
      <c r="H14" s="607">
        <v>4.9406564584124654E-324</v>
      </c>
      <c r="I14" s="604">
        <v>2.9643938750474793E-323</v>
      </c>
      <c r="J14" s="605">
        <v>-0.70350671907499995</v>
      </c>
      <c r="K14" s="608">
        <v>1.9762625833649862E-323</v>
      </c>
    </row>
    <row r="15" spans="1:11" ht="14.4" customHeight="1" thickBot="1" x14ac:dyDescent="0.35">
      <c r="A15" s="626" t="s">
        <v>345</v>
      </c>
      <c r="B15" s="604">
        <v>39.999583895983001</v>
      </c>
      <c r="C15" s="604">
        <v>442.20069000000001</v>
      </c>
      <c r="D15" s="605">
        <v>402.20110610401599</v>
      </c>
      <c r="E15" s="606">
        <v>11.055132252123</v>
      </c>
      <c r="F15" s="604">
        <v>50</v>
      </c>
      <c r="G15" s="605">
        <v>25</v>
      </c>
      <c r="H15" s="607">
        <v>4.9406564584124654E-324</v>
      </c>
      <c r="I15" s="604">
        <v>13.33797</v>
      </c>
      <c r="J15" s="605">
        <v>-11.66203</v>
      </c>
      <c r="K15" s="608">
        <v>0.26675939999999998</v>
      </c>
    </row>
    <row r="16" spans="1:11" ht="14.4" customHeight="1" thickBot="1" x14ac:dyDescent="0.35">
      <c r="A16" s="626" t="s">
        <v>346</v>
      </c>
      <c r="B16" s="604">
        <v>177.00279887423599</v>
      </c>
      <c r="C16" s="604">
        <v>187.05825999999999</v>
      </c>
      <c r="D16" s="605">
        <v>10.055461125763999</v>
      </c>
      <c r="E16" s="606">
        <v>1.056809616512</v>
      </c>
      <c r="F16" s="604">
        <v>157.45952417745801</v>
      </c>
      <c r="G16" s="605">
        <v>78.729762088727995</v>
      </c>
      <c r="H16" s="607">
        <v>15.33202</v>
      </c>
      <c r="I16" s="604">
        <v>70.219070000000002</v>
      </c>
      <c r="J16" s="605">
        <v>-8.5106920887279998</v>
      </c>
      <c r="K16" s="608">
        <v>0.44594996947100002</v>
      </c>
    </row>
    <row r="17" spans="1:11" ht="14.4" customHeight="1" thickBot="1" x14ac:dyDescent="0.35">
      <c r="A17" s="626" t="s">
        <v>347</v>
      </c>
      <c r="B17" s="604">
        <v>3.9934664777890001</v>
      </c>
      <c r="C17" s="604">
        <v>4.8495900000000001</v>
      </c>
      <c r="D17" s="605">
        <v>0.85612352220999999</v>
      </c>
      <c r="E17" s="606">
        <v>1.2143810463839999</v>
      </c>
      <c r="F17" s="604">
        <v>2.0001356061590001</v>
      </c>
      <c r="G17" s="605">
        <v>1.000067803079</v>
      </c>
      <c r="H17" s="607">
        <v>1.0455099999999999</v>
      </c>
      <c r="I17" s="604">
        <v>2.40388</v>
      </c>
      <c r="J17" s="605">
        <v>1.4038121969199999</v>
      </c>
      <c r="K17" s="608">
        <v>1.201858510291</v>
      </c>
    </row>
    <row r="18" spans="1:11" ht="14.4" customHeight="1" thickBot="1" x14ac:dyDescent="0.35">
      <c r="A18" s="626" t="s">
        <v>348</v>
      </c>
      <c r="B18" s="604">
        <v>97.237959967286002</v>
      </c>
      <c r="C18" s="604">
        <v>94.801550000000006</v>
      </c>
      <c r="D18" s="605">
        <v>-2.436409967286</v>
      </c>
      <c r="E18" s="606">
        <v>0.97494383913299998</v>
      </c>
      <c r="F18" s="604">
        <v>90.698651283377998</v>
      </c>
      <c r="G18" s="605">
        <v>45.349325641688999</v>
      </c>
      <c r="H18" s="607">
        <v>6.66106</v>
      </c>
      <c r="I18" s="604">
        <v>45.772379999999998</v>
      </c>
      <c r="J18" s="605">
        <v>0.42305435830999999</v>
      </c>
      <c r="K18" s="608">
        <v>0.50466439524999995</v>
      </c>
    </row>
    <row r="19" spans="1:11" ht="14.4" customHeight="1" thickBot="1" x14ac:dyDescent="0.35">
      <c r="A19" s="625" t="s">
        <v>349</v>
      </c>
      <c r="B19" s="609">
        <v>91.001634544572994</v>
      </c>
      <c r="C19" s="609">
        <v>93.311000000000007</v>
      </c>
      <c r="D19" s="610">
        <v>2.3093654554260001</v>
      </c>
      <c r="E19" s="616">
        <v>1.025377186541</v>
      </c>
      <c r="F19" s="609">
        <v>92.999448964562006</v>
      </c>
      <c r="G19" s="610">
        <v>46.499724482281003</v>
      </c>
      <c r="H19" s="612">
        <v>26.454000000000001</v>
      </c>
      <c r="I19" s="609">
        <v>31.295999999999999</v>
      </c>
      <c r="J19" s="610">
        <v>-15.203724482281</v>
      </c>
      <c r="K19" s="617">
        <v>0.33651812293900002</v>
      </c>
    </row>
    <row r="20" spans="1:11" ht="14.4" customHeight="1" thickBot="1" x14ac:dyDescent="0.35">
      <c r="A20" s="626" t="s">
        <v>350</v>
      </c>
      <c r="B20" s="604">
        <v>70.779049090222998</v>
      </c>
      <c r="C20" s="604">
        <v>74.119</v>
      </c>
      <c r="D20" s="605">
        <v>3.3399509097759998</v>
      </c>
      <c r="E20" s="606">
        <v>1.0471884117220001</v>
      </c>
      <c r="F20" s="604">
        <v>73.999561541695002</v>
      </c>
      <c r="G20" s="605">
        <v>36.999780770847003</v>
      </c>
      <c r="H20" s="607">
        <v>25.538</v>
      </c>
      <c r="I20" s="604">
        <v>29.164000000000001</v>
      </c>
      <c r="J20" s="605">
        <v>-7.8357807708470002</v>
      </c>
      <c r="K20" s="608">
        <v>0.39411044325599998</v>
      </c>
    </row>
    <row r="21" spans="1:11" ht="14.4" customHeight="1" thickBot="1" x14ac:dyDescent="0.35">
      <c r="A21" s="626" t="s">
        <v>351</v>
      </c>
      <c r="B21" s="604">
        <v>20.222585454349002</v>
      </c>
      <c r="C21" s="604">
        <v>19.192</v>
      </c>
      <c r="D21" s="605">
        <v>-1.0305854543490001</v>
      </c>
      <c r="E21" s="606">
        <v>0.94903789840899999</v>
      </c>
      <c r="F21" s="604">
        <v>18.999887422867001</v>
      </c>
      <c r="G21" s="605">
        <v>9.4999437114329996</v>
      </c>
      <c r="H21" s="607">
        <v>0.91600000000000004</v>
      </c>
      <c r="I21" s="604">
        <v>2.1320000000000001</v>
      </c>
      <c r="J21" s="605">
        <v>-7.367943711433</v>
      </c>
      <c r="K21" s="608">
        <v>0.112211191179</v>
      </c>
    </row>
    <row r="22" spans="1:11" ht="14.4" customHeight="1" thickBot="1" x14ac:dyDescent="0.35">
      <c r="A22" s="625" t="s">
        <v>352</v>
      </c>
      <c r="B22" s="609">
        <v>3388.6714830194501</v>
      </c>
      <c r="C22" s="609">
        <v>3870.1579700000002</v>
      </c>
      <c r="D22" s="610">
        <v>481.486486980552</v>
      </c>
      <c r="E22" s="616">
        <v>1.1420870950140001</v>
      </c>
      <c r="F22" s="609">
        <v>2215.3499390757302</v>
      </c>
      <c r="G22" s="610">
        <v>1107.6749695378601</v>
      </c>
      <c r="H22" s="612">
        <v>193.38536999999999</v>
      </c>
      <c r="I22" s="609">
        <v>993.11645000000101</v>
      </c>
      <c r="J22" s="610">
        <v>-114.558519537862</v>
      </c>
      <c r="K22" s="617">
        <v>0.448288747742</v>
      </c>
    </row>
    <row r="23" spans="1:11" ht="14.4" customHeight="1" thickBot="1" x14ac:dyDescent="0.35">
      <c r="A23" s="626" t="s">
        <v>353</v>
      </c>
      <c r="B23" s="604">
        <v>33.124566148088</v>
      </c>
      <c r="C23" s="604">
        <v>13.87265</v>
      </c>
      <c r="D23" s="605">
        <v>-19.251916148088</v>
      </c>
      <c r="E23" s="606">
        <v>0.41880246636200003</v>
      </c>
      <c r="F23" s="604">
        <v>13.999992461844</v>
      </c>
      <c r="G23" s="605">
        <v>6.9999962309220001</v>
      </c>
      <c r="H23" s="607">
        <v>2.8711000000000002</v>
      </c>
      <c r="I23" s="604">
        <v>3.37296</v>
      </c>
      <c r="J23" s="605">
        <v>-3.6270362309220001</v>
      </c>
      <c r="K23" s="608">
        <v>0.240925844009</v>
      </c>
    </row>
    <row r="24" spans="1:11" ht="14.4" customHeight="1" thickBot="1" x14ac:dyDescent="0.35">
      <c r="A24" s="626" t="s">
        <v>354</v>
      </c>
      <c r="B24" s="604">
        <v>404.665276530585</v>
      </c>
      <c r="C24" s="604">
        <v>4.9406564584124654E-324</v>
      </c>
      <c r="D24" s="605">
        <v>-404.665276530585</v>
      </c>
      <c r="E24" s="606">
        <v>0</v>
      </c>
      <c r="F24" s="604">
        <v>4.9406564584124654E-324</v>
      </c>
      <c r="G24" s="605">
        <v>0</v>
      </c>
      <c r="H24" s="607">
        <v>27.803999999999998</v>
      </c>
      <c r="I24" s="604">
        <v>87.200500000000005</v>
      </c>
      <c r="J24" s="605">
        <v>87.200500000000005</v>
      </c>
      <c r="K24" s="615" t="s">
        <v>339</v>
      </c>
    </row>
    <row r="25" spans="1:11" ht="14.4" customHeight="1" thickBot="1" x14ac:dyDescent="0.35">
      <c r="A25" s="626" t="s">
        <v>355</v>
      </c>
      <c r="B25" s="604">
        <v>54.99044485476</v>
      </c>
      <c r="C25" s="604">
        <v>21.466249999999999</v>
      </c>
      <c r="D25" s="605">
        <v>-33.524194854759997</v>
      </c>
      <c r="E25" s="606">
        <v>0.39036327232200002</v>
      </c>
      <c r="F25" s="604">
        <v>21.467434654883</v>
      </c>
      <c r="G25" s="605">
        <v>10.733717327440999</v>
      </c>
      <c r="H25" s="607">
        <v>4.9406564584124654E-324</v>
      </c>
      <c r="I25" s="604">
        <v>6.9570499999999997</v>
      </c>
      <c r="J25" s="605">
        <v>-3.7766673274409999</v>
      </c>
      <c r="K25" s="608">
        <v>0.32407458608</v>
      </c>
    </row>
    <row r="26" spans="1:11" ht="14.4" customHeight="1" thickBot="1" x14ac:dyDescent="0.35">
      <c r="A26" s="626" t="s">
        <v>356</v>
      </c>
      <c r="B26" s="604">
        <v>0.91849790972099998</v>
      </c>
      <c r="C26" s="604">
        <v>0.48019000000000001</v>
      </c>
      <c r="D26" s="605">
        <v>-0.43830790972099998</v>
      </c>
      <c r="E26" s="606">
        <v>0.52279923004399997</v>
      </c>
      <c r="F26" s="604">
        <v>1.480189491405</v>
      </c>
      <c r="G26" s="605">
        <v>0.74009474570199996</v>
      </c>
      <c r="H26" s="607">
        <v>0.15246000000000001</v>
      </c>
      <c r="I26" s="604">
        <v>0.16650000000000001</v>
      </c>
      <c r="J26" s="605">
        <v>-0.57359474570199998</v>
      </c>
      <c r="K26" s="608">
        <v>0.11248559793600001</v>
      </c>
    </row>
    <row r="27" spans="1:11" ht="14.4" customHeight="1" thickBot="1" x14ac:dyDescent="0.35">
      <c r="A27" s="626" t="s">
        <v>357</v>
      </c>
      <c r="B27" s="604">
        <v>268.434547640613</v>
      </c>
      <c r="C27" s="604">
        <v>256.39253000000002</v>
      </c>
      <c r="D27" s="605">
        <v>-12.042017640612</v>
      </c>
      <c r="E27" s="606">
        <v>0.95513983670699998</v>
      </c>
      <c r="F27" s="604">
        <v>257.97558142336197</v>
      </c>
      <c r="G27" s="605">
        <v>128.98779071168099</v>
      </c>
      <c r="H27" s="607">
        <v>19.932120000000001</v>
      </c>
      <c r="I27" s="604">
        <v>116.18704</v>
      </c>
      <c r="J27" s="605">
        <v>-12.800750711680999</v>
      </c>
      <c r="K27" s="608">
        <v>0.450379990846</v>
      </c>
    </row>
    <row r="28" spans="1:11" ht="14.4" customHeight="1" thickBot="1" x14ac:dyDescent="0.35">
      <c r="A28" s="626" t="s">
        <v>358</v>
      </c>
      <c r="B28" s="604">
        <v>859.53876992008099</v>
      </c>
      <c r="C28" s="604">
        <v>2154.9915799999999</v>
      </c>
      <c r="D28" s="605">
        <v>1295.45281007992</v>
      </c>
      <c r="E28" s="606">
        <v>2.5071487818980001</v>
      </c>
      <c r="F28" s="604">
        <v>482.996690452856</v>
      </c>
      <c r="G28" s="605">
        <v>241.498345226428</v>
      </c>
      <c r="H28" s="607">
        <v>39.784950000000002</v>
      </c>
      <c r="I28" s="604">
        <v>152.57611</v>
      </c>
      <c r="J28" s="605">
        <v>-88.922235226427006</v>
      </c>
      <c r="K28" s="608">
        <v>0.31589473181799999</v>
      </c>
    </row>
    <row r="29" spans="1:11" ht="14.4" customHeight="1" thickBot="1" x14ac:dyDescent="0.35">
      <c r="A29" s="626" t="s">
        <v>359</v>
      </c>
      <c r="B29" s="604">
        <v>25.958363731504001</v>
      </c>
      <c r="C29" s="604">
        <v>23.844000000000001</v>
      </c>
      <c r="D29" s="605">
        <v>-2.114363731504</v>
      </c>
      <c r="E29" s="606">
        <v>0.91854788100700002</v>
      </c>
      <c r="F29" s="604">
        <v>23.358163568763999</v>
      </c>
      <c r="G29" s="605">
        <v>11.679081784381999</v>
      </c>
      <c r="H29" s="607">
        <v>7.7140000000000004</v>
      </c>
      <c r="I29" s="604">
        <v>25.439</v>
      </c>
      <c r="J29" s="605">
        <v>13.759918215617001</v>
      </c>
      <c r="K29" s="608">
        <v>1.0890839052950001</v>
      </c>
    </row>
    <row r="30" spans="1:11" ht="14.4" customHeight="1" thickBot="1" x14ac:dyDescent="0.35">
      <c r="A30" s="626" t="s">
        <v>360</v>
      </c>
      <c r="B30" s="604">
        <v>304.87633985980898</v>
      </c>
      <c r="C30" s="604">
        <v>337.11491999999998</v>
      </c>
      <c r="D30" s="605">
        <v>32.238580140190003</v>
      </c>
      <c r="E30" s="606">
        <v>1.105743135577</v>
      </c>
      <c r="F30" s="604">
        <v>330.51378426973099</v>
      </c>
      <c r="G30" s="605">
        <v>165.25689213486501</v>
      </c>
      <c r="H30" s="607">
        <v>45.61121</v>
      </c>
      <c r="I30" s="604">
        <v>147.72754</v>
      </c>
      <c r="J30" s="605">
        <v>-17.529352134865</v>
      </c>
      <c r="K30" s="608">
        <v>0.446963325074</v>
      </c>
    </row>
    <row r="31" spans="1:11" ht="14.4" customHeight="1" thickBot="1" x14ac:dyDescent="0.35">
      <c r="A31" s="626" t="s">
        <v>361</v>
      </c>
      <c r="B31" s="604">
        <v>5.6215702320769996</v>
      </c>
      <c r="C31" s="604">
        <v>7.4624499999999996</v>
      </c>
      <c r="D31" s="605">
        <v>1.8408797679219999</v>
      </c>
      <c r="E31" s="606">
        <v>1.327467182997</v>
      </c>
      <c r="F31" s="604">
        <v>7.6550988584670003</v>
      </c>
      <c r="G31" s="605">
        <v>3.8275494292330001</v>
      </c>
      <c r="H31" s="607">
        <v>1.2275100000000001</v>
      </c>
      <c r="I31" s="604">
        <v>5.4720300000000002</v>
      </c>
      <c r="J31" s="605">
        <v>1.644480570766</v>
      </c>
      <c r="K31" s="608">
        <v>0.71482159814900004</v>
      </c>
    </row>
    <row r="32" spans="1:11" ht="14.4" customHeight="1" thickBot="1" x14ac:dyDescent="0.35">
      <c r="A32" s="626" t="s">
        <v>362</v>
      </c>
      <c r="B32" s="604">
        <v>119.20527524204</v>
      </c>
      <c r="C32" s="604">
        <v>126.17395999999999</v>
      </c>
      <c r="D32" s="605">
        <v>6.9686847579600002</v>
      </c>
      <c r="E32" s="606">
        <v>1.058459533303</v>
      </c>
      <c r="F32" s="604">
        <v>127.959382272894</v>
      </c>
      <c r="G32" s="605">
        <v>63.979691136447002</v>
      </c>
      <c r="H32" s="607">
        <v>12.46523</v>
      </c>
      <c r="I32" s="604">
        <v>65.872609999999995</v>
      </c>
      <c r="J32" s="605">
        <v>1.892918863552</v>
      </c>
      <c r="K32" s="608">
        <v>0.51479312286300005</v>
      </c>
    </row>
    <row r="33" spans="1:11" ht="14.4" customHeight="1" thickBot="1" x14ac:dyDescent="0.35">
      <c r="A33" s="626" t="s">
        <v>363</v>
      </c>
      <c r="B33" s="604">
        <v>0</v>
      </c>
      <c r="C33" s="604">
        <v>1.1375299999999999</v>
      </c>
      <c r="D33" s="605">
        <v>1.1375299999999999</v>
      </c>
      <c r="E33" s="614" t="s">
        <v>333</v>
      </c>
      <c r="F33" s="604">
        <v>1.13752465482</v>
      </c>
      <c r="G33" s="605">
        <v>0.56876232740999999</v>
      </c>
      <c r="H33" s="607">
        <v>4.9406564584124654E-324</v>
      </c>
      <c r="I33" s="604">
        <v>2.9643938750474793E-323</v>
      </c>
      <c r="J33" s="605">
        <v>-0.56876232740999999</v>
      </c>
      <c r="K33" s="608">
        <v>2.4703282292062327E-323</v>
      </c>
    </row>
    <row r="34" spans="1:11" ht="14.4" customHeight="1" thickBot="1" x14ac:dyDescent="0.35">
      <c r="A34" s="626" t="s">
        <v>364</v>
      </c>
      <c r="B34" s="604">
        <v>1311.33783095017</v>
      </c>
      <c r="C34" s="604">
        <v>927.221910000001</v>
      </c>
      <c r="D34" s="605">
        <v>-384.11592095016999</v>
      </c>
      <c r="E34" s="606">
        <v>0.70708088191700003</v>
      </c>
      <c r="F34" s="604">
        <v>946.80609696669705</v>
      </c>
      <c r="G34" s="605">
        <v>473.40304848334802</v>
      </c>
      <c r="H34" s="607">
        <v>35.822789999999998</v>
      </c>
      <c r="I34" s="604">
        <v>382.14510999999999</v>
      </c>
      <c r="J34" s="605">
        <v>-91.257938483347999</v>
      </c>
      <c r="K34" s="608">
        <v>0.40361496532800001</v>
      </c>
    </row>
    <row r="35" spans="1:11" ht="14.4" customHeight="1" thickBot="1" x14ac:dyDescent="0.35">
      <c r="A35" s="625" t="s">
        <v>365</v>
      </c>
      <c r="B35" s="609">
        <v>216.01172607755899</v>
      </c>
      <c r="C35" s="609">
        <v>321.42651000000001</v>
      </c>
      <c r="D35" s="610">
        <v>105.414783922442</v>
      </c>
      <c r="E35" s="616">
        <v>1.488004914532</v>
      </c>
      <c r="F35" s="609">
        <v>272.99903718598301</v>
      </c>
      <c r="G35" s="610">
        <v>136.49951859299199</v>
      </c>
      <c r="H35" s="612">
        <v>28.233280000000001</v>
      </c>
      <c r="I35" s="609">
        <v>168.96883</v>
      </c>
      <c r="J35" s="610">
        <v>32.469311407008</v>
      </c>
      <c r="K35" s="617">
        <v>0.61893562607999997</v>
      </c>
    </row>
    <row r="36" spans="1:11" ht="14.4" customHeight="1" thickBot="1" x14ac:dyDescent="0.35">
      <c r="A36" s="626" t="s">
        <v>366</v>
      </c>
      <c r="B36" s="604">
        <v>188.012694886356</v>
      </c>
      <c r="C36" s="604">
        <v>253.74574000000001</v>
      </c>
      <c r="D36" s="605">
        <v>65.733045113643996</v>
      </c>
      <c r="E36" s="606">
        <v>1.349620248533</v>
      </c>
      <c r="F36" s="604">
        <v>209.99925937383301</v>
      </c>
      <c r="G36" s="605">
        <v>104.999629686917</v>
      </c>
      <c r="H36" s="607">
        <v>21.682960000000001</v>
      </c>
      <c r="I36" s="604">
        <v>131.36757</v>
      </c>
      <c r="J36" s="605">
        <v>26.367940313083</v>
      </c>
      <c r="K36" s="608">
        <v>0.625562063369</v>
      </c>
    </row>
    <row r="37" spans="1:11" ht="14.4" customHeight="1" thickBot="1" x14ac:dyDescent="0.35">
      <c r="A37" s="626" t="s">
        <v>367</v>
      </c>
      <c r="B37" s="604">
        <v>27.999031191202</v>
      </c>
      <c r="C37" s="604">
        <v>64.617930000000001</v>
      </c>
      <c r="D37" s="605">
        <v>36.618898808796999</v>
      </c>
      <c r="E37" s="606">
        <v>2.3078630670720002</v>
      </c>
      <c r="F37" s="604">
        <v>62.99977781215</v>
      </c>
      <c r="G37" s="605">
        <v>31.499888906075</v>
      </c>
      <c r="H37" s="607">
        <v>5.8109000000000002</v>
      </c>
      <c r="I37" s="604">
        <v>36.861840000000001</v>
      </c>
      <c r="J37" s="605">
        <v>5.3619510939249997</v>
      </c>
      <c r="K37" s="608">
        <v>0.58511063499100002</v>
      </c>
    </row>
    <row r="38" spans="1:11" ht="14.4" customHeight="1" thickBot="1" x14ac:dyDescent="0.35">
      <c r="A38" s="626" t="s">
        <v>368</v>
      </c>
      <c r="B38" s="604">
        <v>0</v>
      </c>
      <c r="C38" s="604">
        <v>3.06284</v>
      </c>
      <c r="D38" s="605">
        <v>3.06284</v>
      </c>
      <c r="E38" s="614" t="s">
        <v>333</v>
      </c>
      <c r="F38" s="604">
        <v>0</v>
      </c>
      <c r="G38" s="605">
        <v>0</v>
      </c>
      <c r="H38" s="607">
        <v>0.73941999999999997</v>
      </c>
      <c r="I38" s="604">
        <v>0.73941999999999997</v>
      </c>
      <c r="J38" s="605">
        <v>0.73941999999999997</v>
      </c>
      <c r="K38" s="615" t="s">
        <v>333</v>
      </c>
    </row>
    <row r="39" spans="1:11" ht="14.4" customHeight="1" thickBot="1" x14ac:dyDescent="0.35">
      <c r="A39" s="625" t="s">
        <v>369</v>
      </c>
      <c r="B39" s="609">
        <v>473.14394890767198</v>
      </c>
      <c r="C39" s="609">
        <v>550.92951000000096</v>
      </c>
      <c r="D39" s="610">
        <v>77.785561092327995</v>
      </c>
      <c r="E39" s="616">
        <v>1.1644014707820001</v>
      </c>
      <c r="F39" s="609">
        <v>545.43209258911099</v>
      </c>
      <c r="G39" s="610">
        <v>272.71604629455499</v>
      </c>
      <c r="H39" s="612">
        <v>43.009929999999997</v>
      </c>
      <c r="I39" s="609">
        <v>246.25495000000001</v>
      </c>
      <c r="J39" s="610">
        <v>-26.461096294554999</v>
      </c>
      <c r="K39" s="617">
        <v>0.45148599311600002</v>
      </c>
    </row>
    <row r="40" spans="1:11" ht="14.4" customHeight="1" thickBot="1" x14ac:dyDescent="0.35">
      <c r="A40" s="626" t="s">
        <v>370</v>
      </c>
      <c r="B40" s="604">
        <v>83.568086291003993</v>
      </c>
      <c r="C40" s="604">
        <v>37.33455</v>
      </c>
      <c r="D40" s="605">
        <v>-46.233536291004</v>
      </c>
      <c r="E40" s="606">
        <v>0.44675607228800002</v>
      </c>
      <c r="F40" s="604">
        <v>43.087997729822</v>
      </c>
      <c r="G40" s="605">
        <v>21.543998864911</v>
      </c>
      <c r="H40" s="607">
        <v>0</v>
      </c>
      <c r="I40" s="604">
        <v>1.0503</v>
      </c>
      <c r="J40" s="605">
        <v>-20.493698864911</v>
      </c>
      <c r="K40" s="608">
        <v>2.4375697533E-2</v>
      </c>
    </row>
    <row r="41" spans="1:11" ht="14.4" customHeight="1" thickBot="1" x14ac:dyDescent="0.35">
      <c r="A41" s="626" t="s">
        <v>371</v>
      </c>
      <c r="B41" s="604">
        <v>13.096562241102999</v>
      </c>
      <c r="C41" s="604">
        <v>19.657530000000001</v>
      </c>
      <c r="D41" s="605">
        <v>6.560967758896</v>
      </c>
      <c r="E41" s="606">
        <v>1.500968699885</v>
      </c>
      <c r="F41" s="604">
        <v>19.786443964421</v>
      </c>
      <c r="G41" s="605">
        <v>9.8932219822099992</v>
      </c>
      <c r="H41" s="607">
        <v>0.32736999999999999</v>
      </c>
      <c r="I41" s="604">
        <v>6.8103499999999997</v>
      </c>
      <c r="J41" s="605">
        <v>-3.0828719822099999</v>
      </c>
      <c r="K41" s="608">
        <v>0.34419272165499998</v>
      </c>
    </row>
    <row r="42" spans="1:11" ht="14.4" customHeight="1" thickBot="1" x14ac:dyDescent="0.35">
      <c r="A42" s="626" t="s">
        <v>372</v>
      </c>
      <c r="B42" s="604">
        <v>145.97487812684301</v>
      </c>
      <c r="C42" s="604">
        <v>209.49059</v>
      </c>
      <c r="D42" s="605">
        <v>63.515711873157002</v>
      </c>
      <c r="E42" s="606">
        <v>1.4351139914490001</v>
      </c>
      <c r="F42" s="604">
        <v>215.49210800859299</v>
      </c>
      <c r="G42" s="605">
        <v>107.746054004296</v>
      </c>
      <c r="H42" s="607">
        <v>14.86102</v>
      </c>
      <c r="I42" s="604">
        <v>108.40837000000001</v>
      </c>
      <c r="J42" s="605">
        <v>0.66231599570300004</v>
      </c>
      <c r="K42" s="608">
        <v>0.50307350464800005</v>
      </c>
    </row>
    <row r="43" spans="1:11" ht="14.4" customHeight="1" thickBot="1" x14ac:dyDescent="0.35">
      <c r="A43" s="626" t="s">
        <v>373</v>
      </c>
      <c r="B43" s="604">
        <v>47.882025205687</v>
      </c>
      <c r="C43" s="604">
        <v>30.889869999999998</v>
      </c>
      <c r="D43" s="605">
        <v>-16.992155205686998</v>
      </c>
      <c r="E43" s="606">
        <v>0.64512455075300001</v>
      </c>
      <c r="F43" s="604">
        <v>33.901323086826999</v>
      </c>
      <c r="G43" s="605">
        <v>16.950661543412998</v>
      </c>
      <c r="H43" s="607">
        <v>3.00583</v>
      </c>
      <c r="I43" s="604">
        <v>13.421480000000001</v>
      </c>
      <c r="J43" s="605">
        <v>-3.5291815434129998</v>
      </c>
      <c r="K43" s="608">
        <v>0.39589841274400001</v>
      </c>
    </row>
    <row r="44" spans="1:11" ht="14.4" customHeight="1" thickBot="1" x14ac:dyDescent="0.35">
      <c r="A44" s="626" t="s">
        <v>374</v>
      </c>
      <c r="B44" s="604">
        <v>21.663742951865999</v>
      </c>
      <c r="C44" s="604">
        <v>16.059090000000001</v>
      </c>
      <c r="D44" s="605">
        <v>-5.604652951866</v>
      </c>
      <c r="E44" s="606">
        <v>0.74128879924699997</v>
      </c>
      <c r="F44" s="604">
        <v>19.998379477813</v>
      </c>
      <c r="G44" s="605">
        <v>9.9991897389060007</v>
      </c>
      <c r="H44" s="607">
        <v>4.07552</v>
      </c>
      <c r="I44" s="604">
        <v>13.75337</v>
      </c>
      <c r="J44" s="605">
        <v>3.754180261093</v>
      </c>
      <c r="K44" s="608">
        <v>0.68772422361800001</v>
      </c>
    </row>
    <row r="45" spans="1:11" ht="14.4" customHeight="1" thickBot="1" x14ac:dyDescent="0.35">
      <c r="A45" s="626" t="s">
        <v>375</v>
      </c>
      <c r="B45" s="604">
        <v>8.8551099576000006E-2</v>
      </c>
      <c r="C45" s="604">
        <v>0.46205000000000002</v>
      </c>
      <c r="D45" s="605">
        <v>0.37349890042299999</v>
      </c>
      <c r="E45" s="606">
        <v>5.2178911635210001</v>
      </c>
      <c r="F45" s="604">
        <v>0.80236688593500005</v>
      </c>
      <c r="G45" s="605">
        <v>0.40118344296699998</v>
      </c>
      <c r="H45" s="607">
        <v>4.9406564584124654E-324</v>
      </c>
      <c r="I45" s="604">
        <v>9.9220000000000003E-2</v>
      </c>
      <c r="J45" s="605">
        <v>-0.30196344296700001</v>
      </c>
      <c r="K45" s="608">
        <v>0.123659141147</v>
      </c>
    </row>
    <row r="46" spans="1:11" ht="14.4" customHeight="1" thickBot="1" x14ac:dyDescent="0.35">
      <c r="A46" s="626" t="s">
        <v>376</v>
      </c>
      <c r="B46" s="604">
        <v>1.7116489040639999</v>
      </c>
      <c r="C46" s="604">
        <v>3.3540299999999998</v>
      </c>
      <c r="D46" s="605">
        <v>1.642381095935</v>
      </c>
      <c r="E46" s="606">
        <v>1.9595315324510001</v>
      </c>
      <c r="F46" s="604">
        <v>1.872289384353</v>
      </c>
      <c r="G46" s="605">
        <v>0.93614469217600005</v>
      </c>
      <c r="H46" s="607">
        <v>4.9406564584124654E-324</v>
      </c>
      <c r="I46" s="604">
        <v>0.61575000000000002</v>
      </c>
      <c r="J46" s="605">
        <v>-0.32039469217599997</v>
      </c>
      <c r="K46" s="608">
        <v>0.32887544262399998</v>
      </c>
    </row>
    <row r="47" spans="1:11" ht="14.4" customHeight="1" thickBot="1" x14ac:dyDescent="0.35">
      <c r="A47" s="626" t="s">
        <v>377</v>
      </c>
      <c r="B47" s="604">
        <v>131.461015364427</v>
      </c>
      <c r="C47" s="604">
        <v>146.97009</v>
      </c>
      <c r="D47" s="605">
        <v>15.509074635572</v>
      </c>
      <c r="E47" s="606">
        <v>1.11797470598</v>
      </c>
      <c r="F47" s="604">
        <v>147.984776735324</v>
      </c>
      <c r="G47" s="605">
        <v>73.992388367662002</v>
      </c>
      <c r="H47" s="607">
        <v>12.61909</v>
      </c>
      <c r="I47" s="604">
        <v>64.837990000000005</v>
      </c>
      <c r="J47" s="605">
        <v>-9.1543983676620009</v>
      </c>
      <c r="K47" s="608">
        <v>0.43813959402000002</v>
      </c>
    </row>
    <row r="48" spans="1:11" ht="14.4" customHeight="1" thickBot="1" x14ac:dyDescent="0.35">
      <c r="A48" s="626" t="s">
        <v>378</v>
      </c>
      <c r="B48" s="604">
        <v>27.697438723099001</v>
      </c>
      <c r="C48" s="604">
        <v>19.238050000000001</v>
      </c>
      <c r="D48" s="605">
        <v>-8.4593887230989999</v>
      </c>
      <c r="E48" s="606">
        <v>0.69457866455899997</v>
      </c>
      <c r="F48" s="604">
        <v>21.509888021074001</v>
      </c>
      <c r="G48" s="605">
        <v>10.754944010537001</v>
      </c>
      <c r="H48" s="607">
        <v>2.1375000000000002</v>
      </c>
      <c r="I48" s="604">
        <v>9.3359000000000005</v>
      </c>
      <c r="J48" s="605">
        <v>-1.4190440105369999</v>
      </c>
      <c r="K48" s="608">
        <v>0.43402829390999997</v>
      </c>
    </row>
    <row r="49" spans="1:11" ht="14.4" customHeight="1" thickBot="1" x14ac:dyDescent="0.35">
      <c r="A49" s="626" t="s">
        <v>379</v>
      </c>
      <c r="B49" s="604">
        <v>4.9406564584124654E-324</v>
      </c>
      <c r="C49" s="604">
        <v>5.7354000000000003</v>
      </c>
      <c r="D49" s="605">
        <v>5.7354000000000003</v>
      </c>
      <c r="E49" s="614" t="s">
        <v>339</v>
      </c>
      <c r="F49" s="604">
        <v>0</v>
      </c>
      <c r="G49" s="605">
        <v>0</v>
      </c>
      <c r="H49" s="607">
        <v>4.9406564584124654E-324</v>
      </c>
      <c r="I49" s="604">
        <v>2.9643938750474793E-323</v>
      </c>
      <c r="J49" s="605">
        <v>2.9643938750474793E-323</v>
      </c>
      <c r="K49" s="615" t="s">
        <v>333</v>
      </c>
    </row>
    <row r="50" spans="1:11" ht="14.4" customHeight="1" thickBot="1" x14ac:dyDescent="0.35">
      <c r="A50" s="626" t="s">
        <v>380</v>
      </c>
      <c r="B50" s="604">
        <v>4.9406564584124654E-324</v>
      </c>
      <c r="C50" s="604">
        <v>4.5104800000000003</v>
      </c>
      <c r="D50" s="605">
        <v>4.5104800000000003</v>
      </c>
      <c r="E50" s="614" t="s">
        <v>339</v>
      </c>
      <c r="F50" s="604">
        <v>0</v>
      </c>
      <c r="G50" s="605">
        <v>0</v>
      </c>
      <c r="H50" s="607">
        <v>4.9406564584124654E-324</v>
      </c>
      <c r="I50" s="604">
        <v>2.9643938750474793E-323</v>
      </c>
      <c r="J50" s="605">
        <v>2.9643938750474793E-323</v>
      </c>
      <c r="K50" s="615" t="s">
        <v>333</v>
      </c>
    </row>
    <row r="51" spans="1:11" ht="14.4" customHeight="1" thickBot="1" x14ac:dyDescent="0.35">
      <c r="A51" s="626" t="s">
        <v>381</v>
      </c>
      <c r="B51" s="604">
        <v>4.9406564584124654E-324</v>
      </c>
      <c r="C51" s="604">
        <v>5.0291300000000003</v>
      </c>
      <c r="D51" s="605">
        <v>5.0291300000000003</v>
      </c>
      <c r="E51" s="614" t="s">
        <v>339</v>
      </c>
      <c r="F51" s="604">
        <v>0</v>
      </c>
      <c r="G51" s="605">
        <v>0</v>
      </c>
      <c r="H51" s="607">
        <v>4.9406564584124654E-324</v>
      </c>
      <c r="I51" s="604">
        <v>2.9643938750474793E-323</v>
      </c>
      <c r="J51" s="605">
        <v>2.9643938750474793E-323</v>
      </c>
      <c r="K51" s="615" t="s">
        <v>333</v>
      </c>
    </row>
    <row r="52" spans="1:11" ht="14.4" customHeight="1" thickBot="1" x14ac:dyDescent="0.35">
      <c r="A52" s="626" t="s">
        <v>382</v>
      </c>
      <c r="B52" s="604">
        <v>4.9406564584124654E-324</v>
      </c>
      <c r="C52" s="604">
        <v>52.198650000000001</v>
      </c>
      <c r="D52" s="605">
        <v>52.198650000000001</v>
      </c>
      <c r="E52" s="614" t="s">
        <v>339</v>
      </c>
      <c r="F52" s="604">
        <v>40.996519294944001</v>
      </c>
      <c r="G52" s="605">
        <v>20.498259647472</v>
      </c>
      <c r="H52" s="607">
        <v>5.9836</v>
      </c>
      <c r="I52" s="604">
        <v>27.922219999999999</v>
      </c>
      <c r="J52" s="605">
        <v>7.4239603525269997</v>
      </c>
      <c r="K52" s="608">
        <v>0.68108757719400004</v>
      </c>
    </row>
    <row r="53" spans="1:11" ht="14.4" customHeight="1" thickBot="1" x14ac:dyDescent="0.35">
      <c r="A53" s="625" t="s">
        <v>383</v>
      </c>
      <c r="B53" s="609">
        <v>15.345047383733</v>
      </c>
      <c r="C53" s="609">
        <v>21.767430000000001</v>
      </c>
      <c r="D53" s="610">
        <v>6.4223826162659998</v>
      </c>
      <c r="E53" s="616">
        <v>1.4185312991000001</v>
      </c>
      <c r="F53" s="609">
        <v>20.829625872621001</v>
      </c>
      <c r="G53" s="610">
        <v>10.41481293631</v>
      </c>
      <c r="H53" s="612">
        <v>3.2342300000000002</v>
      </c>
      <c r="I53" s="609">
        <v>19.338789999999999</v>
      </c>
      <c r="J53" s="610">
        <v>8.9239770636889997</v>
      </c>
      <c r="K53" s="617">
        <v>0.92842714114299996</v>
      </c>
    </row>
    <row r="54" spans="1:11" ht="14.4" customHeight="1" thickBot="1" x14ac:dyDescent="0.35">
      <c r="A54" s="626" t="s">
        <v>384</v>
      </c>
      <c r="B54" s="604">
        <v>1.442748985812</v>
      </c>
      <c r="C54" s="604">
        <v>0.6</v>
      </c>
      <c r="D54" s="605">
        <v>-0.84274898581199997</v>
      </c>
      <c r="E54" s="606">
        <v>0.415872758116</v>
      </c>
      <c r="F54" s="604">
        <v>0.94824644735499997</v>
      </c>
      <c r="G54" s="605">
        <v>0.47412322367699999</v>
      </c>
      <c r="H54" s="607">
        <v>4.9406564584124654E-324</v>
      </c>
      <c r="I54" s="604">
        <v>2.9643938750474793E-323</v>
      </c>
      <c r="J54" s="605">
        <v>-0.47412322367699999</v>
      </c>
      <c r="K54" s="608">
        <v>2.9643938750474793E-323</v>
      </c>
    </row>
    <row r="55" spans="1:11" ht="14.4" customHeight="1" thickBot="1" x14ac:dyDescent="0.35">
      <c r="A55" s="626" t="s">
        <v>385</v>
      </c>
      <c r="B55" s="604">
        <v>0</v>
      </c>
      <c r="C55" s="604">
        <v>4.9406564584124654E-324</v>
      </c>
      <c r="D55" s="605">
        <v>4.9406564584124654E-324</v>
      </c>
      <c r="E55" s="614" t="s">
        <v>333</v>
      </c>
      <c r="F55" s="604">
        <v>4.9406564584124654E-324</v>
      </c>
      <c r="G55" s="605">
        <v>0</v>
      </c>
      <c r="H55" s="607">
        <v>4.9406564584124654E-324</v>
      </c>
      <c r="I55" s="604">
        <v>5.88</v>
      </c>
      <c r="J55" s="605">
        <v>5.88</v>
      </c>
      <c r="K55" s="615" t="s">
        <v>339</v>
      </c>
    </row>
    <row r="56" spans="1:11" ht="14.4" customHeight="1" thickBot="1" x14ac:dyDescent="0.35">
      <c r="A56" s="626" t="s">
        <v>386</v>
      </c>
      <c r="B56" s="604">
        <v>2.9561687911750001</v>
      </c>
      <c r="C56" s="604">
        <v>8.0634999999999994</v>
      </c>
      <c r="D56" s="605">
        <v>5.1073312088240002</v>
      </c>
      <c r="E56" s="606">
        <v>2.7276859237769999</v>
      </c>
      <c r="F56" s="604">
        <v>6.5318543025890001</v>
      </c>
      <c r="G56" s="605">
        <v>3.265927151294</v>
      </c>
      <c r="H56" s="607">
        <v>4.9406564584124654E-324</v>
      </c>
      <c r="I56" s="604">
        <v>2.9643938750474793E-323</v>
      </c>
      <c r="J56" s="605">
        <v>-3.265927151294</v>
      </c>
      <c r="K56" s="608">
        <v>4.9406564584124654E-324</v>
      </c>
    </row>
    <row r="57" spans="1:11" ht="14.4" customHeight="1" thickBot="1" x14ac:dyDescent="0.35">
      <c r="A57" s="626" t="s">
        <v>387</v>
      </c>
      <c r="B57" s="604">
        <v>1.841330508804</v>
      </c>
      <c r="C57" s="604">
        <v>6.5225</v>
      </c>
      <c r="D57" s="605">
        <v>4.6811694911949999</v>
      </c>
      <c r="E57" s="606">
        <v>3.542275527838</v>
      </c>
      <c r="F57" s="604">
        <v>4.3478466405420004</v>
      </c>
      <c r="G57" s="605">
        <v>2.1739233202710002</v>
      </c>
      <c r="H57" s="607">
        <v>2.1164900000000002</v>
      </c>
      <c r="I57" s="604">
        <v>8.2771899999999992</v>
      </c>
      <c r="J57" s="605">
        <v>6.1032666797279997</v>
      </c>
      <c r="K57" s="608">
        <v>1.9037447003800001</v>
      </c>
    </row>
    <row r="58" spans="1:11" ht="14.4" customHeight="1" thickBot="1" x14ac:dyDescent="0.35">
      <c r="A58" s="626" t="s">
        <v>388</v>
      </c>
      <c r="B58" s="604">
        <v>0</v>
      </c>
      <c r="C58" s="604">
        <v>8.4099999999999994E-2</v>
      </c>
      <c r="D58" s="605">
        <v>8.4099999999999994E-2</v>
      </c>
      <c r="E58" s="614" t="s">
        <v>333</v>
      </c>
      <c r="F58" s="604">
        <v>0</v>
      </c>
      <c r="G58" s="605">
        <v>0</v>
      </c>
      <c r="H58" s="607">
        <v>4.9406564584124654E-324</v>
      </c>
      <c r="I58" s="604">
        <v>2.9643938750474793E-323</v>
      </c>
      <c r="J58" s="605">
        <v>2.9643938750474793E-323</v>
      </c>
      <c r="K58" s="615" t="s">
        <v>333</v>
      </c>
    </row>
    <row r="59" spans="1:11" ht="14.4" customHeight="1" thickBot="1" x14ac:dyDescent="0.35">
      <c r="A59" s="626" t="s">
        <v>389</v>
      </c>
      <c r="B59" s="604">
        <v>9.1047990979409992</v>
      </c>
      <c r="C59" s="604">
        <v>6.4973299999999998</v>
      </c>
      <c r="D59" s="605">
        <v>-2.6074690979409998</v>
      </c>
      <c r="E59" s="606">
        <v>0.71361596561399998</v>
      </c>
      <c r="F59" s="604">
        <v>9.0016784821340003</v>
      </c>
      <c r="G59" s="605">
        <v>4.5008392410670002</v>
      </c>
      <c r="H59" s="607">
        <v>1.11774</v>
      </c>
      <c r="I59" s="604">
        <v>5.1816000000000004</v>
      </c>
      <c r="J59" s="605">
        <v>0.68076075893200005</v>
      </c>
      <c r="K59" s="608">
        <v>0.57562598023</v>
      </c>
    </row>
    <row r="60" spans="1:11" ht="14.4" customHeight="1" thickBot="1" x14ac:dyDescent="0.35">
      <c r="A60" s="625" t="s">
        <v>390</v>
      </c>
      <c r="B60" s="609">
        <v>253.60207552832401</v>
      </c>
      <c r="C60" s="609">
        <v>181.09258000000099</v>
      </c>
      <c r="D60" s="610">
        <v>-72.509495528323001</v>
      </c>
      <c r="E60" s="616">
        <v>0.71408161633800005</v>
      </c>
      <c r="F60" s="609">
        <v>1259.8230513216999</v>
      </c>
      <c r="G60" s="610">
        <v>629.911525660851</v>
      </c>
      <c r="H60" s="612">
        <v>95.281080000000003</v>
      </c>
      <c r="I60" s="609">
        <v>447.41981000000101</v>
      </c>
      <c r="J60" s="610">
        <v>-182.49171566085101</v>
      </c>
      <c r="K60" s="617">
        <v>0.35514496224699998</v>
      </c>
    </row>
    <row r="61" spans="1:11" ht="14.4" customHeight="1" thickBot="1" x14ac:dyDescent="0.35">
      <c r="A61" s="626" t="s">
        <v>391</v>
      </c>
      <c r="B61" s="604">
        <v>17.234261504046</v>
      </c>
      <c r="C61" s="604">
        <v>7.6580700000000004</v>
      </c>
      <c r="D61" s="605">
        <v>-9.5761915040459993</v>
      </c>
      <c r="E61" s="606">
        <v>0.44435150285899999</v>
      </c>
      <c r="F61" s="604">
        <v>6.8503763736629999</v>
      </c>
      <c r="G61" s="605">
        <v>3.4251881868309999</v>
      </c>
      <c r="H61" s="607">
        <v>1.2443599999999999</v>
      </c>
      <c r="I61" s="604">
        <v>3.2274500000000002</v>
      </c>
      <c r="J61" s="605">
        <v>-0.197738186831</v>
      </c>
      <c r="K61" s="608">
        <v>0.47113469741699998</v>
      </c>
    </row>
    <row r="62" spans="1:11" ht="14.4" customHeight="1" thickBot="1" x14ac:dyDescent="0.35">
      <c r="A62" s="626" t="s">
        <v>392</v>
      </c>
      <c r="B62" s="604">
        <v>0</v>
      </c>
      <c r="C62" s="604">
        <v>4.9406564584124654E-324</v>
      </c>
      <c r="D62" s="605">
        <v>4.9406564584124654E-324</v>
      </c>
      <c r="E62" s="614" t="s">
        <v>333</v>
      </c>
      <c r="F62" s="604">
        <v>4.9406564584124654E-324</v>
      </c>
      <c r="G62" s="605">
        <v>0</v>
      </c>
      <c r="H62" s="607">
        <v>4.9406564584124654E-324</v>
      </c>
      <c r="I62" s="604">
        <v>0.68969999999999998</v>
      </c>
      <c r="J62" s="605">
        <v>0.68969999999999998</v>
      </c>
      <c r="K62" s="615" t="s">
        <v>339</v>
      </c>
    </row>
    <row r="63" spans="1:11" ht="14.4" customHeight="1" thickBot="1" x14ac:dyDescent="0.35">
      <c r="A63" s="626" t="s">
        <v>393</v>
      </c>
      <c r="B63" s="604">
        <v>2.9234142937679999</v>
      </c>
      <c r="C63" s="604">
        <v>1.78657</v>
      </c>
      <c r="D63" s="605">
        <v>-1.1368442937679999</v>
      </c>
      <c r="E63" s="606">
        <v>0.61112446628100003</v>
      </c>
      <c r="F63" s="604">
        <v>0</v>
      </c>
      <c r="G63" s="605">
        <v>0</v>
      </c>
      <c r="H63" s="607">
        <v>0.59799999999999998</v>
      </c>
      <c r="I63" s="604">
        <v>0.59799999999999998</v>
      </c>
      <c r="J63" s="605">
        <v>0.59799999999999998</v>
      </c>
      <c r="K63" s="615" t="s">
        <v>333</v>
      </c>
    </row>
    <row r="64" spans="1:11" ht="14.4" customHeight="1" thickBot="1" x14ac:dyDescent="0.35">
      <c r="A64" s="626" t="s">
        <v>394</v>
      </c>
      <c r="B64" s="604">
        <v>233.444399730508</v>
      </c>
      <c r="C64" s="604">
        <v>171.647940000001</v>
      </c>
      <c r="D64" s="605">
        <v>-61.796459730507003</v>
      </c>
      <c r="E64" s="606">
        <v>0.73528403421999999</v>
      </c>
      <c r="F64" s="604">
        <v>0</v>
      </c>
      <c r="G64" s="605">
        <v>0</v>
      </c>
      <c r="H64" s="607">
        <v>4.9406564584124654E-324</v>
      </c>
      <c r="I64" s="604">
        <v>2.9643938750474793E-323</v>
      </c>
      <c r="J64" s="605">
        <v>2.9643938750474793E-323</v>
      </c>
      <c r="K64" s="615" t="s">
        <v>333</v>
      </c>
    </row>
    <row r="65" spans="1:11" ht="14.4" customHeight="1" thickBot="1" x14ac:dyDescent="0.35">
      <c r="A65" s="626" t="s">
        <v>395</v>
      </c>
      <c r="B65" s="604">
        <v>4.9406564584124654E-324</v>
      </c>
      <c r="C65" s="604">
        <v>4.9406564584124654E-324</v>
      </c>
      <c r="D65" s="605">
        <v>0</v>
      </c>
      <c r="E65" s="606">
        <v>1</v>
      </c>
      <c r="F65" s="604">
        <v>158.00057716434401</v>
      </c>
      <c r="G65" s="605">
        <v>79.000288582170995</v>
      </c>
      <c r="H65" s="607">
        <v>22.92578</v>
      </c>
      <c r="I65" s="604">
        <v>28.319289999999999</v>
      </c>
      <c r="J65" s="605">
        <v>-50.680998582171</v>
      </c>
      <c r="K65" s="608">
        <v>0.17923535792199999</v>
      </c>
    </row>
    <row r="66" spans="1:11" ht="14.4" customHeight="1" thickBot="1" x14ac:dyDescent="0.35">
      <c r="A66" s="626" t="s">
        <v>396</v>
      </c>
      <c r="B66" s="604">
        <v>4.9406564584124654E-324</v>
      </c>
      <c r="C66" s="604">
        <v>4.9406564584124654E-324</v>
      </c>
      <c r="D66" s="605">
        <v>0</v>
      </c>
      <c r="E66" s="606">
        <v>1</v>
      </c>
      <c r="F66" s="604">
        <v>1037.9798446730399</v>
      </c>
      <c r="G66" s="605">
        <v>518.989922336522</v>
      </c>
      <c r="H66" s="607">
        <v>66.975340000000003</v>
      </c>
      <c r="I66" s="604">
        <v>395.47469000000098</v>
      </c>
      <c r="J66" s="605">
        <v>-123.515232336521</v>
      </c>
      <c r="K66" s="608">
        <v>0.38100420931000001</v>
      </c>
    </row>
    <row r="67" spans="1:11" ht="14.4" customHeight="1" thickBot="1" x14ac:dyDescent="0.35">
      <c r="A67" s="626" t="s">
        <v>397</v>
      </c>
      <c r="B67" s="604">
        <v>4.9406564584124654E-324</v>
      </c>
      <c r="C67" s="604">
        <v>4.9406564584124654E-324</v>
      </c>
      <c r="D67" s="605">
        <v>0</v>
      </c>
      <c r="E67" s="606">
        <v>1</v>
      </c>
      <c r="F67" s="604">
        <v>56.992253110650999</v>
      </c>
      <c r="G67" s="605">
        <v>28.496126555324999</v>
      </c>
      <c r="H67" s="607">
        <v>3.5375999999999999</v>
      </c>
      <c r="I67" s="604">
        <v>19.110679999999999</v>
      </c>
      <c r="J67" s="605">
        <v>-9.3854465553250002</v>
      </c>
      <c r="K67" s="608">
        <v>0.33532066126400001</v>
      </c>
    </row>
    <row r="68" spans="1:11" ht="14.4" customHeight="1" thickBot="1" x14ac:dyDescent="0.35">
      <c r="A68" s="624" t="s">
        <v>42</v>
      </c>
      <c r="B68" s="604">
        <v>2775.1072898236398</v>
      </c>
      <c r="C68" s="604">
        <v>2691.0575100000001</v>
      </c>
      <c r="D68" s="605">
        <v>-84.049779823633997</v>
      </c>
      <c r="E68" s="606">
        <v>0.96971296204199997</v>
      </c>
      <c r="F68" s="604">
        <v>2713.7290067575</v>
      </c>
      <c r="G68" s="605">
        <v>1356.86450337875</v>
      </c>
      <c r="H68" s="607">
        <v>138.08099999999999</v>
      </c>
      <c r="I68" s="604">
        <v>1309.229</v>
      </c>
      <c r="J68" s="605">
        <v>-47.635503378747003</v>
      </c>
      <c r="K68" s="608">
        <v>0.482446477426</v>
      </c>
    </row>
    <row r="69" spans="1:11" ht="14.4" customHeight="1" thickBot="1" x14ac:dyDescent="0.35">
      <c r="A69" s="625" t="s">
        <v>398</v>
      </c>
      <c r="B69" s="609">
        <v>2775.1072898236398</v>
      </c>
      <c r="C69" s="609">
        <v>2691.0575100000001</v>
      </c>
      <c r="D69" s="610">
        <v>-84.049779823633997</v>
      </c>
      <c r="E69" s="616">
        <v>0.96971296204199997</v>
      </c>
      <c r="F69" s="609">
        <v>2713.7290067575</v>
      </c>
      <c r="G69" s="610">
        <v>1356.86450337875</v>
      </c>
      <c r="H69" s="612">
        <v>138.08099999999999</v>
      </c>
      <c r="I69" s="609">
        <v>1309.229</v>
      </c>
      <c r="J69" s="610">
        <v>-47.635503378747003</v>
      </c>
      <c r="K69" s="617">
        <v>0.482446477426</v>
      </c>
    </row>
    <row r="70" spans="1:11" ht="14.4" customHeight="1" thickBot="1" x14ac:dyDescent="0.35">
      <c r="A70" s="626" t="s">
        <v>399</v>
      </c>
      <c r="B70" s="604">
        <v>786.61400595276098</v>
      </c>
      <c r="C70" s="604">
        <v>795.33</v>
      </c>
      <c r="D70" s="605">
        <v>8.7159940472390005</v>
      </c>
      <c r="E70" s="606">
        <v>1.0110803951889999</v>
      </c>
      <c r="F70" s="604">
        <v>789.38587175990995</v>
      </c>
      <c r="G70" s="605">
        <v>394.69293587995497</v>
      </c>
      <c r="H70" s="607">
        <v>63.725000000000001</v>
      </c>
      <c r="I70" s="604">
        <v>331.03300000000002</v>
      </c>
      <c r="J70" s="605">
        <v>-63.659935879953998</v>
      </c>
      <c r="K70" s="608">
        <v>0.41935511115899998</v>
      </c>
    </row>
    <row r="71" spans="1:11" ht="14.4" customHeight="1" thickBot="1" x14ac:dyDescent="0.35">
      <c r="A71" s="626" t="s">
        <v>400</v>
      </c>
      <c r="B71" s="604">
        <v>250.01074498624601</v>
      </c>
      <c r="C71" s="604">
        <v>244.76900000000001</v>
      </c>
      <c r="D71" s="605">
        <v>-5.2417449862460002</v>
      </c>
      <c r="E71" s="606">
        <v>0.97903392117499999</v>
      </c>
      <c r="F71" s="604">
        <v>250.045005351029</v>
      </c>
      <c r="G71" s="605">
        <v>125.022502675514</v>
      </c>
      <c r="H71" s="607">
        <v>18.655999999999999</v>
      </c>
      <c r="I71" s="604">
        <v>118.857</v>
      </c>
      <c r="J71" s="605">
        <v>-6.1655026755140003</v>
      </c>
      <c r="K71" s="608">
        <v>0.47534242818799999</v>
      </c>
    </row>
    <row r="72" spans="1:11" ht="14.4" customHeight="1" thickBot="1" x14ac:dyDescent="0.35">
      <c r="A72" s="626" t="s">
        <v>401</v>
      </c>
      <c r="B72" s="604">
        <v>1734.13267622525</v>
      </c>
      <c r="C72" s="604">
        <v>1649.5319999999999</v>
      </c>
      <c r="D72" s="605">
        <v>-84.600676225249998</v>
      </c>
      <c r="E72" s="606">
        <v>0.95121441549100005</v>
      </c>
      <c r="F72" s="604">
        <v>1672.5949385865499</v>
      </c>
      <c r="G72" s="605">
        <v>836.297469293277</v>
      </c>
      <c r="H72" s="607">
        <v>55.6</v>
      </c>
      <c r="I72" s="604">
        <v>858.73900000000106</v>
      </c>
      <c r="J72" s="605">
        <v>22.441530706723</v>
      </c>
      <c r="K72" s="608">
        <v>0.51341719395899998</v>
      </c>
    </row>
    <row r="73" spans="1:11" ht="14.4" customHeight="1" thickBot="1" x14ac:dyDescent="0.35">
      <c r="A73" s="626" t="s">
        <v>402</v>
      </c>
      <c r="B73" s="604">
        <v>4.3498626593780001</v>
      </c>
      <c r="C73" s="604">
        <v>1.4265099999999999</v>
      </c>
      <c r="D73" s="605">
        <v>-2.9233526593780002</v>
      </c>
      <c r="E73" s="606">
        <v>0.32794368735399998</v>
      </c>
      <c r="F73" s="604">
        <v>1.703191060003</v>
      </c>
      <c r="G73" s="605">
        <v>0.85159553000099997</v>
      </c>
      <c r="H73" s="607">
        <v>0.1</v>
      </c>
      <c r="I73" s="604">
        <v>0.6</v>
      </c>
      <c r="J73" s="605">
        <v>-0.25159553000099999</v>
      </c>
      <c r="K73" s="608">
        <v>0.35227991391500002</v>
      </c>
    </row>
    <row r="74" spans="1:11" ht="14.4" customHeight="1" thickBot="1" x14ac:dyDescent="0.35">
      <c r="A74" s="627" t="s">
        <v>403</v>
      </c>
      <c r="B74" s="609">
        <v>2520.6040031852799</v>
      </c>
      <c r="C74" s="609">
        <v>2418.5603999999998</v>
      </c>
      <c r="D74" s="610">
        <v>-102.04360318528001</v>
      </c>
      <c r="E74" s="616">
        <v>0.95951620998099996</v>
      </c>
      <c r="F74" s="609">
        <v>2555.3485094832399</v>
      </c>
      <c r="G74" s="610">
        <v>1277.67425474162</v>
      </c>
      <c r="H74" s="612">
        <v>331.30590999999998</v>
      </c>
      <c r="I74" s="609">
        <v>1314.3481200000001</v>
      </c>
      <c r="J74" s="610">
        <v>36.673865258378001</v>
      </c>
      <c r="K74" s="617">
        <v>0.51435180568200001</v>
      </c>
    </row>
    <row r="75" spans="1:11" ht="14.4" customHeight="1" thickBot="1" x14ac:dyDescent="0.35">
      <c r="A75" s="624" t="s">
        <v>45</v>
      </c>
      <c r="B75" s="604">
        <v>754.11257572653506</v>
      </c>
      <c r="C75" s="604">
        <v>646.52028000000098</v>
      </c>
      <c r="D75" s="605">
        <v>-107.592295726534</v>
      </c>
      <c r="E75" s="606">
        <v>0.85732594947999996</v>
      </c>
      <c r="F75" s="604">
        <v>856.20864095978095</v>
      </c>
      <c r="G75" s="605">
        <v>428.10432047989002</v>
      </c>
      <c r="H75" s="607">
        <v>33.115499999999997</v>
      </c>
      <c r="I75" s="604">
        <v>269.74820999999997</v>
      </c>
      <c r="J75" s="605">
        <v>-158.35611047988999</v>
      </c>
      <c r="K75" s="608">
        <v>0.315049623532</v>
      </c>
    </row>
    <row r="76" spans="1:11" ht="14.4" customHeight="1" thickBot="1" x14ac:dyDescent="0.35">
      <c r="A76" s="628" t="s">
        <v>404</v>
      </c>
      <c r="B76" s="604">
        <v>754.11257572653506</v>
      </c>
      <c r="C76" s="604">
        <v>646.52028000000098</v>
      </c>
      <c r="D76" s="605">
        <v>-107.592295726534</v>
      </c>
      <c r="E76" s="606">
        <v>0.85732594947999996</v>
      </c>
      <c r="F76" s="604">
        <v>856.20864095978095</v>
      </c>
      <c r="G76" s="605">
        <v>428.10432047989002</v>
      </c>
      <c r="H76" s="607">
        <v>33.115499999999997</v>
      </c>
      <c r="I76" s="604">
        <v>269.74820999999997</v>
      </c>
      <c r="J76" s="605">
        <v>-158.35611047988999</v>
      </c>
      <c r="K76" s="608">
        <v>0.315049623532</v>
      </c>
    </row>
    <row r="77" spans="1:11" ht="14.4" customHeight="1" thickBot="1" x14ac:dyDescent="0.35">
      <c r="A77" s="626" t="s">
        <v>405</v>
      </c>
      <c r="B77" s="604">
        <v>303.21721012496999</v>
      </c>
      <c r="C77" s="604">
        <v>212.45528999999999</v>
      </c>
      <c r="D77" s="605">
        <v>-90.761920124970004</v>
      </c>
      <c r="E77" s="606">
        <v>0.70067028818099997</v>
      </c>
      <c r="F77" s="604">
        <v>195.91349175146999</v>
      </c>
      <c r="G77" s="605">
        <v>97.956745875734995</v>
      </c>
      <c r="H77" s="607">
        <v>14.122</v>
      </c>
      <c r="I77" s="604">
        <v>105.113</v>
      </c>
      <c r="J77" s="605">
        <v>7.1562541242639996</v>
      </c>
      <c r="K77" s="608">
        <v>0.53652762277999999</v>
      </c>
    </row>
    <row r="78" spans="1:11" ht="14.4" customHeight="1" thickBot="1" x14ac:dyDescent="0.35">
      <c r="A78" s="626" t="s">
        <v>406</v>
      </c>
      <c r="B78" s="604">
        <v>87.732831020782001</v>
      </c>
      <c r="C78" s="604">
        <v>23.97494</v>
      </c>
      <c r="D78" s="605">
        <v>-63.757891020781997</v>
      </c>
      <c r="E78" s="606">
        <v>0.27327215730999999</v>
      </c>
      <c r="F78" s="604">
        <v>31.174491244367001</v>
      </c>
      <c r="G78" s="605">
        <v>15.587245622183</v>
      </c>
      <c r="H78" s="607">
        <v>1.333</v>
      </c>
      <c r="I78" s="604">
        <v>6.7139499999999996</v>
      </c>
      <c r="J78" s="605">
        <v>-8.8732956221830008</v>
      </c>
      <c r="K78" s="608">
        <v>0.215366786497</v>
      </c>
    </row>
    <row r="79" spans="1:11" ht="14.4" customHeight="1" thickBot="1" x14ac:dyDescent="0.35">
      <c r="A79" s="626" t="s">
        <v>407</v>
      </c>
      <c r="B79" s="604">
        <v>194.984275018434</v>
      </c>
      <c r="C79" s="604">
        <v>218.95139</v>
      </c>
      <c r="D79" s="605">
        <v>23.967114981565999</v>
      </c>
      <c r="E79" s="606">
        <v>1.1229181941940001</v>
      </c>
      <c r="F79" s="604">
        <v>426.99927909443602</v>
      </c>
      <c r="G79" s="605">
        <v>213.49963954721801</v>
      </c>
      <c r="H79" s="607">
        <v>1.26139</v>
      </c>
      <c r="I79" s="604">
        <v>77.741960000000006</v>
      </c>
      <c r="J79" s="605">
        <v>-135.757679547218</v>
      </c>
      <c r="K79" s="608">
        <v>0.18206578747499999</v>
      </c>
    </row>
    <row r="80" spans="1:11" ht="14.4" customHeight="1" thickBot="1" x14ac:dyDescent="0.35">
      <c r="A80" s="626" t="s">
        <v>408</v>
      </c>
      <c r="B80" s="604">
        <v>159.98819846624599</v>
      </c>
      <c r="C80" s="604">
        <v>191.13865999999999</v>
      </c>
      <c r="D80" s="605">
        <v>31.150461533754001</v>
      </c>
      <c r="E80" s="606">
        <v>1.1947047459269999</v>
      </c>
      <c r="F80" s="604">
        <v>202.121378869507</v>
      </c>
      <c r="G80" s="605">
        <v>101.060689434754</v>
      </c>
      <c r="H80" s="607">
        <v>16.39911</v>
      </c>
      <c r="I80" s="604">
        <v>80.179299999999998</v>
      </c>
      <c r="J80" s="605">
        <v>-20.881389434753</v>
      </c>
      <c r="K80" s="608">
        <v>0.39668886313899998</v>
      </c>
    </row>
    <row r="81" spans="1:11" ht="14.4" customHeight="1" thickBot="1" x14ac:dyDescent="0.35">
      <c r="A81" s="629" t="s">
        <v>46</v>
      </c>
      <c r="B81" s="609">
        <v>0</v>
      </c>
      <c r="C81" s="609">
        <v>1.9</v>
      </c>
      <c r="D81" s="610">
        <v>1.9</v>
      </c>
      <c r="E81" s="611" t="s">
        <v>333</v>
      </c>
      <c r="F81" s="609">
        <v>0</v>
      </c>
      <c r="G81" s="610">
        <v>0</v>
      </c>
      <c r="H81" s="612">
        <v>0.61599999999999999</v>
      </c>
      <c r="I81" s="609">
        <v>0.61599999999999999</v>
      </c>
      <c r="J81" s="610">
        <v>0.61599999999999999</v>
      </c>
      <c r="K81" s="613" t="s">
        <v>333</v>
      </c>
    </row>
    <row r="82" spans="1:11" ht="14.4" customHeight="1" thickBot="1" x14ac:dyDescent="0.35">
      <c r="A82" s="625" t="s">
        <v>409</v>
      </c>
      <c r="B82" s="609">
        <v>0</v>
      </c>
      <c r="C82" s="609">
        <v>1.9</v>
      </c>
      <c r="D82" s="610">
        <v>1.9</v>
      </c>
      <c r="E82" s="611" t="s">
        <v>333</v>
      </c>
      <c r="F82" s="609">
        <v>0</v>
      </c>
      <c r="G82" s="610">
        <v>0</v>
      </c>
      <c r="H82" s="612">
        <v>0.61599999999999999</v>
      </c>
      <c r="I82" s="609">
        <v>0.61599999999999999</v>
      </c>
      <c r="J82" s="610">
        <v>0.61599999999999999</v>
      </c>
      <c r="K82" s="613" t="s">
        <v>333</v>
      </c>
    </row>
    <row r="83" spans="1:11" ht="14.4" customHeight="1" thickBot="1" x14ac:dyDescent="0.35">
      <c r="A83" s="626" t="s">
        <v>410</v>
      </c>
      <c r="B83" s="604">
        <v>0</v>
      </c>
      <c r="C83" s="604">
        <v>0.36</v>
      </c>
      <c r="D83" s="605">
        <v>0.36</v>
      </c>
      <c r="E83" s="614" t="s">
        <v>333</v>
      </c>
      <c r="F83" s="604">
        <v>0</v>
      </c>
      <c r="G83" s="605">
        <v>0</v>
      </c>
      <c r="H83" s="607">
        <v>0.61599999999999999</v>
      </c>
      <c r="I83" s="604">
        <v>0.61599999999999999</v>
      </c>
      <c r="J83" s="605">
        <v>0.61599999999999999</v>
      </c>
      <c r="K83" s="615" t="s">
        <v>333</v>
      </c>
    </row>
    <row r="84" spans="1:11" ht="14.4" customHeight="1" thickBot="1" x14ac:dyDescent="0.35">
      <c r="A84" s="626" t="s">
        <v>411</v>
      </c>
      <c r="B84" s="604">
        <v>4.9406564584124654E-324</v>
      </c>
      <c r="C84" s="604">
        <v>1.54</v>
      </c>
      <c r="D84" s="605">
        <v>1.54</v>
      </c>
      <c r="E84" s="614" t="s">
        <v>339</v>
      </c>
      <c r="F84" s="604">
        <v>0</v>
      </c>
      <c r="G84" s="605">
        <v>0</v>
      </c>
      <c r="H84" s="607">
        <v>4.9406564584124654E-324</v>
      </c>
      <c r="I84" s="604">
        <v>2.9643938750474793E-323</v>
      </c>
      <c r="J84" s="605">
        <v>2.9643938750474793E-323</v>
      </c>
      <c r="K84" s="615" t="s">
        <v>333</v>
      </c>
    </row>
    <row r="85" spans="1:11" ht="14.4" customHeight="1" thickBot="1" x14ac:dyDescent="0.35">
      <c r="A85" s="624" t="s">
        <v>47</v>
      </c>
      <c r="B85" s="604">
        <v>1766.49142745875</v>
      </c>
      <c r="C85" s="604">
        <v>1770.14012</v>
      </c>
      <c r="D85" s="605">
        <v>3.6486925412539999</v>
      </c>
      <c r="E85" s="606">
        <v>1.0020655025459999</v>
      </c>
      <c r="F85" s="604">
        <v>1699.1398685234601</v>
      </c>
      <c r="G85" s="605">
        <v>849.56993426173199</v>
      </c>
      <c r="H85" s="607">
        <v>297.57441</v>
      </c>
      <c r="I85" s="604">
        <v>1043.9839099999999</v>
      </c>
      <c r="J85" s="605">
        <v>194.41397573826899</v>
      </c>
      <c r="K85" s="608">
        <v>0.61441905362799998</v>
      </c>
    </row>
    <row r="86" spans="1:11" ht="14.4" customHeight="1" thickBot="1" x14ac:dyDescent="0.35">
      <c r="A86" s="625" t="s">
        <v>412</v>
      </c>
      <c r="B86" s="609">
        <v>1.7666571865780001</v>
      </c>
      <c r="C86" s="609">
        <v>0.66100000000000003</v>
      </c>
      <c r="D86" s="610">
        <v>-1.1056571865780001</v>
      </c>
      <c r="E86" s="616">
        <v>0.37415295113300001</v>
      </c>
      <c r="F86" s="609">
        <v>0.26420089714700001</v>
      </c>
      <c r="G86" s="610">
        <v>0.13210044857299999</v>
      </c>
      <c r="H86" s="612">
        <v>0.29899999999999999</v>
      </c>
      <c r="I86" s="609">
        <v>0.505</v>
      </c>
      <c r="J86" s="610">
        <v>0.37289955142600001</v>
      </c>
      <c r="K86" s="617">
        <v>1.9114242436460001</v>
      </c>
    </row>
    <row r="87" spans="1:11" ht="14.4" customHeight="1" thickBot="1" x14ac:dyDescent="0.35">
      <c r="A87" s="626" t="s">
        <v>413</v>
      </c>
      <c r="B87" s="604">
        <v>1.7666571865780001</v>
      </c>
      <c r="C87" s="604">
        <v>0.66100000000000003</v>
      </c>
      <c r="D87" s="605">
        <v>-1.1056571865780001</v>
      </c>
      <c r="E87" s="606">
        <v>0.37415295113300001</v>
      </c>
      <c r="F87" s="604">
        <v>0.26420089714700001</v>
      </c>
      <c r="G87" s="605">
        <v>0.13210044857299999</v>
      </c>
      <c r="H87" s="607">
        <v>0.29899999999999999</v>
      </c>
      <c r="I87" s="604">
        <v>0.505</v>
      </c>
      <c r="J87" s="605">
        <v>0.37289955142600001</v>
      </c>
      <c r="K87" s="608">
        <v>1.9114242436460001</v>
      </c>
    </row>
    <row r="88" spans="1:11" ht="14.4" customHeight="1" thickBot="1" x14ac:dyDescent="0.35">
      <c r="A88" s="625" t="s">
        <v>414</v>
      </c>
      <c r="B88" s="609">
        <v>8.8711660050399992</v>
      </c>
      <c r="C88" s="609">
        <v>10.588419999999999</v>
      </c>
      <c r="D88" s="610">
        <v>1.717253994959</v>
      </c>
      <c r="E88" s="616">
        <v>1.193577033051</v>
      </c>
      <c r="F88" s="609">
        <v>8.2282484223159997</v>
      </c>
      <c r="G88" s="610">
        <v>4.1141242111579999</v>
      </c>
      <c r="H88" s="612">
        <v>0.59089000000000003</v>
      </c>
      <c r="I88" s="609">
        <v>3.6273399999999998</v>
      </c>
      <c r="J88" s="610">
        <v>-0.48678421115800002</v>
      </c>
      <c r="K88" s="617">
        <v>0.44083987427499999</v>
      </c>
    </row>
    <row r="89" spans="1:11" ht="14.4" customHeight="1" thickBot="1" x14ac:dyDescent="0.35">
      <c r="A89" s="626" t="s">
        <v>415</v>
      </c>
      <c r="B89" s="604">
        <v>1.498438231048</v>
      </c>
      <c r="C89" s="604">
        <v>1.9341999999999999</v>
      </c>
      <c r="D89" s="605">
        <v>0.43576176895099999</v>
      </c>
      <c r="E89" s="606">
        <v>1.2908106319779999</v>
      </c>
      <c r="F89" s="604">
        <v>1.9786599616959999</v>
      </c>
      <c r="G89" s="605">
        <v>0.98932998084799995</v>
      </c>
      <c r="H89" s="607">
        <v>0.114</v>
      </c>
      <c r="I89" s="604">
        <v>0.56430000000000002</v>
      </c>
      <c r="J89" s="605">
        <v>-0.42502998084799998</v>
      </c>
      <c r="K89" s="608">
        <v>0.28519301493100002</v>
      </c>
    </row>
    <row r="90" spans="1:11" ht="14.4" customHeight="1" thickBot="1" x14ac:dyDescent="0.35">
      <c r="A90" s="626" t="s">
        <v>416</v>
      </c>
      <c r="B90" s="604">
        <v>4.9406564584124654E-324</v>
      </c>
      <c r="C90" s="604">
        <v>2</v>
      </c>
      <c r="D90" s="605">
        <v>2</v>
      </c>
      <c r="E90" s="614" t="s">
        <v>339</v>
      </c>
      <c r="F90" s="604">
        <v>0</v>
      </c>
      <c r="G90" s="605">
        <v>0</v>
      </c>
      <c r="H90" s="607">
        <v>4.9406564584124654E-324</v>
      </c>
      <c r="I90" s="604">
        <v>2.9643938750474793E-323</v>
      </c>
      <c r="J90" s="605">
        <v>2.9643938750474793E-323</v>
      </c>
      <c r="K90" s="615" t="s">
        <v>333</v>
      </c>
    </row>
    <row r="91" spans="1:11" ht="14.4" customHeight="1" thickBot="1" x14ac:dyDescent="0.35">
      <c r="A91" s="626" t="s">
        <v>417</v>
      </c>
      <c r="B91" s="604">
        <v>7.3727277739919996</v>
      </c>
      <c r="C91" s="604">
        <v>6.6542199999999996</v>
      </c>
      <c r="D91" s="605">
        <v>-0.71850777399200005</v>
      </c>
      <c r="E91" s="606">
        <v>0.90254519141099998</v>
      </c>
      <c r="F91" s="604">
        <v>6.249588460619</v>
      </c>
      <c r="G91" s="605">
        <v>3.1247942303089999</v>
      </c>
      <c r="H91" s="607">
        <v>0.47688999999999998</v>
      </c>
      <c r="I91" s="604">
        <v>3.06304</v>
      </c>
      <c r="J91" s="605">
        <v>-6.1754230308999999E-2</v>
      </c>
      <c r="K91" s="608">
        <v>0.490118672501</v>
      </c>
    </row>
    <row r="92" spans="1:11" ht="14.4" customHeight="1" thickBot="1" x14ac:dyDescent="0.35">
      <c r="A92" s="625" t="s">
        <v>418</v>
      </c>
      <c r="B92" s="609">
        <v>44.373778670188997</v>
      </c>
      <c r="C92" s="609">
        <v>66.327730000000003</v>
      </c>
      <c r="D92" s="610">
        <v>21.953951329811002</v>
      </c>
      <c r="E92" s="616">
        <v>1.4947505483579999</v>
      </c>
      <c r="F92" s="609">
        <v>61.328005719196</v>
      </c>
      <c r="G92" s="610">
        <v>30.664002859598</v>
      </c>
      <c r="H92" s="612">
        <v>3.7751999999999999</v>
      </c>
      <c r="I92" s="609">
        <v>35.471679999999999</v>
      </c>
      <c r="J92" s="610">
        <v>4.8076771404010001</v>
      </c>
      <c r="K92" s="617">
        <v>0.57839284979200001</v>
      </c>
    </row>
    <row r="93" spans="1:11" ht="14.4" customHeight="1" thickBot="1" x14ac:dyDescent="0.35">
      <c r="A93" s="626" t="s">
        <v>419</v>
      </c>
      <c r="B93" s="604">
        <v>27.260332254898</v>
      </c>
      <c r="C93" s="604">
        <v>26.46</v>
      </c>
      <c r="D93" s="605">
        <v>-0.80033225489799997</v>
      </c>
      <c r="E93" s="606">
        <v>0.97064114085499997</v>
      </c>
      <c r="F93" s="604">
        <v>24.833064109921001</v>
      </c>
      <c r="G93" s="605">
        <v>12.416532054959999</v>
      </c>
      <c r="H93" s="607">
        <v>4.9406564584124654E-324</v>
      </c>
      <c r="I93" s="604">
        <v>12.42</v>
      </c>
      <c r="J93" s="605">
        <v>3.4679450389999999E-3</v>
      </c>
      <c r="K93" s="608">
        <v>0.50013965030700003</v>
      </c>
    </row>
    <row r="94" spans="1:11" ht="14.4" customHeight="1" thickBot="1" x14ac:dyDescent="0.35">
      <c r="A94" s="626" t="s">
        <v>420</v>
      </c>
      <c r="B94" s="604">
        <v>17.113446415289999</v>
      </c>
      <c r="C94" s="604">
        <v>39.867730000000002</v>
      </c>
      <c r="D94" s="605">
        <v>22.754283584709</v>
      </c>
      <c r="E94" s="606">
        <v>2.3296143297220002</v>
      </c>
      <c r="F94" s="604">
        <v>36.494941609274001</v>
      </c>
      <c r="G94" s="605">
        <v>18.247470804637</v>
      </c>
      <c r="H94" s="607">
        <v>3.7751999999999999</v>
      </c>
      <c r="I94" s="604">
        <v>23.051680000000001</v>
      </c>
      <c r="J94" s="605">
        <v>4.8042091953619996</v>
      </c>
      <c r="K94" s="608">
        <v>0.63164041325999998</v>
      </c>
    </row>
    <row r="95" spans="1:11" ht="14.4" customHeight="1" thickBot="1" x14ac:dyDescent="0.35">
      <c r="A95" s="625" t="s">
        <v>421</v>
      </c>
      <c r="B95" s="609">
        <v>0</v>
      </c>
      <c r="C95" s="609">
        <v>9.4</v>
      </c>
      <c r="D95" s="610">
        <v>9.4</v>
      </c>
      <c r="E95" s="611" t="s">
        <v>333</v>
      </c>
      <c r="F95" s="609">
        <v>0</v>
      </c>
      <c r="G95" s="610">
        <v>0</v>
      </c>
      <c r="H95" s="612">
        <v>4.9406564584124654E-324</v>
      </c>
      <c r="I95" s="609">
        <v>29</v>
      </c>
      <c r="J95" s="610">
        <v>29</v>
      </c>
      <c r="K95" s="613" t="s">
        <v>333</v>
      </c>
    </row>
    <row r="96" spans="1:11" ht="14.4" customHeight="1" thickBot="1" x14ac:dyDescent="0.35">
      <c r="A96" s="626" t="s">
        <v>422</v>
      </c>
      <c r="B96" s="604">
        <v>0</v>
      </c>
      <c r="C96" s="604">
        <v>9.4</v>
      </c>
      <c r="D96" s="605">
        <v>9.4</v>
      </c>
      <c r="E96" s="614" t="s">
        <v>333</v>
      </c>
      <c r="F96" s="604">
        <v>0</v>
      </c>
      <c r="G96" s="605">
        <v>0</v>
      </c>
      <c r="H96" s="607">
        <v>4.9406564584124654E-324</v>
      </c>
      <c r="I96" s="604">
        <v>29</v>
      </c>
      <c r="J96" s="605">
        <v>29</v>
      </c>
      <c r="K96" s="615" t="s">
        <v>333</v>
      </c>
    </row>
    <row r="97" spans="1:11" ht="14.4" customHeight="1" thickBot="1" x14ac:dyDescent="0.35">
      <c r="A97" s="625" t="s">
        <v>423</v>
      </c>
      <c r="B97" s="609">
        <v>1056.97231985946</v>
      </c>
      <c r="C97" s="609">
        <v>1091.86806</v>
      </c>
      <c r="D97" s="610">
        <v>34.895740140542998</v>
      </c>
      <c r="E97" s="616">
        <v>1.033014809834</v>
      </c>
      <c r="F97" s="609">
        <v>1096.56368784546</v>
      </c>
      <c r="G97" s="610">
        <v>548.28184392272703</v>
      </c>
      <c r="H97" s="612">
        <v>182.19936999999999</v>
      </c>
      <c r="I97" s="609">
        <v>558.07934</v>
      </c>
      <c r="J97" s="610">
        <v>9.7974960772719992</v>
      </c>
      <c r="K97" s="617">
        <v>0.50893472598599998</v>
      </c>
    </row>
    <row r="98" spans="1:11" ht="14.4" customHeight="1" thickBot="1" x14ac:dyDescent="0.35">
      <c r="A98" s="626" t="s">
        <v>424</v>
      </c>
      <c r="B98" s="604">
        <v>965.000979880101</v>
      </c>
      <c r="C98" s="604">
        <v>998.58399999999995</v>
      </c>
      <c r="D98" s="605">
        <v>33.583020119898002</v>
      </c>
      <c r="E98" s="606">
        <v>1.034801021781</v>
      </c>
      <c r="F98" s="604">
        <v>1003.87633964957</v>
      </c>
      <c r="G98" s="605">
        <v>501.93816982478501</v>
      </c>
      <c r="H98" s="607">
        <v>173.68791999999999</v>
      </c>
      <c r="I98" s="604">
        <v>513.37918000000104</v>
      </c>
      <c r="J98" s="605">
        <v>11.441010175215</v>
      </c>
      <c r="K98" s="608">
        <v>0.51139683218200005</v>
      </c>
    </row>
    <row r="99" spans="1:11" ht="14.4" customHeight="1" thickBot="1" x14ac:dyDescent="0.35">
      <c r="A99" s="626" t="s">
        <v>425</v>
      </c>
      <c r="B99" s="604">
        <v>0.96724118722600005</v>
      </c>
      <c r="C99" s="604">
        <v>4.0049999999999999</v>
      </c>
      <c r="D99" s="605">
        <v>3.0377588127730002</v>
      </c>
      <c r="E99" s="606">
        <v>4.1406425335190002</v>
      </c>
      <c r="F99" s="604">
        <v>3.4302858006200001</v>
      </c>
      <c r="G99" s="605">
        <v>1.7151429003100001</v>
      </c>
      <c r="H99" s="607">
        <v>4.9406564584124654E-324</v>
      </c>
      <c r="I99" s="604">
        <v>0.42399999999999999</v>
      </c>
      <c r="J99" s="605">
        <v>-1.2911429003099999</v>
      </c>
      <c r="K99" s="608">
        <v>0.123604861123</v>
      </c>
    </row>
    <row r="100" spans="1:11" ht="14.4" customHeight="1" thickBot="1" x14ac:dyDescent="0.35">
      <c r="A100" s="626" t="s">
        <v>426</v>
      </c>
      <c r="B100" s="604">
        <v>91.004098792129</v>
      </c>
      <c r="C100" s="604">
        <v>89.279060000000001</v>
      </c>
      <c r="D100" s="605">
        <v>-1.725038792129</v>
      </c>
      <c r="E100" s="606">
        <v>0.98104438354900003</v>
      </c>
      <c r="F100" s="604">
        <v>89.257062395264001</v>
      </c>
      <c r="G100" s="605">
        <v>44.628531197632</v>
      </c>
      <c r="H100" s="607">
        <v>8.51145</v>
      </c>
      <c r="I100" s="604">
        <v>44.276159999999997</v>
      </c>
      <c r="J100" s="605">
        <v>-0.35237119763199998</v>
      </c>
      <c r="K100" s="608">
        <v>0.49605217572499999</v>
      </c>
    </row>
    <row r="101" spans="1:11" ht="14.4" customHeight="1" thickBot="1" x14ac:dyDescent="0.35">
      <c r="A101" s="625" t="s">
        <v>427</v>
      </c>
      <c r="B101" s="609">
        <v>220.02178765190001</v>
      </c>
      <c r="C101" s="609">
        <v>198.28941</v>
      </c>
      <c r="D101" s="610">
        <v>-21.732377651899998</v>
      </c>
      <c r="E101" s="616">
        <v>0.901226247255</v>
      </c>
      <c r="F101" s="609">
        <v>195.03253766969499</v>
      </c>
      <c r="G101" s="610">
        <v>97.516268834846997</v>
      </c>
      <c r="H101" s="612">
        <v>2.1569500000000001</v>
      </c>
      <c r="I101" s="609">
        <v>69.030550000000005</v>
      </c>
      <c r="J101" s="610">
        <v>-28.485718834846999</v>
      </c>
      <c r="K101" s="617">
        <v>0.35394376151099999</v>
      </c>
    </row>
    <row r="102" spans="1:11" ht="14.4" customHeight="1" thickBot="1" x14ac:dyDescent="0.35">
      <c r="A102" s="626" t="s">
        <v>428</v>
      </c>
      <c r="B102" s="604">
        <v>7.0091474557589999</v>
      </c>
      <c r="C102" s="604">
        <v>2.5499999999999998</v>
      </c>
      <c r="D102" s="605">
        <v>-4.4591474557590001</v>
      </c>
      <c r="E102" s="606">
        <v>0.36381029448899999</v>
      </c>
      <c r="F102" s="604">
        <v>4.9406564584124654E-324</v>
      </c>
      <c r="G102" s="605">
        <v>0</v>
      </c>
      <c r="H102" s="607">
        <v>4.9406564584124654E-324</v>
      </c>
      <c r="I102" s="604">
        <v>2.6295700000000002</v>
      </c>
      <c r="J102" s="605">
        <v>2.6295700000000002</v>
      </c>
      <c r="K102" s="615" t="s">
        <v>339</v>
      </c>
    </row>
    <row r="103" spans="1:11" ht="14.4" customHeight="1" thickBot="1" x14ac:dyDescent="0.35">
      <c r="A103" s="626" t="s">
        <v>429</v>
      </c>
      <c r="B103" s="604">
        <v>202.127052073138</v>
      </c>
      <c r="C103" s="604">
        <v>178.85758000000001</v>
      </c>
      <c r="D103" s="605">
        <v>-23.269472073138001</v>
      </c>
      <c r="E103" s="606">
        <v>0.88487700268400005</v>
      </c>
      <c r="F103" s="604">
        <v>176.829971060227</v>
      </c>
      <c r="G103" s="605">
        <v>88.414985530113</v>
      </c>
      <c r="H103" s="607">
        <v>0.61724999999999997</v>
      </c>
      <c r="I103" s="604">
        <v>61.781880000000001</v>
      </c>
      <c r="J103" s="605">
        <v>-26.633105530112999</v>
      </c>
      <c r="K103" s="608">
        <v>0.34938579489400001</v>
      </c>
    </row>
    <row r="104" spans="1:11" ht="14.4" customHeight="1" thickBot="1" x14ac:dyDescent="0.35">
      <c r="A104" s="626" t="s">
        <v>430</v>
      </c>
      <c r="B104" s="604">
        <v>1.9989689139839999</v>
      </c>
      <c r="C104" s="604">
        <v>3.371</v>
      </c>
      <c r="D104" s="605">
        <v>1.372031086015</v>
      </c>
      <c r="E104" s="606">
        <v>1.6863693959499999</v>
      </c>
      <c r="F104" s="604">
        <v>3.0010932502209999</v>
      </c>
      <c r="G104" s="605">
        <v>1.5005466251099999</v>
      </c>
      <c r="H104" s="607">
        <v>4.9406564584124654E-324</v>
      </c>
      <c r="I104" s="604">
        <v>2.9643938750474793E-323</v>
      </c>
      <c r="J104" s="605">
        <v>-1.5005466251099999</v>
      </c>
      <c r="K104" s="608">
        <v>9.8813129168249309E-324</v>
      </c>
    </row>
    <row r="105" spans="1:11" ht="14.4" customHeight="1" thickBot="1" x14ac:dyDescent="0.35">
      <c r="A105" s="626" t="s">
        <v>431</v>
      </c>
      <c r="B105" s="604">
        <v>1.196261391558</v>
      </c>
      <c r="C105" s="604">
        <v>3.1284200000000002</v>
      </c>
      <c r="D105" s="605">
        <v>1.9321586084410001</v>
      </c>
      <c r="E105" s="606">
        <v>2.6151642292189998</v>
      </c>
      <c r="F105" s="604">
        <v>2.9556396545110002</v>
      </c>
      <c r="G105" s="605">
        <v>1.4778198272550001</v>
      </c>
      <c r="H105" s="607">
        <v>4.9406564584124654E-324</v>
      </c>
      <c r="I105" s="604">
        <v>2.9643938750474793E-323</v>
      </c>
      <c r="J105" s="605">
        <v>-1.4778198272550001</v>
      </c>
      <c r="K105" s="608">
        <v>9.8813129168249309E-324</v>
      </c>
    </row>
    <row r="106" spans="1:11" ht="14.4" customHeight="1" thickBot="1" x14ac:dyDescent="0.35">
      <c r="A106" s="626" t="s">
        <v>432</v>
      </c>
      <c r="B106" s="604">
        <v>7.6903578174589997</v>
      </c>
      <c r="C106" s="604">
        <v>10.38241</v>
      </c>
      <c r="D106" s="605">
        <v>2.6920521825399999</v>
      </c>
      <c r="E106" s="606">
        <v>1.350055517108</v>
      </c>
      <c r="F106" s="604">
        <v>12.245833704735</v>
      </c>
      <c r="G106" s="605">
        <v>6.1229168523670001</v>
      </c>
      <c r="H106" s="607">
        <v>1.5397000000000001</v>
      </c>
      <c r="I106" s="604">
        <v>4.6191000000000004</v>
      </c>
      <c r="J106" s="605">
        <v>-1.5038168523669999</v>
      </c>
      <c r="K106" s="608">
        <v>0.37719767484700001</v>
      </c>
    </row>
    <row r="107" spans="1:11" ht="14.4" customHeight="1" thickBot="1" x14ac:dyDescent="0.35">
      <c r="A107" s="625" t="s">
        <v>433</v>
      </c>
      <c r="B107" s="609">
        <v>434.48571808558103</v>
      </c>
      <c r="C107" s="609">
        <v>393.00549999999998</v>
      </c>
      <c r="D107" s="610">
        <v>-41.480218085579999</v>
      </c>
      <c r="E107" s="616">
        <v>0.90453030707500004</v>
      </c>
      <c r="F107" s="609">
        <v>337.72318796965402</v>
      </c>
      <c r="G107" s="610">
        <v>168.86159398482701</v>
      </c>
      <c r="H107" s="612">
        <v>108.553</v>
      </c>
      <c r="I107" s="609">
        <v>348.27</v>
      </c>
      <c r="J107" s="610">
        <v>179.408406015173</v>
      </c>
      <c r="K107" s="617">
        <v>1.03122916165</v>
      </c>
    </row>
    <row r="108" spans="1:11" ht="14.4" customHeight="1" thickBot="1" x14ac:dyDescent="0.35">
      <c r="A108" s="626" t="s">
        <v>434</v>
      </c>
      <c r="B108" s="604">
        <v>434.48571808558103</v>
      </c>
      <c r="C108" s="604">
        <v>393.00549999999998</v>
      </c>
      <c r="D108" s="605">
        <v>-41.480218085579999</v>
      </c>
      <c r="E108" s="606">
        <v>0.90453030707500004</v>
      </c>
      <c r="F108" s="604">
        <v>337.72318796965402</v>
      </c>
      <c r="G108" s="605">
        <v>168.86159398482701</v>
      </c>
      <c r="H108" s="607">
        <v>108.553</v>
      </c>
      <c r="I108" s="604">
        <v>348.27</v>
      </c>
      <c r="J108" s="605">
        <v>179.408406015173</v>
      </c>
      <c r="K108" s="608">
        <v>1.03122916165</v>
      </c>
    </row>
    <row r="109" spans="1:11" ht="14.4" customHeight="1" thickBot="1" x14ac:dyDescent="0.35">
      <c r="A109" s="623" t="s">
        <v>48</v>
      </c>
      <c r="B109" s="604">
        <v>21079.9951392763</v>
      </c>
      <c r="C109" s="604">
        <v>22948.659060000002</v>
      </c>
      <c r="D109" s="605">
        <v>1868.6639207237599</v>
      </c>
      <c r="E109" s="606">
        <v>1.0886463164889999</v>
      </c>
      <c r="F109" s="604">
        <v>21261.083897359302</v>
      </c>
      <c r="G109" s="605">
        <v>10630.5419486797</v>
      </c>
      <c r="H109" s="607">
        <v>1962.231</v>
      </c>
      <c r="I109" s="604">
        <v>11954.35658</v>
      </c>
      <c r="J109" s="605">
        <v>1323.8146313203599</v>
      </c>
      <c r="K109" s="608">
        <v>0.56226468216299996</v>
      </c>
    </row>
    <row r="110" spans="1:11" ht="14.4" customHeight="1" thickBot="1" x14ac:dyDescent="0.35">
      <c r="A110" s="629" t="s">
        <v>435</v>
      </c>
      <c r="B110" s="609">
        <v>16417.999999999101</v>
      </c>
      <c r="C110" s="609">
        <v>17042.313999999998</v>
      </c>
      <c r="D110" s="610">
        <v>624.314000000904</v>
      </c>
      <c r="E110" s="616">
        <v>1.038026190766</v>
      </c>
      <c r="F110" s="609">
        <v>16872.9999999998</v>
      </c>
      <c r="G110" s="610">
        <v>8436.4999999998909</v>
      </c>
      <c r="H110" s="612">
        <v>1458.7080000000001</v>
      </c>
      <c r="I110" s="609">
        <v>8882.3250000000098</v>
      </c>
      <c r="J110" s="610">
        <v>445.82500000012101</v>
      </c>
      <c r="K110" s="617">
        <v>0.52642239080099995</v>
      </c>
    </row>
    <row r="111" spans="1:11" ht="14.4" customHeight="1" thickBot="1" x14ac:dyDescent="0.35">
      <c r="A111" s="625" t="s">
        <v>436</v>
      </c>
      <c r="B111" s="609">
        <v>13317.9999999993</v>
      </c>
      <c r="C111" s="609">
        <v>13571.103999999999</v>
      </c>
      <c r="D111" s="610">
        <v>253.104000000734</v>
      </c>
      <c r="E111" s="616">
        <v>1.0190046553530001</v>
      </c>
      <c r="F111" s="609">
        <v>12533.9999999998</v>
      </c>
      <c r="G111" s="610">
        <v>6266.99999999989</v>
      </c>
      <c r="H111" s="612">
        <v>1019.634</v>
      </c>
      <c r="I111" s="609">
        <v>6257.8410000000104</v>
      </c>
      <c r="J111" s="610">
        <v>-9.1589999998810008</v>
      </c>
      <c r="K111" s="617">
        <v>0.49926926759200002</v>
      </c>
    </row>
    <row r="112" spans="1:11" ht="14.4" customHeight="1" thickBot="1" x14ac:dyDescent="0.35">
      <c r="A112" s="626" t="s">
        <v>437</v>
      </c>
      <c r="B112" s="604">
        <v>13317.9999999993</v>
      </c>
      <c r="C112" s="604">
        <v>13571.103999999999</v>
      </c>
      <c r="D112" s="605">
        <v>253.104000000734</v>
      </c>
      <c r="E112" s="606">
        <v>1.0190046553530001</v>
      </c>
      <c r="F112" s="604">
        <v>12533.9999999998</v>
      </c>
      <c r="G112" s="605">
        <v>6266.99999999989</v>
      </c>
      <c r="H112" s="607">
        <v>1019.634</v>
      </c>
      <c r="I112" s="604">
        <v>6257.8410000000104</v>
      </c>
      <c r="J112" s="605">
        <v>-9.1589999998810008</v>
      </c>
      <c r="K112" s="608">
        <v>0.49926926759200002</v>
      </c>
    </row>
    <row r="113" spans="1:11" ht="14.4" customHeight="1" thickBot="1" x14ac:dyDescent="0.35">
      <c r="A113" s="625" t="s">
        <v>438</v>
      </c>
      <c r="B113" s="609">
        <v>0</v>
      </c>
      <c r="C113" s="609">
        <v>9.2999999999999999E-2</v>
      </c>
      <c r="D113" s="610">
        <v>9.2999999999999999E-2</v>
      </c>
      <c r="E113" s="611" t="s">
        <v>333</v>
      </c>
      <c r="F113" s="609">
        <v>0</v>
      </c>
      <c r="G113" s="610">
        <v>0</v>
      </c>
      <c r="H113" s="612">
        <v>4.9406564584124654E-324</v>
      </c>
      <c r="I113" s="609">
        <v>2.9643938750474793E-323</v>
      </c>
      <c r="J113" s="610">
        <v>2.9643938750474793E-323</v>
      </c>
      <c r="K113" s="613" t="s">
        <v>333</v>
      </c>
    </row>
    <row r="114" spans="1:11" ht="14.4" customHeight="1" thickBot="1" x14ac:dyDescent="0.35">
      <c r="A114" s="626" t="s">
        <v>439</v>
      </c>
      <c r="B114" s="604">
        <v>0</v>
      </c>
      <c r="C114" s="604">
        <v>9.2999999999999999E-2</v>
      </c>
      <c r="D114" s="605">
        <v>9.2999999999999999E-2</v>
      </c>
      <c r="E114" s="614" t="s">
        <v>333</v>
      </c>
      <c r="F114" s="604">
        <v>0</v>
      </c>
      <c r="G114" s="605">
        <v>0</v>
      </c>
      <c r="H114" s="607">
        <v>4.9406564584124654E-324</v>
      </c>
      <c r="I114" s="604">
        <v>2.9643938750474793E-323</v>
      </c>
      <c r="J114" s="605">
        <v>2.9643938750474793E-323</v>
      </c>
      <c r="K114" s="615" t="s">
        <v>333</v>
      </c>
    </row>
    <row r="115" spans="1:11" ht="14.4" customHeight="1" thickBot="1" x14ac:dyDescent="0.35">
      <c r="A115" s="625" t="s">
        <v>440</v>
      </c>
      <c r="B115" s="609">
        <v>3099.9999999998299</v>
      </c>
      <c r="C115" s="609">
        <v>3426.75</v>
      </c>
      <c r="D115" s="610">
        <v>326.75000000017099</v>
      </c>
      <c r="E115" s="616">
        <v>1.105403225806</v>
      </c>
      <c r="F115" s="609">
        <v>4297</v>
      </c>
      <c r="G115" s="610">
        <v>2148.5</v>
      </c>
      <c r="H115" s="612">
        <v>434.85</v>
      </c>
      <c r="I115" s="609">
        <v>2615</v>
      </c>
      <c r="J115" s="610">
        <v>466.50000000000199</v>
      </c>
      <c r="K115" s="617">
        <v>0.60856411449799996</v>
      </c>
    </row>
    <row r="116" spans="1:11" ht="14.4" customHeight="1" thickBot="1" x14ac:dyDescent="0.35">
      <c r="A116" s="626" t="s">
        <v>441</v>
      </c>
      <c r="B116" s="604">
        <v>3099.9999999998299</v>
      </c>
      <c r="C116" s="604">
        <v>3426.75</v>
      </c>
      <c r="D116" s="605">
        <v>326.75000000017099</v>
      </c>
      <c r="E116" s="606">
        <v>1.105403225806</v>
      </c>
      <c r="F116" s="604">
        <v>4297</v>
      </c>
      <c r="G116" s="605">
        <v>2148.5</v>
      </c>
      <c r="H116" s="607">
        <v>434.85</v>
      </c>
      <c r="I116" s="604">
        <v>2615</v>
      </c>
      <c r="J116" s="605">
        <v>466.50000000000199</v>
      </c>
      <c r="K116" s="608">
        <v>0.60856411449799996</v>
      </c>
    </row>
    <row r="117" spans="1:11" ht="14.4" customHeight="1" thickBot="1" x14ac:dyDescent="0.35">
      <c r="A117" s="625" t="s">
        <v>442</v>
      </c>
      <c r="B117" s="609">
        <v>0</v>
      </c>
      <c r="C117" s="609">
        <v>44.366999999999997</v>
      </c>
      <c r="D117" s="610">
        <v>44.366999999999997</v>
      </c>
      <c r="E117" s="611" t="s">
        <v>333</v>
      </c>
      <c r="F117" s="609">
        <v>41.999999999998998</v>
      </c>
      <c r="G117" s="610">
        <v>20.999999999999002</v>
      </c>
      <c r="H117" s="612">
        <v>4.2240000000000002</v>
      </c>
      <c r="I117" s="609">
        <v>9.484</v>
      </c>
      <c r="J117" s="610">
        <v>-11.515999999999</v>
      </c>
      <c r="K117" s="617">
        <v>0.22580952380899999</v>
      </c>
    </row>
    <row r="118" spans="1:11" ht="14.4" customHeight="1" thickBot="1" x14ac:dyDescent="0.35">
      <c r="A118" s="626" t="s">
        <v>443</v>
      </c>
      <c r="B118" s="604">
        <v>0</v>
      </c>
      <c r="C118" s="604">
        <v>44.366999999999997</v>
      </c>
      <c r="D118" s="605">
        <v>44.366999999999997</v>
      </c>
      <c r="E118" s="614" t="s">
        <v>333</v>
      </c>
      <c r="F118" s="604">
        <v>41.999999999998998</v>
      </c>
      <c r="G118" s="605">
        <v>20.999999999999002</v>
      </c>
      <c r="H118" s="607">
        <v>4.2240000000000002</v>
      </c>
      <c r="I118" s="604">
        <v>9.484</v>
      </c>
      <c r="J118" s="605">
        <v>-11.515999999999</v>
      </c>
      <c r="K118" s="608">
        <v>0.22580952380899999</v>
      </c>
    </row>
    <row r="119" spans="1:11" ht="14.4" customHeight="1" thickBot="1" x14ac:dyDescent="0.35">
      <c r="A119" s="624" t="s">
        <v>444</v>
      </c>
      <c r="B119" s="604">
        <v>4528.99513927716</v>
      </c>
      <c r="C119" s="604">
        <v>5770.1925799999999</v>
      </c>
      <c r="D119" s="605">
        <v>1241.1974407228399</v>
      </c>
      <c r="E119" s="606">
        <v>1.274055812062</v>
      </c>
      <c r="F119" s="604">
        <v>4262.0838973595301</v>
      </c>
      <c r="G119" s="605">
        <v>2131.04194867977</v>
      </c>
      <c r="H119" s="607">
        <v>493.28325000000001</v>
      </c>
      <c r="I119" s="604">
        <v>3009.35725</v>
      </c>
      <c r="J119" s="605">
        <v>878.31530132023704</v>
      </c>
      <c r="K119" s="608">
        <v>0.70607649273700002</v>
      </c>
    </row>
    <row r="120" spans="1:11" ht="14.4" customHeight="1" thickBot="1" x14ac:dyDescent="0.35">
      <c r="A120" s="625" t="s">
        <v>445</v>
      </c>
      <c r="B120" s="609">
        <v>1198.9999907714</v>
      </c>
      <c r="C120" s="609">
        <v>1529.88024</v>
      </c>
      <c r="D120" s="610">
        <v>330.88024922860399</v>
      </c>
      <c r="E120" s="616">
        <v>1.27596351274</v>
      </c>
      <c r="F120" s="609">
        <v>1128.0838973596001</v>
      </c>
      <c r="G120" s="610">
        <v>564.041948679798</v>
      </c>
      <c r="H120" s="612">
        <v>130.898</v>
      </c>
      <c r="I120" s="609">
        <v>798.54850000000101</v>
      </c>
      <c r="J120" s="610">
        <v>234.50655132020299</v>
      </c>
      <c r="K120" s="617">
        <v>0.70788041728899997</v>
      </c>
    </row>
    <row r="121" spans="1:11" ht="14.4" customHeight="1" thickBot="1" x14ac:dyDescent="0.35">
      <c r="A121" s="626" t="s">
        <v>446</v>
      </c>
      <c r="B121" s="604">
        <v>1198.9999907714</v>
      </c>
      <c r="C121" s="604">
        <v>1529.88024</v>
      </c>
      <c r="D121" s="605">
        <v>330.88024922860399</v>
      </c>
      <c r="E121" s="606">
        <v>1.27596351274</v>
      </c>
      <c r="F121" s="604">
        <v>1128.0838973596001</v>
      </c>
      <c r="G121" s="605">
        <v>564.041948679798</v>
      </c>
      <c r="H121" s="607">
        <v>130.898</v>
      </c>
      <c r="I121" s="604">
        <v>798.54850000000101</v>
      </c>
      <c r="J121" s="605">
        <v>234.50655132020299</v>
      </c>
      <c r="K121" s="608">
        <v>0.70788041728899997</v>
      </c>
    </row>
    <row r="122" spans="1:11" ht="14.4" customHeight="1" thickBot="1" x14ac:dyDescent="0.35">
      <c r="A122" s="625" t="s">
        <v>447</v>
      </c>
      <c r="B122" s="609">
        <v>3329.99514850577</v>
      </c>
      <c r="C122" s="609">
        <v>4240.3123400000004</v>
      </c>
      <c r="D122" s="610">
        <v>910.31719149423498</v>
      </c>
      <c r="E122" s="616">
        <v>1.273368924246</v>
      </c>
      <c r="F122" s="609">
        <v>3133.99999999994</v>
      </c>
      <c r="G122" s="610">
        <v>1566.99999999997</v>
      </c>
      <c r="H122" s="612">
        <v>362.38524999999998</v>
      </c>
      <c r="I122" s="609">
        <v>2210.8087500000001</v>
      </c>
      <c r="J122" s="610">
        <v>643.80875000003402</v>
      </c>
      <c r="K122" s="617">
        <v>0.70542716975099995</v>
      </c>
    </row>
    <row r="123" spans="1:11" ht="14.4" customHeight="1" thickBot="1" x14ac:dyDescent="0.35">
      <c r="A123" s="626" t="s">
        <v>448</v>
      </c>
      <c r="B123" s="604">
        <v>3329.99514850577</v>
      </c>
      <c r="C123" s="604">
        <v>4240.3123400000004</v>
      </c>
      <c r="D123" s="605">
        <v>910.31719149423498</v>
      </c>
      <c r="E123" s="606">
        <v>1.273368924246</v>
      </c>
      <c r="F123" s="604">
        <v>3133.99999999994</v>
      </c>
      <c r="G123" s="605">
        <v>1566.99999999997</v>
      </c>
      <c r="H123" s="607">
        <v>362.38524999999998</v>
      </c>
      <c r="I123" s="604">
        <v>2210.8087500000001</v>
      </c>
      <c r="J123" s="605">
        <v>643.80875000003402</v>
      </c>
      <c r="K123" s="608">
        <v>0.70542716975099995</v>
      </c>
    </row>
    <row r="124" spans="1:11" ht="14.4" customHeight="1" thickBot="1" x14ac:dyDescent="0.35">
      <c r="A124" s="624" t="s">
        <v>449</v>
      </c>
      <c r="B124" s="604">
        <v>132.99999999999301</v>
      </c>
      <c r="C124" s="604">
        <v>136.15248</v>
      </c>
      <c r="D124" s="605">
        <v>3.1524800000069999</v>
      </c>
      <c r="E124" s="606">
        <v>1.0237028571419999</v>
      </c>
      <c r="F124" s="604">
        <v>125.999999999998</v>
      </c>
      <c r="G124" s="605">
        <v>62.999999999998003</v>
      </c>
      <c r="H124" s="607">
        <v>10.239750000000001</v>
      </c>
      <c r="I124" s="604">
        <v>62.674329999999998</v>
      </c>
      <c r="J124" s="605">
        <v>-0.325669999998</v>
      </c>
      <c r="K124" s="608">
        <v>0.49741531746000001</v>
      </c>
    </row>
    <row r="125" spans="1:11" ht="14.4" customHeight="1" thickBot="1" x14ac:dyDescent="0.35">
      <c r="A125" s="625" t="s">
        <v>450</v>
      </c>
      <c r="B125" s="609">
        <v>132.99999999999301</v>
      </c>
      <c r="C125" s="609">
        <v>136.15248</v>
      </c>
      <c r="D125" s="610">
        <v>3.1524800000069999</v>
      </c>
      <c r="E125" s="616">
        <v>1.0237028571419999</v>
      </c>
      <c r="F125" s="609">
        <v>125.999999999998</v>
      </c>
      <c r="G125" s="610">
        <v>62.999999999998003</v>
      </c>
      <c r="H125" s="612">
        <v>10.239750000000001</v>
      </c>
      <c r="I125" s="609">
        <v>62.674329999999998</v>
      </c>
      <c r="J125" s="610">
        <v>-0.325669999998</v>
      </c>
      <c r="K125" s="617">
        <v>0.49741531746000001</v>
      </c>
    </row>
    <row r="126" spans="1:11" ht="14.4" customHeight="1" thickBot="1" x14ac:dyDescent="0.35">
      <c r="A126" s="626" t="s">
        <v>451</v>
      </c>
      <c r="B126" s="604">
        <v>132.99999999999301</v>
      </c>
      <c r="C126" s="604">
        <v>136.15248</v>
      </c>
      <c r="D126" s="605">
        <v>3.1524800000069999</v>
      </c>
      <c r="E126" s="606">
        <v>1.0237028571419999</v>
      </c>
      <c r="F126" s="604">
        <v>125.999999999998</v>
      </c>
      <c r="G126" s="605">
        <v>62.999999999998003</v>
      </c>
      <c r="H126" s="607">
        <v>10.239750000000001</v>
      </c>
      <c r="I126" s="604">
        <v>62.674329999999998</v>
      </c>
      <c r="J126" s="605">
        <v>-0.325669999998</v>
      </c>
      <c r="K126" s="608">
        <v>0.49741531746000001</v>
      </c>
    </row>
    <row r="127" spans="1:11" ht="14.4" customHeight="1" thickBot="1" x14ac:dyDescent="0.35">
      <c r="A127" s="623" t="s">
        <v>452</v>
      </c>
      <c r="B127" s="604">
        <v>0</v>
      </c>
      <c r="C127" s="604">
        <v>81.083949999999007</v>
      </c>
      <c r="D127" s="605">
        <v>81.083949999999007</v>
      </c>
      <c r="E127" s="614" t="s">
        <v>333</v>
      </c>
      <c r="F127" s="604">
        <v>0</v>
      </c>
      <c r="G127" s="605">
        <v>0</v>
      </c>
      <c r="H127" s="607">
        <v>-1.6472</v>
      </c>
      <c r="I127" s="604">
        <v>28.125520000000002</v>
      </c>
      <c r="J127" s="605">
        <v>28.125520000000002</v>
      </c>
      <c r="K127" s="615" t="s">
        <v>333</v>
      </c>
    </row>
    <row r="128" spans="1:11" ht="14.4" customHeight="1" thickBot="1" x14ac:dyDescent="0.35">
      <c r="A128" s="624" t="s">
        <v>453</v>
      </c>
      <c r="B128" s="604">
        <v>4.9406564584124654E-324</v>
      </c>
      <c r="C128" s="604">
        <v>26.420999999999001</v>
      </c>
      <c r="D128" s="605">
        <v>26.420999999999001</v>
      </c>
      <c r="E128" s="614" t="s">
        <v>339</v>
      </c>
      <c r="F128" s="604">
        <v>0</v>
      </c>
      <c r="G128" s="605">
        <v>0</v>
      </c>
      <c r="H128" s="607">
        <v>4.9406564584124654E-324</v>
      </c>
      <c r="I128" s="604">
        <v>2.9643938750474793E-323</v>
      </c>
      <c r="J128" s="605">
        <v>2.9643938750474793E-323</v>
      </c>
      <c r="K128" s="615" t="s">
        <v>333</v>
      </c>
    </row>
    <row r="129" spans="1:11" ht="14.4" customHeight="1" thickBot="1" x14ac:dyDescent="0.35">
      <c r="A129" s="625" t="s">
        <v>454</v>
      </c>
      <c r="B129" s="609">
        <v>4.9406564584124654E-324</v>
      </c>
      <c r="C129" s="609">
        <v>26.420999999999001</v>
      </c>
      <c r="D129" s="610">
        <v>26.420999999999001</v>
      </c>
      <c r="E129" s="611" t="s">
        <v>339</v>
      </c>
      <c r="F129" s="609">
        <v>0</v>
      </c>
      <c r="G129" s="610">
        <v>0</v>
      </c>
      <c r="H129" s="612">
        <v>4.9406564584124654E-324</v>
      </c>
      <c r="I129" s="609">
        <v>2.9643938750474793E-323</v>
      </c>
      <c r="J129" s="610">
        <v>2.9643938750474793E-323</v>
      </c>
      <c r="K129" s="613" t="s">
        <v>333</v>
      </c>
    </row>
    <row r="130" spans="1:11" ht="14.4" customHeight="1" thickBot="1" x14ac:dyDescent="0.35">
      <c r="A130" s="626" t="s">
        <v>455</v>
      </c>
      <c r="B130" s="604">
        <v>4.9406564584124654E-324</v>
      </c>
      <c r="C130" s="604">
        <v>26.420999999999001</v>
      </c>
      <c r="D130" s="605">
        <v>26.420999999999001</v>
      </c>
      <c r="E130" s="614" t="s">
        <v>339</v>
      </c>
      <c r="F130" s="604">
        <v>0</v>
      </c>
      <c r="G130" s="605">
        <v>0</v>
      </c>
      <c r="H130" s="607">
        <v>4.9406564584124654E-324</v>
      </c>
      <c r="I130" s="604">
        <v>2.9643938750474793E-323</v>
      </c>
      <c r="J130" s="605">
        <v>2.9643938750474793E-323</v>
      </c>
      <c r="K130" s="615" t="s">
        <v>333</v>
      </c>
    </row>
    <row r="131" spans="1:11" ht="14.4" customHeight="1" thickBot="1" x14ac:dyDescent="0.35">
      <c r="A131" s="624" t="s">
        <v>456</v>
      </c>
      <c r="B131" s="604">
        <v>0</v>
      </c>
      <c r="C131" s="604">
        <v>54.662950000000002</v>
      </c>
      <c r="D131" s="605">
        <v>54.662950000000002</v>
      </c>
      <c r="E131" s="614" t="s">
        <v>333</v>
      </c>
      <c r="F131" s="604">
        <v>0</v>
      </c>
      <c r="G131" s="605">
        <v>0</v>
      </c>
      <c r="H131" s="607">
        <v>-1.6472</v>
      </c>
      <c r="I131" s="604">
        <v>28.125520000000002</v>
      </c>
      <c r="J131" s="605">
        <v>28.125520000000002</v>
      </c>
      <c r="K131" s="615" t="s">
        <v>333</v>
      </c>
    </row>
    <row r="132" spans="1:11" ht="14.4" customHeight="1" thickBot="1" x14ac:dyDescent="0.35">
      <c r="A132" s="625" t="s">
        <v>457</v>
      </c>
      <c r="B132" s="609">
        <v>0</v>
      </c>
      <c r="C132" s="609">
        <v>23.620950000000001</v>
      </c>
      <c r="D132" s="610">
        <v>23.620950000000001</v>
      </c>
      <c r="E132" s="611" t="s">
        <v>333</v>
      </c>
      <c r="F132" s="609">
        <v>0</v>
      </c>
      <c r="G132" s="610">
        <v>0</v>
      </c>
      <c r="H132" s="612">
        <v>4.9406564584124654E-324</v>
      </c>
      <c r="I132" s="609">
        <v>4.68872</v>
      </c>
      <c r="J132" s="610">
        <v>4.68872</v>
      </c>
      <c r="K132" s="613" t="s">
        <v>333</v>
      </c>
    </row>
    <row r="133" spans="1:11" ht="14.4" customHeight="1" thickBot="1" x14ac:dyDescent="0.35">
      <c r="A133" s="626" t="s">
        <v>458</v>
      </c>
      <c r="B133" s="604">
        <v>4.9406564584124654E-324</v>
      </c>
      <c r="C133" s="604">
        <v>4.9406564584124654E-324</v>
      </c>
      <c r="D133" s="605">
        <v>0</v>
      </c>
      <c r="E133" s="606">
        <v>1</v>
      </c>
      <c r="F133" s="604">
        <v>4.9406564584124654E-324</v>
      </c>
      <c r="G133" s="605">
        <v>0</v>
      </c>
      <c r="H133" s="607">
        <v>4.9406564584124654E-324</v>
      </c>
      <c r="I133" s="604">
        <v>0.22500000000000001</v>
      </c>
      <c r="J133" s="605">
        <v>0.22500000000000001</v>
      </c>
      <c r="K133" s="615" t="s">
        <v>339</v>
      </c>
    </row>
    <row r="134" spans="1:11" ht="14.4" customHeight="1" thickBot="1" x14ac:dyDescent="0.35">
      <c r="A134" s="626" t="s">
        <v>459</v>
      </c>
      <c r="B134" s="604">
        <v>0</v>
      </c>
      <c r="C134" s="604">
        <v>20.220949999999998</v>
      </c>
      <c r="D134" s="605">
        <v>20.220949999999998</v>
      </c>
      <c r="E134" s="614" t="s">
        <v>333</v>
      </c>
      <c r="F134" s="604">
        <v>0</v>
      </c>
      <c r="G134" s="605">
        <v>0</v>
      </c>
      <c r="H134" s="607">
        <v>4.9406564584124654E-324</v>
      </c>
      <c r="I134" s="604">
        <v>4.4637200000000004</v>
      </c>
      <c r="J134" s="605">
        <v>4.4637200000000004</v>
      </c>
      <c r="K134" s="615" t="s">
        <v>333</v>
      </c>
    </row>
    <row r="135" spans="1:11" ht="14.4" customHeight="1" thickBot="1" x14ac:dyDescent="0.35">
      <c r="A135" s="626" t="s">
        <v>460</v>
      </c>
      <c r="B135" s="604">
        <v>0</v>
      </c>
      <c r="C135" s="604">
        <v>3.4</v>
      </c>
      <c r="D135" s="605">
        <v>3.4</v>
      </c>
      <c r="E135" s="614" t="s">
        <v>333</v>
      </c>
      <c r="F135" s="604">
        <v>0</v>
      </c>
      <c r="G135" s="605">
        <v>0</v>
      </c>
      <c r="H135" s="607">
        <v>4.9406564584124654E-324</v>
      </c>
      <c r="I135" s="604">
        <v>2.9643938750474793E-323</v>
      </c>
      <c r="J135" s="605">
        <v>2.9643938750474793E-323</v>
      </c>
      <c r="K135" s="615" t="s">
        <v>333</v>
      </c>
    </row>
    <row r="136" spans="1:11" ht="14.4" customHeight="1" thickBot="1" x14ac:dyDescent="0.35">
      <c r="A136" s="625" t="s">
        <v>461</v>
      </c>
      <c r="B136" s="609">
        <v>4.9406564584124654E-324</v>
      </c>
      <c r="C136" s="609">
        <v>3.873999999999</v>
      </c>
      <c r="D136" s="610">
        <v>3.873999999999</v>
      </c>
      <c r="E136" s="611" t="s">
        <v>339</v>
      </c>
      <c r="F136" s="609">
        <v>0</v>
      </c>
      <c r="G136" s="610">
        <v>0</v>
      </c>
      <c r="H136" s="612">
        <v>4.9406564584124654E-324</v>
      </c>
      <c r="I136" s="609">
        <v>2.9643938750474793E-323</v>
      </c>
      <c r="J136" s="610">
        <v>2.9643938750474793E-323</v>
      </c>
      <c r="K136" s="613" t="s">
        <v>333</v>
      </c>
    </row>
    <row r="137" spans="1:11" ht="14.4" customHeight="1" thickBot="1" x14ac:dyDescent="0.35">
      <c r="A137" s="626" t="s">
        <v>462</v>
      </c>
      <c r="B137" s="604">
        <v>4.9406564584124654E-324</v>
      </c>
      <c r="C137" s="604">
        <v>3.873999999999</v>
      </c>
      <c r="D137" s="605">
        <v>3.873999999999</v>
      </c>
      <c r="E137" s="614" t="s">
        <v>339</v>
      </c>
      <c r="F137" s="604">
        <v>0</v>
      </c>
      <c r="G137" s="605">
        <v>0</v>
      </c>
      <c r="H137" s="607">
        <v>4.9406564584124654E-324</v>
      </c>
      <c r="I137" s="604">
        <v>2.9643938750474793E-323</v>
      </c>
      <c r="J137" s="605">
        <v>2.9643938750474793E-323</v>
      </c>
      <c r="K137" s="615" t="s">
        <v>333</v>
      </c>
    </row>
    <row r="138" spans="1:11" ht="14.4" customHeight="1" thickBot="1" x14ac:dyDescent="0.35">
      <c r="A138" s="628" t="s">
        <v>463</v>
      </c>
      <c r="B138" s="604">
        <v>4.9406564584124654E-324</v>
      </c>
      <c r="C138" s="604">
        <v>24.167999999999999</v>
      </c>
      <c r="D138" s="605">
        <v>24.167999999999999</v>
      </c>
      <c r="E138" s="614" t="s">
        <v>339</v>
      </c>
      <c r="F138" s="604">
        <v>0</v>
      </c>
      <c r="G138" s="605">
        <v>0</v>
      </c>
      <c r="H138" s="607">
        <v>4.9406564584124654E-324</v>
      </c>
      <c r="I138" s="604">
        <v>25.084</v>
      </c>
      <c r="J138" s="605">
        <v>25.084</v>
      </c>
      <c r="K138" s="615" t="s">
        <v>333</v>
      </c>
    </row>
    <row r="139" spans="1:11" ht="14.4" customHeight="1" thickBot="1" x14ac:dyDescent="0.35">
      <c r="A139" s="626" t="s">
        <v>464</v>
      </c>
      <c r="B139" s="604">
        <v>4.9406564584124654E-324</v>
      </c>
      <c r="C139" s="604">
        <v>24.167999999999999</v>
      </c>
      <c r="D139" s="605">
        <v>24.167999999999999</v>
      </c>
      <c r="E139" s="614" t="s">
        <v>339</v>
      </c>
      <c r="F139" s="604">
        <v>0</v>
      </c>
      <c r="G139" s="605">
        <v>0</v>
      </c>
      <c r="H139" s="607">
        <v>4.9406564584124654E-324</v>
      </c>
      <c r="I139" s="604">
        <v>25.084</v>
      </c>
      <c r="J139" s="605">
        <v>25.084</v>
      </c>
      <c r="K139" s="615" t="s">
        <v>333</v>
      </c>
    </row>
    <row r="140" spans="1:11" ht="14.4" customHeight="1" thickBot="1" x14ac:dyDescent="0.35">
      <c r="A140" s="625" t="s">
        <v>465</v>
      </c>
      <c r="B140" s="609">
        <v>4.9406564584124654E-324</v>
      </c>
      <c r="C140" s="609">
        <v>4.9406564584124654E-324</v>
      </c>
      <c r="D140" s="610">
        <v>0</v>
      </c>
      <c r="E140" s="616">
        <v>1</v>
      </c>
      <c r="F140" s="609">
        <v>4.9406564584124654E-324</v>
      </c>
      <c r="G140" s="610">
        <v>0</v>
      </c>
      <c r="H140" s="612">
        <v>-2.3472</v>
      </c>
      <c r="I140" s="609">
        <v>-2.3472</v>
      </c>
      <c r="J140" s="610">
        <v>-2.3472</v>
      </c>
      <c r="K140" s="613" t="s">
        <v>339</v>
      </c>
    </row>
    <row r="141" spans="1:11" ht="14.4" customHeight="1" thickBot="1" x14ac:dyDescent="0.35">
      <c r="A141" s="626" t="s">
        <v>466</v>
      </c>
      <c r="B141" s="604">
        <v>4.9406564584124654E-324</v>
      </c>
      <c r="C141" s="604">
        <v>4.9406564584124654E-324</v>
      </c>
      <c r="D141" s="605">
        <v>0</v>
      </c>
      <c r="E141" s="606">
        <v>1</v>
      </c>
      <c r="F141" s="604">
        <v>4.9406564584124654E-324</v>
      </c>
      <c r="G141" s="605">
        <v>0</v>
      </c>
      <c r="H141" s="607">
        <v>-2.3472</v>
      </c>
      <c r="I141" s="604">
        <v>-2.3472</v>
      </c>
      <c r="J141" s="605">
        <v>-2.3472</v>
      </c>
      <c r="K141" s="615" t="s">
        <v>339</v>
      </c>
    </row>
    <row r="142" spans="1:11" ht="14.4" customHeight="1" thickBot="1" x14ac:dyDescent="0.35">
      <c r="A142" s="628" t="s">
        <v>467</v>
      </c>
      <c r="B142" s="604">
        <v>4.9406564584124654E-324</v>
      </c>
      <c r="C142" s="604">
        <v>3</v>
      </c>
      <c r="D142" s="605">
        <v>3</v>
      </c>
      <c r="E142" s="614" t="s">
        <v>339</v>
      </c>
      <c r="F142" s="604">
        <v>0</v>
      </c>
      <c r="G142" s="605">
        <v>0</v>
      </c>
      <c r="H142" s="607">
        <v>0.7</v>
      </c>
      <c r="I142" s="604">
        <v>0.7</v>
      </c>
      <c r="J142" s="605">
        <v>0.7</v>
      </c>
      <c r="K142" s="615" t="s">
        <v>333</v>
      </c>
    </row>
    <row r="143" spans="1:11" ht="14.4" customHeight="1" thickBot="1" x14ac:dyDescent="0.35">
      <c r="A143" s="626" t="s">
        <v>468</v>
      </c>
      <c r="B143" s="604">
        <v>4.9406564584124654E-324</v>
      </c>
      <c r="C143" s="604">
        <v>3</v>
      </c>
      <c r="D143" s="605">
        <v>3</v>
      </c>
      <c r="E143" s="614" t="s">
        <v>339</v>
      </c>
      <c r="F143" s="604">
        <v>0</v>
      </c>
      <c r="G143" s="605">
        <v>0</v>
      </c>
      <c r="H143" s="607">
        <v>0.7</v>
      </c>
      <c r="I143" s="604">
        <v>0.7</v>
      </c>
      <c r="J143" s="605">
        <v>0.7</v>
      </c>
      <c r="K143" s="615" t="s">
        <v>333</v>
      </c>
    </row>
    <row r="144" spans="1:11" ht="14.4" customHeight="1" thickBot="1" x14ac:dyDescent="0.35">
      <c r="A144" s="623" t="s">
        <v>469</v>
      </c>
      <c r="B144" s="604">
        <v>1240.99999999993</v>
      </c>
      <c r="C144" s="604">
        <v>1452.03386</v>
      </c>
      <c r="D144" s="605">
        <v>211.03386000006901</v>
      </c>
      <c r="E144" s="606">
        <v>1.170051458501</v>
      </c>
      <c r="F144" s="604">
        <v>1585.98745286191</v>
      </c>
      <c r="G144" s="605">
        <v>792.99372643095603</v>
      </c>
      <c r="H144" s="607">
        <v>166.64240000000001</v>
      </c>
      <c r="I144" s="604">
        <v>944.14640000000099</v>
      </c>
      <c r="J144" s="605">
        <v>151.15267356904499</v>
      </c>
      <c r="K144" s="608">
        <v>0.59530508787799996</v>
      </c>
    </row>
    <row r="145" spans="1:11" ht="14.4" customHeight="1" thickBot="1" x14ac:dyDescent="0.35">
      <c r="A145" s="624" t="s">
        <v>470</v>
      </c>
      <c r="B145" s="604">
        <v>1240.99999999993</v>
      </c>
      <c r="C145" s="604">
        <v>1048.211</v>
      </c>
      <c r="D145" s="605">
        <v>-192.788999999932</v>
      </c>
      <c r="E145" s="606">
        <v>0.84465028203000003</v>
      </c>
      <c r="F145" s="604">
        <v>1507.98745286191</v>
      </c>
      <c r="G145" s="605">
        <v>753.99372643095603</v>
      </c>
      <c r="H145" s="607">
        <v>138.256</v>
      </c>
      <c r="I145" s="604">
        <v>832.46000000000095</v>
      </c>
      <c r="J145" s="605">
        <v>78.466273569044006</v>
      </c>
      <c r="K145" s="608">
        <v>0.55203377085100003</v>
      </c>
    </row>
    <row r="146" spans="1:11" ht="14.4" customHeight="1" thickBot="1" x14ac:dyDescent="0.35">
      <c r="A146" s="625" t="s">
        <v>471</v>
      </c>
      <c r="B146" s="609">
        <v>1240.99999999993</v>
      </c>
      <c r="C146" s="609">
        <v>1048.211</v>
      </c>
      <c r="D146" s="610">
        <v>-192.788999999932</v>
      </c>
      <c r="E146" s="616">
        <v>0.84465028203000003</v>
      </c>
      <c r="F146" s="609">
        <v>1507.98745286191</v>
      </c>
      <c r="G146" s="610">
        <v>753.99372643095603</v>
      </c>
      <c r="H146" s="612">
        <v>125.30500000000001</v>
      </c>
      <c r="I146" s="609">
        <v>758.65900000000101</v>
      </c>
      <c r="J146" s="610">
        <v>4.6652735690440004</v>
      </c>
      <c r="K146" s="617">
        <v>0.50309370847799995</v>
      </c>
    </row>
    <row r="147" spans="1:11" ht="14.4" customHeight="1" thickBot="1" x14ac:dyDescent="0.35">
      <c r="A147" s="626" t="s">
        <v>472</v>
      </c>
      <c r="B147" s="604">
        <v>210.99999999998801</v>
      </c>
      <c r="C147" s="604">
        <v>260.84399999999999</v>
      </c>
      <c r="D147" s="605">
        <v>49.844000000011</v>
      </c>
      <c r="E147" s="606">
        <v>1.236227488151</v>
      </c>
      <c r="F147" s="604">
        <v>300.98804133669302</v>
      </c>
      <c r="G147" s="605">
        <v>150.49402066834699</v>
      </c>
      <c r="H147" s="607">
        <v>25.443999999999999</v>
      </c>
      <c r="I147" s="604">
        <v>151.88399999999999</v>
      </c>
      <c r="J147" s="605">
        <v>1.389979331653</v>
      </c>
      <c r="K147" s="608">
        <v>0.50461805500800005</v>
      </c>
    </row>
    <row r="148" spans="1:11" ht="14.4" customHeight="1" thickBot="1" x14ac:dyDescent="0.35">
      <c r="A148" s="626" t="s">
        <v>473</v>
      </c>
      <c r="B148" s="604">
        <v>729.99999999995998</v>
      </c>
      <c r="C148" s="604">
        <v>480.37400000000002</v>
      </c>
      <c r="D148" s="605">
        <v>-249.62599999995999</v>
      </c>
      <c r="E148" s="606">
        <v>0.65804657534199995</v>
      </c>
      <c r="F148" s="604">
        <v>894.99999999998397</v>
      </c>
      <c r="G148" s="605">
        <v>447.49999999999199</v>
      </c>
      <c r="H148" s="607">
        <v>70.887</v>
      </c>
      <c r="I148" s="604">
        <v>448.06700000000001</v>
      </c>
      <c r="J148" s="605">
        <v>0.56700000000799999</v>
      </c>
      <c r="K148" s="608">
        <v>0.50063351955299995</v>
      </c>
    </row>
    <row r="149" spans="1:11" ht="14.4" customHeight="1" thickBot="1" x14ac:dyDescent="0.35">
      <c r="A149" s="626" t="s">
        <v>474</v>
      </c>
      <c r="B149" s="604">
        <v>17.999999999999002</v>
      </c>
      <c r="C149" s="604">
        <v>17.664000000000001</v>
      </c>
      <c r="D149" s="605">
        <v>-0.33599999999899999</v>
      </c>
      <c r="E149" s="606">
        <v>0.98133333333299999</v>
      </c>
      <c r="F149" s="604">
        <v>18.000150596234999</v>
      </c>
      <c r="G149" s="605">
        <v>9.0000752981170002</v>
      </c>
      <c r="H149" s="607">
        <v>4.47</v>
      </c>
      <c r="I149" s="604">
        <v>11.83</v>
      </c>
      <c r="J149" s="605">
        <v>2.8299247018820002</v>
      </c>
      <c r="K149" s="608">
        <v>0.65721672364600003</v>
      </c>
    </row>
    <row r="150" spans="1:11" ht="14.4" customHeight="1" thickBot="1" x14ac:dyDescent="0.35">
      <c r="A150" s="626" t="s">
        <v>475</v>
      </c>
      <c r="B150" s="604">
        <v>47.999999999997002</v>
      </c>
      <c r="C150" s="604">
        <v>54.67</v>
      </c>
      <c r="D150" s="605">
        <v>6.6700000000020001</v>
      </c>
      <c r="E150" s="606">
        <v>1.138958333333</v>
      </c>
      <c r="F150" s="604">
        <v>59.999260929004002</v>
      </c>
      <c r="G150" s="605">
        <v>29.999630464502001</v>
      </c>
      <c r="H150" s="607">
        <v>4.9509999999999996</v>
      </c>
      <c r="I150" s="604">
        <v>29.556000000000001</v>
      </c>
      <c r="J150" s="605">
        <v>-0.443630464502</v>
      </c>
      <c r="K150" s="608">
        <v>0.49260606784700001</v>
      </c>
    </row>
    <row r="151" spans="1:11" ht="14.4" customHeight="1" thickBot="1" x14ac:dyDescent="0.35">
      <c r="A151" s="626" t="s">
        <v>476</v>
      </c>
      <c r="B151" s="604">
        <v>233.99999999998701</v>
      </c>
      <c r="C151" s="604">
        <v>234.65899999999999</v>
      </c>
      <c r="D151" s="605">
        <v>0.65900000001199999</v>
      </c>
      <c r="E151" s="606">
        <v>1.0028162393160001</v>
      </c>
      <c r="F151" s="604">
        <v>233.99999999999599</v>
      </c>
      <c r="G151" s="605">
        <v>116.999999999998</v>
      </c>
      <c r="H151" s="607">
        <v>19.553000000000001</v>
      </c>
      <c r="I151" s="604">
        <v>117.322</v>
      </c>
      <c r="J151" s="605">
        <v>0.32200000000200002</v>
      </c>
      <c r="K151" s="608">
        <v>0.50137606837600002</v>
      </c>
    </row>
    <row r="152" spans="1:11" ht="14.4" customHeight="1" thickBot="1" x14ac:dyDescent="0.35">
      <c r="A152" s="625" t="s">
        <v>477</v>
      </c>
      <c r="B152" s="609">
        <v>0</v>
      </c>
      <c r="C152" s="609">
        <v>4.9406564584124654E-324</v>
      </c>
      <c r="D152" s="610">
        <v>4.9406564584124654E-324</v>
      </c>
      <c r="E152" s="611" t="s">
        <v>333</v>
      </c>
      <c r="F152" s="609">
        <v>4.9406564584124654E-324</v>
      </c>
      <c r="G152" s="610">
        <v>0</v>
      </c>
      <c r="H152" s="612">
        <v>12.951000000000001</v>
      </c>
      <c r="I152" s="609">
        <v>73.801000000000002</v>
      </c>
      <c r="J152" s="610">
        <v>73.801000000000002</v>
      </c>
      <c r="K152" s="613" t="s">
        <v>339</v>
      </c>
    </row>
    <row r="153" spans="1:11" ht="14.4" customHeight="1" thickBot="1" x14ac:dyDescent="0.35">
      <c r="A153" s="626" t="s">
        <v>478</v>
      </c>
      <c r="B153" s="604">
        <v>0</v>
      </c>
      <c r="C153" s="604">
        <v>4.9406564584124654E-324</v>
      </c>
      <c r="D153" s="605">
        <v>4.9406564584124654E-324</v>
      </c>
      <c r="E153" s="614" t="s">
        <v>333</v>
      </c>
      <c r="F153" s="604">
        <v>4.9406564584124654E-324</v>
      </c>
      <c r="G153" s="605">
        <v>0</v>
      </c>
      <c r="H153" s="607">
        <v>12.951000000000001</v>
      </c>
      <c r="I153" s="604">
        <v>73.801000000000002</v>
      </c>
      <c r="J153" s="605">
        <v>73.801000000000002</v>
      </c>
      <c r="K153" s="615" t="s">
        <v>339</v>
      </c>
    </row>
    <row r="154" spans="1:11" ht="14.4" customHeight="1" thickBot="1" x14ac:dyDescent="0.35">
      <c r="A154" s="624" t="s">
        <v>479</v>
      </c>
      <c r="B154" s="604">
        <v>4.9406564584124654E-324</v>
      </c>
      <c r="C154" s="604">
        <v>0.45100000000000001</v>
      </c>
      <c r="D154" s="605">
        <v>0.45100000000000001</v>
      </c>
      <c r="E154" s="614" t="s">
        <v>339</v>
      </c>
      <c r="F154" s="604">
        <v>0</v>
      </c>
      <c r="G154" s="605">
        <v>0</v>
      </c>
      <c r="H154" s="607">
        <v>4.9406564584124654E-324</v>
      </c>
      <c r="I154" s="604">
        <v>2.9643938750474793E-323</v>
      </c>
      <c r="J154" s="605">
        <v>2.9643938750474793E-323</v>
      </c>
      <c r="K154" s="615" t="s">
        <v>333</v>
      </c>
    </row>
    <row r="155" spans="1:11" ht="14.4" customHeight="1" thickBot="1" x14ac:dyDescent="0.35">
      <c r="A155" s="625" t="s">
        <v>480</v>
      </c>
      <c r="B155" s="609">
        <v>4.9406564584124654E-324</v>
      </c>
      <c r="C155" s="609">
        <v>0.45100000000000001</v>
      </c>
      <c r="D155" s="610">
        <v>0.45100000000000001</v>
      </c>
      <c r="E155" s="611" t="s">
        <v>339</v>
      </c>
      <c r="F155" s="609">
        <v>0</v>
      </c>
      <c r="G155" s="610">
        <v>0</v>
      </c>
      <c r="H155" s="612">
        <v>4.9406564584124654E-324</v>
      </c>
      <c r="I155" s="609">
        <v>2.9643938750474793E-323</v>
      </c>
      <c r="J155" s="610">
        <v>2.9643938750474793E-323</v>
      </c>
      <c r="K155" s="613" t="s">
        <v>333</v>
      </c>
    </row>
    <row r="156" spans="1:11" ht="14.4" customHeight="1" thickBot="1" x14ac:dyDescent="0.35">
      <c r="A156" s="626" t="s">
        <v>481</v>
      </c>
      <c r="B156" s="604">
        <v>4.9406564584124654E-324</v>
      </c>
      <c r="C156" s="604">
        <v>0.45100000000000001</v>
      </c>
      <c r="D156" s="605">
        <v>0.45100000000000001</v>
      </c>
      <c r="E156" s="614" t="s">
        <v>339</v>
      </c>
      <c r="F156" s="604">
        <v>0</v>
      </c>
      <c r="G156" s="605">
        <v>0</v>
      </c>
      <c r="H156" s="607">
        <v>4.9406564584124654E-324</v>
      </c>
      <c r="I156" s="604">
        <v>2.9643938750474793E-323</v>
      </c>
      <c r="J156" s="605">
        <v>2.9643938750474793E-323</v>
      </c>
      <c r="K156" s="615" t="s">
        <v>333</v>
      </c>
    </row>
    <row r="157" spans="1:11" ht="14.4" customHeight="1" thickBot="1" x14ac:dyDescent="0.35">
      <c r="A157" s="624" t="s">
        <v>482</v>
      </c>
      <c r="B157" s="604">
        <v>0</v>
      </c>
      <c r="C157" s="604">
        <v>403.37186000000003</v>
      </c>
      <c r="D157" s="605">
        <v>403.37186000000003</v>
      </c>
      <c r="E157" s="614" t="s">
        <v>333</v>
      </c>
      <c r="F157" s="604">
        <v>78</v>
      </c>
      <c r="G157" s="605">
        <v>39</v>
      </c>
      <c r="H157" s="607">
        <v>28.386399999999998</v>
      </c>
      <c r="I157" s="604">
        <v>111.68640000000001</v>
      </c>
      <c r="J157" s="605">
        <v>72.686400000000006</v>
      </c>
      <c r="K157" s="608">
        <v>1.431876923076</v>
      </c>
    </row>
    <row r="158" spans="1:11" ht="14.4" customHeight="1" thickBot="1" x14ac:dyDescent="0.35">
      <c r="A158" s="625" t="s">
        <v>483</v>
      </c>
      <c r="B158" s="609">
        <v>0</v>
      </c>
      <c r="C158" s="609">
        <v>301.77445999999998</v>
      </c>
      <c r="D158" s="610">
        <v>301.77445999999998</v>
      </c>
      <c r="E158" s="611" t="s">
        <v>333</v>
      </c>
      <c r="F158" s="609">
        <v>78</v>
      </c>
      <c r="G158" s="610">
        <v>39</v>
      </c>
      <c r="H158" s="612">
        <v>16.478000000000002</v>
      </c>
      <c r="I158" s="609">
        <v>94.75</v>
      </c>
      <c r="J158" s="610">
        <v>55.75</v>
      </c>
      <c r="K158" s="617">
        <v>1.2147435897429999</v>
      </c>
    </row>
    <row r="159" spans="1:11" ht="14.4" customHeight="1" thickBot="1" x14ac:dyDescent="0.35">
      <c r="A159" s="626" t="s">
        <v>484</v>
      </c>
      <c r="B159" s="604">
        <v>0</v>
      </c>
      <c r="C159" s="604">
        <v>4.9406564584124654E-324</v>
      </c>
      <c r="D159" s="605">
        <v>4.9406564584124654E-324</v>
      </c>
      <c r="E159" s="614" t="s">
        <v>333</v>
      </c>
      <c r="F159" s="604">
        <v>78</v>
      </c>
      <c r="G159" s="605">
        <v>39</v>
      </c>
      <c r="H159" s="607">
        <v>4.9406564584124654E-324</v>
      </c>
      <c r="I159" s="604">
        <v>78.272000000000006</v>
      </c>
      <c r="J159" s="605">
        <v>39.271999999999998</v>
      </c>
      <c r="K159" s="608">
        <v>1.0034871794869999</v>
      </c>
    </row>
    <row r="160" spans="1:11" ht="14.4" customHeight="1" thickBot="1" x14ac:dyDescent="0.35">
      <c r="A160" s="626" t="s">
        <v>485</v>
      </c>
      <c r="B160" s="604">
        <v>4.9406564584124654E-324</v>
      </c>
      <c r="C160" s="604">
        <v>301.77445999999998</v>
      </c>
      <c r="D160" s="605">
        <v>301.77445999999998</v>
      </c>
      <c r="E160" s="614" t="s">
        <v>339</v>
      </c>
      <c r="F160" s="604">
        <v>0</v>
      </c>
      <c r="G160" s="605">
        <v>0</v>
      </c>
      <c r="H160" s="607">
        <v>16.478000000000002</v>
      </c>
      <c r="I160" s="604">
        <v>16.478000000000002</v>
      </c>
      <c r="J160" s="605">
        <v>16.478000000000002</v>
      </c>
      <c r="K160" s="615" t="s">
        <v>333</v>
      </c>
    </row>
    <row r="161" spans="1:11" ht="14.4" customHeight="1" thickBot="1" x14ac:dyDescent="0.35">
      <c r="A161" s="625" t="s">
        <v>486</v>
      </c>
      <c r="B161" s="609">
        <v>0</v>
      </c>
      <c r="C161" s="609">
        <v>4.9406564584124654E-324</v>
      </c>
      <c r="D161" s="610">
        <v>4.9406564584124654E-324</v>
      </c>
      <c r="E161" s="611" t="s">
        <v>333</v>
      </c>
      <c r="F161" s="609">
        <v>4.9406564584124654E-324</v>
      </c>
      <c r="G161" s="610">
        <v>0</v>
      </c>
      <c r="H161" s="612">
        <v>4.9406564584124654E-324</v>
      </c>
      <c r="I161" s="609">
        <v>5.0279999999999996</v>
      </c>
      <c r="J161" s="610">
        <v>5.0279999999999996</v>
      </c>
      <c r="K161" s="613" t="s">
        <v>339</v>
      </c>
    </row>
    <row r="162" spans="1:11" ht="14.4" customHeight="1" thickBot="1" x14ac:dyDescent="0.35">
      <c r="A162" s="626" t="s">
        <v>487</v>
      </c>
      <c r="B162" s="604">
        <v>4.9406564584124654E-324</v>
      </c>
      <c r="C162" s="604">
        <v>4.9406564584124654E-324</v>
      </c>
      <c r="D162" s="605">
        <v>0</v>
      </c>
      <c r="E162" s="606">
        <v>1</v>
      </c>
      <c r="F162" s="604">
        <v>4.9406564584124654E-324</v>
      </c>
      <c r="G162" s="605">
        <v>0</v>
      </c>
      <c r="H162" s="607">
        <v>4.9406564584124654E-324</v>
      </c>
      <c r="I162" s="604">
        <v>5.0279999999999996</v>
      </c>
      <c r="J162" s="605">
        <v>5.0279999999999996</v>
      </c>
      <c r="K162" s="615" t="s">
        <v>339</v>
      </c>
    </row>
    <row r="163" spans="1:11" ht="14.4" customHeight="1" thickBot="1" x14ac:dyDescent="0.35">
      <c r="A163" s="625" t="s">
        <v>488</v>
      </c>
      <c r="B163" s="609">
        <v>0</v>
      </c>
      <c r="C163" s="609">
        <v>101.597400000001</v>
      </c>
      <c r="D163" s="610">
        <v>101.597400000001</v>
      </c>
      <c r="E163" s="611" t="s">
        <v>333</v>
      </c>
      <c r="F163" s="609">
        <v>0</v>
      </c>
      <c r="G163" s="610">
        <v>0</v>
      </c>
      <c r="H163" s="612">
        <v>4.9406564584124654E-324</v>
      </c>
      <c r="I163" s="609">
        <v>2.9643938750474793E-323</v>
      </c>
      <c r="J163" s="610">
        <v>2.9643938750474793E-323</v>
      </c>
      <c r="K163" s="613" t="s">
        <v>333</v>
      </c>
    </row>
    <row r="164" spans="1:11" ht="14.4" customHeight="1" thickBot="1" x14ac:dyDescent="0.35">
      <c r="A164" s="626" t="s">
        <v>489</v>
      </c>
      <c r="B164" s="604">
        <v>0</v>
      </c>
      <c r="C164" s="604">
        <v>101.597400000001</v>
      </c>
      <c r="D164" s="605">
        <v>101.597400000001</v>
      </c>
      <c r="E164" s="614" t="s">
        <v>333</v>
      </c>
      <c r="F164" s="604">
        <v>0</v>
      </c>
      <c r="G164" s="605">
        <v>0</v>
      </c>
      <c r="H164" s="607">
        <v>4.9406564584124654E-324</v>
      </c>
      <c r="I164" s="604">
        <v>2.9643938750474793E-323</v>
      </c>
      <c r="J164" s="605">
        <v>2.9643938750474793E-323</v>
      </c>
      <c r="K164" s="615" t="s">
        <v>333</v>
      </c>
    </row>
    <row r="165" spans="1:11" ht="14.4" customHeight="1" thickBot="1" x14ac:dyDescent="0.35">
      <c r="A165" s="625" t="s">
        <v>490</v>
      </c>
      <c r="B165" s="609">
        <v>4.9406564584124654E-324</v>
      </c>
      <c r="C165" s="609">
        <v>4.9406564584124654E-324</v>
      </c>
      <c r="D165" s="610">
        <v>0</v>
      </c>
      <c r="E165" s="616">
        <v>1</v>
      </c>
      <c r="F165" s="609">
        <v>4.9406564584124654E-324</v>
      </c>
      <c r="G165" s="610">
        <v>0</v>
      </c>
      <c r="H165" s="612">
        <v>11.9084</v>
      </c>
      <c r="I165" s="609">
        <v>11.9084</v>
      </c>
      <c r="J165" s="610">
        <v>11.9084</v>
      </c>
      <c r="K165" s="613" t="s">
        <v>339</v>
      </c>
    </row>
    <row r="166" spans="1:11" ht="14.4" customHeight="1" thickBot="1" x14ac:dyDescent="0.35">
      <c r="A166" s="626" t="s">
        <v>491</v>
      </c>
      <c r="B166" s="604">
        <v>4.9406564584124654E-324</v>
      </c>
      <c r="C166" s="604">
        <v>4.9406564584124654E-324</v>
      </c>
      <c r="D166" s="605">
        <v>0</v>
      </c>
      <c r="E166" s="606">
        <v>1</v>
      </c>
      <c r="F166" s="604">
        <v>4.9406564584124654E-324</v>
      </c>
      <c r="G166" s="605">
        <v>0</v>
      </c>
      <c r="H166" s="607">
        <v>11.9084</v>
      </c>
      <c r="I166" s="604">
        <v>11.9084</v>
      </c>
      <c r="J166" s="605">
        <v>11.9084</v>
      </c>
      <c r="K166" s="615" t="s">
        <v>339</v>
      </c>
    </row>
    <row r="167" spans="1:11" ht="14.4" customHeight="1" thickBot="1" x14ac:dyDescent="0.35">
      <c r="A167" s="622" t="s">
        <v>492</v>
      </c>
      <c r="B167" s="604">
        <v>29652.0239648485</v>
      </c>
      <c r="C167" s="604">
        <v>28009.49252</v>
      </c>
      <c r="D167" s="605">
        <v>-1642.5314448485501</v>
      </c>
      <c r="E167" s="606">
        <v>0.94460643068399996</v>
      </c>
      <c r="F167" s="604">
        <v>27635.740687944301</v>
      </c>
      <c r="G167" s="605">
        <v>13817.870343972199</v>
      </c>
      <c r="H167" s="607">
        <v>2535.9159800000002</v>
      </c>
      <c r="I167" s="604">
        <v>14182.894630000001</v>
      </c>
      <c r="J167" s="605">
        <v>365.02428602783601</v>
      </c>
      <c r="K167" s="608">
        <v>0.51320841334199996</v>
      </c>
    </row>
    <row r="168" spans="1:11" ht="14.4" customHeight="1" thickBot="1" x14ac:dyDescent="0.35">
      <c r="A168" s="623" t="s">
        <v>493</v>
      </c>
      <c r="B168" s="604">
        <v>27885.352945256502</v>
      </c>
      <c r="C168" s="604">
        <v>26412.723409999999</v>
      </c>
      <c r="D168" s="605">
        <v>-1472.6295352565501</v>
      </c>
      <c r="E168" s="606">
        <v>0.94718985489800001</v>
      </c>
      <c r="F168" s="604">
        <v>26622.040180888602</v>
      </c>
      <c r="G168" s="605">
        <v>13311.020090444301</v>
      </c>
      <c r="H168" s="607">
        <v>2535.9159800000002</v>
      </c>
      <c r="I168" s="604">
        <v>14182.38027</v>
      </c>
      <c r="J168" s="605">
        <v>871.36017955569002</v>
      </c>
      <c r="K168" s="608">
        <v>0.53273078147399999</v>
      </c>
    </row>
    <row r="169" spans="1:11" ht="14.4" customHeight="1" thickBot="1" x14ac:dyDescent="0.35">
      <c r="A169" s="624" t="s">
        <v>494</v>
      </c>
      <c r="B169" s="604">
        <v>27885.352945256502</v>
      </c>
      <c r="C169" s="604">
        <v>26412.723409999999</v>
      </c>
      <c r="D169" s="605">
        <v>-1472.6295352565501</v>
      </c>
      <c r="E169" s="606">
        <v>0.94718985489800001</v>
      </c>
      <c r="F169" s="604">
        <v>26622.040180888602</v>
      </c>
      <c r="G169" s="605">
        <v>13311.020090444301</v>
      </c>
      <c r="H169" s="607">
        <v>2535.9159800000002</v>
      </c>
      <c r="I169" s="604">
        <v>14182.38027</v>
      </c>
      <c r="J169" s="605">
        <v>871.36017955569002</v>
      </c>
      <c r="K169" s="608">
        <v>0.53273078147399999</v>
      </c>
    </row>
    <row r="170" spans="1:11" ht="14.4" customHeight="1" thickBot="1" x14ac:dyDescent="0.35">
      <c r="A170" s="625" t="s">
        <v>495</v>
      </c>
      <c r="B170" s="609">
        <v>1627.46797864411</v>
      </c>
      <c r="C170" s="609">
        <v>1726.2323200000001</v>
      </c>
      <c r="D170" s="610">
        <v>98.764341355889997</v>
      </c>
      <c r="E170" s="616">
        <v>1.060685889155</v>
      </c>
      <c r="F170" s="609">
        <v>1599.1040600792301</v>
      </c>
      <c r="G170" s="610">
        <v>799.55203003961503</v>
      </c>
      <c r="H170" s="612">
        <v>236.60471000000001</v>
      </c>
      <c r="I170" s="609">
        <v>1086.93532</v>
      </c>
      <c r="J170" s="610">
        <v>287.38328996038501</v>
      </c>
      <c r="K170" s="617">
        <v>0.67971518998299996</v>
      </c>
    </row>
    <row r="171" spans="1:11" ht="14.4" customHeight="1" thickBot="1" x14ac:dyDescent="0.35">
      <c r="A171" s="626" t="s">
        <v>496</v>
      </c>
      <c r="B171" s="604">
        <v>14.478243376696</v>
      </c>
      <c r="C171" s="604">
        <v>7.2888900000000003</v>
      </c>
      <c r="D171" s="605">
        <v>-7.1893533766960003</v>
      </c>
      <c r="E171" s="606">
        <v>0.50343745510799998</v>
      </c>
      <c r="F171" s="604">
        <v>6.6982549936620002</v>
      </c>
      <c r="G171" s="605">
        <v>3.3491274968310001</v>
      </c>
      <c r="H171" s="607">
        <v>0.46278999999999998</v>
      </c>
      <c r="I171" s="604">
        <v>3.2890600000000001</v>
      </c>
      <c r="J171" s="605">
        <v>-6.0067496831000003E-2</v>
      </c>
      <c r="K171" s="608">
        <v>0.49103236635600001</v>
      </c>
    </row>
    <row r="172" spans="1:11" ht="14.4" customHeight="1" thickBot="1" x14ac:dyDescent="0.35">
      <c r="A172" s="626" t="s">
        <v>497</v>
      </c>
      <c r="B172" s="604">
        <v>5.8913171184469997</v>
      </c>
      <c r="C172" s="604">
        <v>3.8319999999999999</v>
      </c>
      <c r="D172" s="605">
        <v>-2.0593171184469998</v>
      </c>
      <c r="E172" s="606">
        <v>0.65044877451899996</v>
      </c>
      <c r="F172" s="604">
        <v>3.8269504612269998</v>
      </c>
      <c r="G172" s="605">
        <v>1.9134752306130001</v>
      </c>
      <c r="H172" s="607">
        <v>0.23400000000000001</v>
      </c>
      <c r="I172" s="604">
        <v>2.2801999999999998</v>
      </c>
      <c r="J172" s="605">
        <v>0.36672476938600002</v>
      </c>
      <c r="K172" s="608">
        <v>0.59582689222100005</v>
      </c>
    </row>
    <row r="173" spans="1:11" ht="14.4" customHeight="1" thickBot="1" x14ac:dyDescent="0.35">
      <c r="A173" s="626" t="s">
        <v>498</v>
      </c>
      <c r="B173" s="604">
        <v>83.602266541526006</v>
      </c>
      <c r="C173" s="604">
        <v>47.305750000000003</v>
      </c>
      <c r="D173" s="605">
        <v>-36.296516541526003</v>
      </c>
      <c r="E173" s="606">
        <v>0.56584291260200004</v>
      </c>
      <c r="F173" s="604">
        <v>44.117412325533003</v>
      </c>
      <c r="G173" s="605">
        <v>22.058706162766001</v>
      </c>
      <c r="H173" s="607">
        <v>14.608919999999999</v>
      </c>
      <c r="I173" s="604">
        <v>30.609559999999998</v>
      </c>
      <c r="J173" s="605">
        <v>8.5508538372329994</v>
      </c>
      <c r="K173" s="608">
        <v>0.69382038488800002</v>
      </c>
    </row>
    <row r="174" spans="1:11" ht="14.4" customHeight="1" thickBot="1" x14ac:dyDescent="0.35">
      <c r="A174" s="626" t="s">
        <v>499</v>
      </c>
      <c r="B174" s="604">
        <v>38.981820037616998</v>
      </c>
      <c r="C174" s="604">
        <v>66.626090000000005</v>
      </c>
      <c r="D174" s="605">
        <v>27.644269962382001</v>
      </c>
      <c r="E174" s="606">
        <v>1.709158010983</v>
      </c>
      <c r="F174" s="604">
        <v>74.125165292117003</v>
      </c>
      <c r="G174" s="605">
        <v>37.062582646057997</v>
      </c>
      <c r="H174" s="607">
        <v>5.4740000000000002</v>
      </c>
      <c r="I174" s="604">
        <v>28.258500000000002</v>
      </c>
      <c r="J174" s="605">
        <v>-8.8040826460579993</v>
      </c>
      <c r="K174" s="608">
        <v>0.38122680588399999</v>
      </c>
    </row>
    <row r="175" spans="1:11" ht="14.4" customHeight="1" thickBot="1" x14ac:dyDescent="0.35">
      <c r="A175" s="626" t="s">
        <v>500</v>
      </c>
      <c r="B175" s="604">
        <v>1484.5143315698199</v>
      </c>
      <c r="C175" s="604">
        <v>1601.17959</v>
      </c>
      <c r="D175" s="605">
        <v>116.66525843017899</v>
      </c>
      <c r="E175" s="606">
        <v>1.0785881658050001</v>
      </c>
      <c r="F175" s="604">
        <v>1470.3362770066899</v>
      </c>
      <c r="G175" s="605">
        <v>735.16813850334404</v>
      </c>
      <c r="H175" s="607">
        <v>215.82499999999999</v>
      </c>
      <c r="I175" s="604">
        <v>1022.498</v>
      </c>
      <c r="J175" s="605">
        <v>287.32986149665601</v>
      </c>
      <c r="K175" s="608">
        <v>0.69541778706599999</v>
      </c>
    </row>
    <row r="176" spans="1:11" ht="14.4" customHeight="1" thickBot="1" x14ac:dyDescent="0.35">
      <c r="A176" s="625" t="s">
        <v>501</v>
      </c>
      <c r="B176" s="609">
        <v>6638.0011234014</v>
      </c>
      <c r="C176" s="609">
        <v>6913.09609</v>
      </c>
      <c r="D176" s="610">
        <v>275.09496659860099</v>
      </c>
      <c r="E176" s="616">
        <v>1.0414424405</v>
      </c>
      <c r="F176" s="609">
        <v>6606</v>
      </c>
      <c r="G176" s="610">
        <v>3303</v>
      </c>
      <c r="H176" s="612">
        <v>536.60739999999998</v>
      </c>
      <c r="I176" s="609">
        <v>3537.5704099999998</v>
      </c>
      <c r="J176" s="610">
        <v>234.570410000001</v>
      </c>
      <c r="K176" s="617">
        <v>0.53550869058399997</v>
      </c>
    </row>
    <row r="177" spans="1:11" ht="14.4" customHeight="1" thickBot="1" x14ac:dyDescent="0.35">
      <c r="A177" s="626" t="s">
        <v>502</v>
      </c>
      <c r="B177" s="604">
        <v>1609.0000435382001</v>
      </c>
      <c r="C177" s="604">
        <v>1734.5730000000001</v>
      </c>
      <c r="D177" s="605">
        <v>125.572956461798</v>
      </c>
      <c r="E177" s="606">
        <v>1.0780440976150001</v>
      </c>
      <c r="F177" s="604">
        <v>1752</v>
      </c>
      <c r="G177" s="605">
        <v>876</v>
      </c>
      <c r="H177" s="607">
        <v>134.52699999999999</v>
      </c>
      <c r="I177" s="604">
        <v>834.79300000000001</v>
      </c>
      <c r="J177" s="605">
        <v>-41.206999999998999</v>
      </c>
      <c r="K177" s="608">
        <v>0.47648002283099999</v>
      </c>
    </row>
    <row r="178" spans="1:11" ht="14.4" customHeight="1" thickBot="1" x14ac:dyDescent="0.35">
      <c r="A178" s="626" t="s">
        <v>503</v>
      </c>
      <c r="B178" s="604">
        <v>4952.0001339970004</v>
      </c>
      <c r="C178" s="604">
        <v>5152.4722000000002</v>
      </c>
      <c r="D178" s="605">
        <v>200.47206600300001</v>
      </c>
      <c r="E178" s="606">
        <v>1.040483049389</v>
      </c>
      <c r="F178" s="604">
        <v>4854</v>
      </c>
      <c r="G178" s="605">
        <v>2427</v>
      </c>
      <c r="H178" s="607">
        <v>402.0804</v>
      </c>
      <c r="I178" s="604">
        <v>2701.9542000000001</v>
      </c>
      <c r="J178" s="605">
        <v>274.95420000000098</v>
      </c>
      <c r="K178" s="608">
        <v>0.55664487020999998</v>
      </c>
    </row>
    <row r="179" spans="1:11" ht="14.4" customHeight="1" thickBot="1" x14ac:dyDescent="0.35">
      <c r="A179" s="626" t="s">
        <v>504</v>
      </c>
      <c r="B179" s="604">
        <v>68.000948469904003</v>
      </c>
      <c r="C179" s="604">
        <v>19.407889999999998</v>
      </c>
      <c r="D179" s="605">
        <v>-48.593058469904001</v>
      </c>
      <c r="E179" s="606">
        <v>0.28540616618800002</v>
      </c>
      <c r="F179" s="604">
        <v>0</v>
      </c>
      <c r="G179" s="605">
        <v>0</v>
      </c>
      <c r="H179" s="607">
        <v>4.9406564584124654E-324</v>
      </c>
      <c r="I179" s="604">
        <v>6.8210000000000007E-2</v>
      </c>
      <c r="J179" s="605">
        <v>6.8210000000000007E-2</v>
      </c>
      <c r="K179" s="615" t="s">
        <v>333</v>
      </c>
    </row>
    <row r="180" spans="1:11" ht="14.4" customHeight="1" thickBot="1" x14ac:dyDescent="0.35">
      <c r="A180" s="626" t="s">
        <v>505</v>
      </c>
      <c r="B180" s="604">
        <v>8.9999973962910005</v>
      </c>
      <c r="C180" s="604">
        <v>6.6429999999999998</v>
      </c>
      <c r="D180" s="605">
        <v>-2.3569973962909998</v>
      </c>
      <c r="E180" s="606">
        <v>0.73811132464700002</v>
      </c>
      <c r="F180" s="604">
        <v>0</v>
      </c>
      <c r="G180" s="605">
        <v>0</v>
      </c>
      <c r="H180" s="607">
        <v>4.9406564584124654E-324</v>
      </c>
      <c r="I180" s="604">
        <v>0.755</v>
      </c>
      <c r="J180" s="605">
        <v>0.755</v>
      </c>
      <c r="K180" s="615" t="s">
        <v>333</v>
      </c>
    </row>
    <row r="181" spans="1:11" ht="14.4" customHeight="1" thickBot="1" x14ac:dyDescent="0.35">
      <c r="A181" s="625" t="s">
        <v>506</v>
      </c>
      <c r="B181" s="609">
        <v>10455.8838736629</v>
      </c>
      <c r="C181" s="609">
        <v>10389.43585</v>
      </c>
      <c r="D181" s="610">
        <v>-66.448023662889</v>
      </c>
      <c r="E181" s="616">
        <v>0.99364491567900004</v>
      </c>
      <c r="F181" s="609">
        <v>9564.9361208093906</v>
      </c>
      <c r="G181" s="610">
        <v>4782.4680604046998</v>
      </c>
      <c r="H181" s="612">
        <v>858.89386999999999</v>
      </c>
      <c r="I181" s="609">
        <v>5522.3949400000001</v>
      </c>
      <c r="J181" s="610">
        <v>739.92687959530394</v>
      </c>
      <c r="K181" s="617">
        <v>0.57735826672000001</v>
      </c>
    </row>
    <row r="182" spans="1:11" ht="14.4" customHeight="1" thickBot="1" x14ac:dyDescent="0.35">
      <c r="A182" s="626" t="s">
        <v>507</v>
      </c>
      <c r="B182" s="604">
        <v>3663.87605513168</v>
      </c>
      <c r="C182" s="604">
        <v>3155.855</v>
      </c>
      <c r="D182" s="605">
        <v>-508.02105513168402</v>
      </c>
      <c r="E182" s="606">
        <v>0.86134327485700002</v>
      </c>
      <c r="F182" s="604">
        <v>2700.9819615584101</v>
      </c>
      <c r="G182" s="605">
        <v>1350.4909807792001</v>
      </c>
      <c r="H182" s="607">
        <v>253.21899999999999</v>
      </c>
      <c r="I182" s="604">
        <v>1645.37318</v>
      </c>
      <c r="J182" s="605">
        <v>294.88219922079702</v>
      </c>
      <c r="K182" s="608">
        <v>0.60917592320699998</v>
      </c>
    </row>
    <row r="183" spans="1:11" ht="14.4" customHeight="1" thickBot="1" x14ac:dyDescent="0.35">
      <c r="A183" s="626" t="s">
        <v>508</v>
      </c>
      <c r="B183" s="604">
        <v>6753.0001016913302</v>
      </c>
      <c r="C183" s="604">
        <v>7233.5808500000003</v>
      </c>
      <c r="D183" s="605">
        <v>480.58074830867201</v>
      </c>
      <c r="E183" s="606">
        <v>1.071165517706</v>
      </c>
      <c r="F183" s="604">
        <v>6863.9541592509904</v>
      </c>
      <c r="G183" s="605">
        <v>3431.9770796254902</v>
      </c>
      <c r="H183" s="607">
        <v>605.67487000000006</v>
      </c>
      <c r="I183" s="604">
        <v>3877.0217600000001</v>
      </c>
      <c r="J183" s="605">
        <v>445.04468037450698</v>
      </c>
      <c r="K183" s="608">
        <v>0.56483794472500004</v>
      </c>
    </row>
    <row r="184" spans="1:11" ht="14.4" customHeight="1" thickBot="1" x14ac:dyDescent="0.35">
      <c r="A184" s="625" t="s">
        <v>509</v>
      </c>
      <c r="B184" s="609">
        <v>4.9406564584124654E-324</v>
      </c>
      <c r="C184" s="609">
        <v>-3.6690800000000001</v>
      </c>
      <c r="D184" s="610">
        <v>-3.6690800000000001</v>
      </c>
      <c r="E184" s="611" t="s">
        <v>339</v>
      </c>
      <c r="F184" s="609">
        <v>0</v>
      </c>
      <c r="G184" s="610">
        <v>0</v>
      </c>
      <c r="H184" s="612">
        <v>4.9406564584124654E-324</v>
      </c>
      <c r="I184" s="609">
        <v>2.9643938750474793E-323</v>
      </c>
      <c r="J184" s="610">
        <v>2.9643938750474793E-323</v>
      </c>
      <c r="K184" s="613" t="s">
        <v>333</v>
      </c>
    </row>
    <row r="185" spans="1:11" ht="14.4" customHeight="1" thickBot="1" x14ac:dyDescent="0.35">
      <c r="A185" s="626" t="s">
        <v>510</v>
      </c>
      <c r="B185" s="604">
        <v>4.9406564584124654E-324</v>
      </c>
      <c r="C185" s="604">
        <v>-3.4988899999999998</v>
      </c>
      <c r="D185" s="605">
        <v>-3.4988899999999998</v>
      </c>
      <c r="E185" s="614" t="s">
        <v>339</v>
      </c>
      <c r="F185" s="604">
        <v>0</v>
      </c>
      <c r="G185" s="605">
        <v>0</v>
      </c>
      <c r="H185" s="607">
        <v>4.9406564584124654E-324</v>
      </c>
      <c r="I185" s="604">
        <v>2.9643938750474793E-323</v>
      </c>
      <c r="J185" s="605">
        <v>2.9643938750474793E-323</v>
      </c>
      <c r="K185" s="615" t="s">
        <v>333</v>
      </c>
    </row>
    <row r="186" spans="1:11" ht="14.4" customHeight="1" thickBot="1" x14ac:dyDescent="0.35">
      <c r="A186" s="626" t="s">
        <v>511</v>
      </c>
      <c r="B186" s="604">
        <v>4.9406564584124654E-324</v>
      </c>
      <c r="C186" s="604">
        <v>-0.17019000000000001</v>
      </c>
      <c r="D186" s="605">
        <v>-0.17019000000000001</v>
      </c>
      <c r="E186" s="614" t="s">
        <v>339</v>
      </c>
      <c r="F186" s="604">
        <v>0</v>
      </c>
      <c r="G186" s="605">
        <v>0</v>
      </c>
      <c r="H186" s="607">
        <v>4.9406564584124654E-324</v>
      </c>
      <c r="I186" s="604">
        <v>2.9643938750474793E-323</v>
      </c>
      <c r="J186" s="605">
        <v>2.9643938750474793E-323</v>
      </c>
      <c r="K186" s="615" t="s">
        <v>333</v>
      </c>
    </row>
    <row r="187" spans="1:11" ht="14.4" customHeight="1" thickBot="1" x14ac:dyDescent="0.35">
      <c r="A187" s="625" t="s">
        <v>512</v>
      </c>
      <c r="B187" s="609">
        <v>9163.9999695481492</v>
      </c>
      <c r="C187" s="609">
        <v>6936.2625200000002</v>
      </c>
      <c r="D187" s="610">
        <v>-2227.7374495481499</v>
      </c>
      <c r="E187" s="616">
        <v>0.75690337658700002</v>
      </c>
      <c r="F187" s="609">
        <v>8852</v>
      </c>
      <c r="G187" s="610">
        <v>4426</v>
      </c>
      <c r="H187" s="612">
        <v>857.99517000000003</v>
      </c>
      <c r="I187" s="609">
        <v>3948.9572199999998</v>
      </c>
      <c r="J187" s="610">
        <v>-477.04278000000198</v>
      </c>
      <c r="K187" s="617">
        <v>0.44610903976499999</v>
      </c>
    </row>
    <row r="188" spans="1:11" ht="14.4" customHeight="1" thickBot="1" x14ac:dyDescent="0.35">
      <c r="A188" s="626" t="s">
        <v>513</v>
      </c>
      <c r="B188" s="604">
        <v>4518.9999863763296</v>
      </c>
      <c r="C188" s="604">
        <v>3655.1334900000002</v>
      </c>
      <c r="D188" s="605">
        <v>-863.86649637633195</v>
      </c>
      <c r="E188" s="606">
        <v>0.80883680040200001</v>
      </c>
      <c r="F188" s="604">
        <v>4827</v>
      </c>
      <c r="G188" s="605">
        <v>2413.5</v>
      </c>
      <c r="H188" s="607">
        <v>442.61642000000001</v>
      </c>
      <c r="I188" s="604">
        <v>1817.8894</v>
      </c>
      <c r="J188" s="605">
        <v>-595.610600000001</v>
      </c>
      <c r="K188" s="608">
        <v>0.376608535322</v>
      </c>
    </row>
    <row r="189" spans="1:11" ht="14.4" customHeight="1" thickBot="1" x14ac:dyDescent="0.35">
      <c r="A189" s="626" t="s">
        <v>514</v>
      </c>
      <c r="B189" s="604">
        <v>4644.9999831718196</v>
      </c>
      <c r="C189" s="604">
        <v>3281.1290300000001</v>
      </c>
      <c r="D189" s="605">
        <v>-1363.87095317182</v>
      </c>
      <c r="E189" s="606">
        <v>0.70637869577699997</v>
      </c>
      <c r="F189" s="604">
        <v>4025</v>
      </c>
      <c r="G189" s="605">
        <v>2012.5</v>
      </c>
      <c r="H189" s="607">
        <v>415.37875000000003</v>
      </c>
      <c r="I189" s="604">
        <v>2131.0678200000002</v>
      </c>
      <c r="J189" s="605">
        <v>118.567819999999</v>
      </c>
      <c r="K189" s="608">
        <v>0.52945784347799996</v>
      </c>
    </row>
    <row r="190" spans="1:11" ht="14.4" customHeight="1" thickBot="1" x14ac:dyDescent="0.35">
      <c r="A190" s="625" t="s">
        <v>515</v>
      </c>
      <c r="B190" s="609">
        <v>0</v>
      </c>
      <c r="C190" s="609">
        <v>451.36570999999998</v>
      </c>
      <c r="D190" s="610">
        <v>451.36570999999998</v>
      </c>
      <c r="E190" s="611" t="s">
        <v>333</v>
      </c>
      <c r="F190" s="609">
        <v>0</v>
      </c>
      <c r="G190" s="610">
        <v>0</v>
      </c>
      <c r="H190" s="612">
        <v>45.814830000000001</v>
      </c>
      <c r="I190" s="609">
        <v>86.522379999999998</v>
      </c>
      <c r="J190" s="610">
        <v>86.522379999999998</v>
      </c>
      <c r="K190" s="613" t="s">
        <v>333</v>
      </c>
    </row>
    <row r="191" spans="1:11" ht="14.4" customHeight="1" thickBot="1" x14ac:dyDescent="0.35">
      <c r="A191" s="626" t="s">
        <v>516</v>
      </c>
      <c r="B191" s="604">
        <v>4.9406564584124654E-324</v>
      </c>
      <c r="C191" s="604">
        <v>321.51245999999998</v>
      </c>
      <c r="D191" s="605">
        <v>321.51245999999998</v>
      </c>
      <c r="E191" s="614" t="s">
        <v>339</v>
      </c>
      <c r="F191" s="604">
        <v>0</v>
      </c>
      <c r="G191" s="605">
        <v>0</v>
      </c>
      <c r="H191" s="607">
        <v>4.9406564584124654E-324</v>
      </c>
      <c r="I191" s="604">
        <v>23.873629999999999</v>
      </c>
      <c r="J191" s="605">
        <v>23.873629999999999</v>
      </c>
      <c r="K191" s="615" t="s">
        <v>333</v>
      </c>
    </row>
    <row r="192" spans="1:11" ht="14.4" customHeight="1" thickBot="1" x14ac:dyDescent="0.35">
      <c r="A192" s="626" t="s">
        <v>517</v>
      </c>
      <c r="B192" s="604">
        <v>0</v>
      </c>
      <c r="C192" s="604">
        <v>129.85325</v>
      </c>
      <c r="D192" s="605">
        <v>129.85325</v>
      </c>
      <c r="E192" s="614" t="s">
        <v>333</v>
      </c>
      <c r="F192" s="604">
        <v>0</v>
      </c>
      <c r="G192" s="605">
        <v>0</v>
      </c>
      <c r="H192" s="607">
        <v>45.814830000000001</v>
      </c>
      <c r="I192" s="604">
        <v>62.64875</v>
      </c>
      <c r="J192" s="605">
        <v>62.64875</v>
      </c>
      <c r="K192" s="615" t="s">
        <v>333</v>
      </c>
    </row>
    <row r="193" spans="1:11" ht="14.4" customHeight="1" thickBot="1" x14ac:dyDescent="0.35">
      <c r="A193" s="623" t="s">
        <v>518</v>
      </c>
      <c r="B193" s="604">
        <v>1766.67101959201</v>
      </c>
      <c r="C193" s="604">
        <v>1596.76911</v>
      </c>
      <c r="D193" s="605">
        <v>-169.90190959200501</v>
      </c>
      <c r="E193" s="606">
        <v>0.90382934473400001</v>
      </c>
      <c r="F193" s="604">
        <v>1013.7005070557</v>
      </c>
      <c r="G193" s="605">
        <v>506.85025352785101</v>
      </c>
      <c r="H193" s="607">
        <v>4.9406564584124654E-324</v>
      </c>
      <c r="I193" s="604">
        <v>0.51436000000000004</v>
      </c>
      <c r="J193" s="605">
        <v>-506.335893527851</v>
      </c>
      <c r="K193" s="608">
        <v>5.0740824899999997E-4</v>
      </c>
    </row>
    <row r="194" spans="1:11" ht="14.4" customHeight="1" thickBot="1" x14ac:dyDescent="0.35">
      <c r="A194" s="624" t="s">
        <v>519</v>
      </c>
      <c r="B194" s="604">
        <v>753.37443934327803</v>
      </c>
      <c r="C194" s="604">
        <v>525.73446000000001</v>
      </c>
      <c r="D194" s="605">
        <v>-227.63997934327799</v>
      </c>
      <c r="E194" s="606">
        <v>0.69783952380699998</v>
      </c>
      <c r="F194" s="604">
        <v>0</v>
      </c>
      <c r="G194" s="605">
        <v>0</v>
      </c>
      <c r="H194" s="607">
        <v>4.9406564584124654E-324</v>
      </c>
      <c r="I194" s="604">
        <v>2.9643938750474793E-323</v>
      </c>
      <c r="J194" s="605">
        <v>2.9643938750474793E-323</v>
      </c>
      <c r="K194" s="615" t="s">
        <v>333</v>
      </c>
    </row>
    <row r="195" spans="1:11" ht="14.4" customHeight="1" thickBot="1" x14ac:dyDescent="0.35">
      <c r="A195" s="625" t="s">
        <v>520</v>
      </c>
      <c r="B195" s="609">
        <v>753.37443934327803</v>
      </c>
      <c r="C195" s="609">
        <v>525.73446000000001</v>
      </c>
      <c r="D195" s="610">
        <v>-227.63997934327799</v>
      </c>
      <c r="E195" s="616">
        <v>0.69783952380699998</v>
      </c>
      <c r="F195" s="609">
        <v>0</v>
      </c>
      <c r="G195" s="610">
        <v>0</v>
      </c>
      <c r="H195" s="612">
        <v>4.9406564584124654E-324</v>
      </c>
      <c r="I195" s="609">
        <v>2.9643938750474793E-323</v>
      </c>
      <c r="J195" s="610">
        <v>2.9643938750474793E-323</v>
      </c>
      <c r="K195" s="613" t="s">
        <v>333</v>
      </c>
    </row>
    <row r="196" spans="1:11" ht="14.4" customHeight="1" thickBot="1" x14ac:dyDescent="0.35">
      <c r="A196" s="626" t="s">
        <v>521</v>
      </c>
      <c r="B196" s="604">
        <v>0</v>
      </c>
      <c r="C196" s="604">
        <v>159.83329000000001</v>
      </c>
      <c r="D196" s="605">
        <v>159.83329000000001</v>
      </c>
      <c r="E196" s="614" t="s">
        <v>333</v>
      </c>
      <c r="F196" s="604">
        <v>0</v>
      </c>
      <c r="G196" s="605">
        <v>0</v>
      </c>
      <c r="H196" s="607">
        <v>4.9406564584124654E-324</v>
      </c>
      <c r="I196" s="604">
        <v>2.9643938750474793E-323</v>
      </c>
      <c r="J196" s="605">
        <v>2.9643938750474793E-323</v>
      </c>
      <c r="K196" s="615" t="s">
        <v>333</v>
      </c>
    </row>
    <row r="197" spans="1:11" ht="14.4" customHeight="1" thickBot="1" x14ac:dyDescent="0.35">
      <c r="A197" s="626" t="s">
        <v>522</v>
      </c>
      <c r="B197" s="604">
        <v>0</v>
      </c>
      <c r="C197" s="604">
        <v>23.97494</v>
      </c>
      <c r="D197" s="605">
        <v>23.97494</v>
      </c>
      <c r="E197" s="614" t="s">
        <v>333</v>
      </c>
      <c r="F197" s="604">
        <v>0</v>
      </c>
      <c r="G197" s="605">
        <v>0</v>
      </c>
      <c r="H197" s="607">
        <v>4.9406564584124654E-324</v>
      </c>
      <c r="I197" s="604">
        <v>2.9643938750474793E-323</v>
      </c>
      <c r="J197" s="605">
        <v>2.9643938750474793E-323</v>
      </c>
      <c r="K197" s="615" t="s">
        <v>333</v>
      </c>
    </row>
    <row r="198" spans="1:11" ht="14.4" customHeight="1" thickBot="1" x14ac:dyDescent="0.35">
      <c r="A198" s="626" t="s">
        <v>523</v>
      </c>
      <c r="B198" s="604">
        <v>0</v>
      </c>
      <c r="C198" s="604">
        <v>156.84616</v>
      </c>
      <c r="D198" s="605">
        <v>156.84616</v>
      </c>
      <c r="E198" s="614" t="s">
        <v>333</v>
      </c>
      <c r="F198" s="604">
        <v>0</v>
      </c>
      <c r="G198" s="605">
        <v>0</v>
      </c>
      <c r="H198" s="607">
        <v>4.9406564584124654E-324</v>
      </c>
      <c r="I198" s="604">
        <v>2.9643938750474793E-323</v>
      </c>
      <c r="J198" s="605">
        <v>2.9643938750474793E-323</v>
      </c>
      <c r="K198" s="615" t="s">
        <v>333</v>
      </c>
    </row>
    <row r="199" spans="1:11" ht="14.4" customHeight="1" thickBot="1" x14ac:dyDescent="0.35">
      <c r="A199" s="626" t="s">
        <v>524</v>
      </c>
      <c r="B199" s="604">
        <v>0</v>
      </c>
      <c r="C199" s="604">
        <v>185.08007000000001</v>
      </c>
      <c r="D199" s="605">
        <v>185.08007000000001</v>
      </c>
      <c r="E199" s="614" t="s">
        <v>333</v>
      </c>
      <c r="F199" s="604">
        <v>0</v>
      </c>
      <c r="G199" s="605">
        <v>0</v>
      </c>
      <c r="H199" s="607">
        <v>4.9406564584124654E-324</v>
      </c>
      <c r="I199" s="604">
        <v>2.9643938750474793E-323</v>
      </c>
      <c r="J199" s="605">
        <v>2.9643938750474793E-323</v>
      </c>
      <c r="K199" s="615" t="s">
        <v>333</v>
      </c>
    </row>
    <row r="200" spans="1:11" ht="14.4" customHeight="1" thickBot="1" x14ac:dyDescent="0.35">
      <c r="A200" s="629" t="s">
        <v>525</v>
      </c>
      <c r="B200" s="609">
        <v>1013.29658024873</v>
      </c>
      <c r="C200" s="609">
        <v>1071.0346500000001</v>
      </c>
      <c r="D200" s="610">
        <v>57.738069751272</v>
      </c>
      <c r="E200" s="616">
        <v>1.0569804249579999</v>
      </c>
      <c r="F200" s="609">
        <v>1013.7005070557</v>
      </c>
      <c r="G200" s="610">
        <v>506.85025352785101</v>
      </c>
      <c r="H200" s="612">
        <v>4.9406564584124654E-324</v>
      </c>
      <c r="I200" s="609">
        <v>0.51436000000000004</v>
      </c>
      <c r="J200" s="610">
        <v>-506.335893527851</v>
      </c>
      <c r="K200" s="617">
        <v>5.0740824899999997E-4</v>
      </c>
    </row>
    <row r="201" spans="1:11" ht="14.4" customHeight="1" thickBot="1" x14ac:dyDescent="0.35">
      <c r="A201" s="625" t="s">
        <v>526</v>
      </c>
      <c r="B201" s="609">
        <v>4.9406564584124654E-324</v>
      </c>
      <c r="C201" s="609">
        <v>4.9406564584124654E-324</v>
      </c>
      <c r="D201" s="610">
        <v>0</v>
      </c>
      <c r="E201" s="616">
        <v>1</v>
      </c>
      <c r="F201" s="609">
        <v>4.9406564584124654E-324</v>
      </c>
      <c r="G201" s="610">
        <v>0</v>
      </c>
      <c r="H201" s="612">
        <v>4.9406564584124654E-324</v>
      </c>
      <c r="I201" s="609">
        <v>0.22500000000000001</v>
      </c>
      <c r="J201" s="610">
        <v>0.22500000000000001</v>
      </c>
      <c r="K201" s="613" t="s">
        <v>339</v>
      </c>
    </row>
    <row r="202" spans="1:11" ht="14.4" customHeight="1" thickBot="1" x14ac:dyDescent="0.35">
      <c r="A202" s="626" t="s">
        <v>527</v>
      </c>
      <c r="B202" s="604">
        <v>4.9406564584124654E-324</v>
      </c>
      <c r="C202" s="604">
        <v>4.9406564584124654E-324</v>
      </c>
      <c r="D202" s="605">
        <v>0</v>
      </c>
      <c r="E202" s="606">
        <v>1</v>
      </c>
      <c r="F202" s="604">
        <v>4.9406564584124654E-324</v>
      </c>
      <c r="G202" s="605">
        <v>0</v>
      </c>
      <c r="H202" s="607">
        <v>4.9406564584124654E-324</v>
      </c>
      <c r="I202" s="604">
        <v>0.22500000000000001</v>
      </c>
      <c r="J202" s="605">
        <v>0.22500000000000001</v>
      </c>
      <c r="K202" s="615" t="s">
        <v>339</v>
      </c>
    </row>
    <row r="203" spans="1:11" ht="14.4" customHeight="1" thickBot="1" x14ac:dyDescent="0.35">
      <c r="A203" s="625" t="s">
        <v>528</v>
      </c>
      <c r="B203" s="609">
        <v>0</v>
      </c>
      <c r="C203" s="609">
        <v>28.041499999999999</v>
      </c>
      <c r="D203" s="610">
        <v>28.041499999999999</v>
      </c>
      <c r="E203" s="611" t="s">
        <v>333</v>
      </c>
      <c r="F203" s="609">
        <v>0</v>
      </c>
      <c r="G203" s="610">
        <v>0</v>
      </c>
      <c r="H203" s="612">
        <v>4.9406564584124654E-324</v>
      </c>
      <c r="I203" s="609">
        <v>1E-4</v>
      </c>
      <c r="J203" s="610">
        <v>1E-4</v>
      </c>
      <c r="K203" s="613" t="s">
        <v>333</v>
      </c>
    </row>
    <row r="204" spans="1:11" ht="14.4" customHeight="1" thickBot="1" x14ac:dyDescent="0.35">
      <c r="A204" s="626" t="s">
        <v>529</v>
      </c>
      <c r="B204" s="604">
        <v>0</v>
      </c>
      <c r="C204" s="604">
        <v>-5.0000000000000001E-4</v>
      </c>
      <c r="D204" s="605">
        <v>-5.0000000000000001E-4</v>
      </c>
      <c r="E204" s="614" t="s">
        <v>333</v>
      </c>
      <c r="F204" s="604">
        <v>0</v>
      </c>
      <c r="G204" s="605">
        <v>0</v>
      </c>
      <c r="H204" s="607">
        <v>4.9406564584124654E-324</v>
      </c>
      <c r="I204" s="604">
        <v>1E-4</v>
      </c>
      <c r="J204" s="605">
        <v>1E-4</v>
      </c>
      <c r="K204" s="615" t="s">
        <v>333</v>
      </c>
    </row>
    <row r="205" spans="1:11" ht="14.4" customHeight="1" thickBot="1" x14ac:dyDescent="0.35">
      <c r="A205" s="626" t="s">
        <v>530</v>
      </c>
      <c r="B205" s="604">
        <v>4.9406564584124654E-324</v>
      </c>
      <c r="C205" s="604">
        <v>28.042000000000002</v>
      </c>
      <c r="D205" s="605">
        <v>28.042000000000002</v>
      </c>
      <c r="E205" s="614" t="s">
        <v>339</v>
      </c>
      <c r="F205" s="604">
        <v>0</v>
      </c>
      <c r="G205" s="605">
        <v>0</v>
      </c>
      <c r="H205" s="607">
        <v>4.9406564584124654E-324</v>
      </c>
      <c r="I205" s="604">
        <v>2.9643938750474793E-323</v>
      </c>
      <c r="J205" s="605">
        <v>2.9643938750474793E-323</v>
      </c>
      <c r="K205" s="615" t="s">
        <v>333</v>
      </c>
    </row>
    <row r="206" spans="1:11" ht="14.4" customHeight="1" thickBot="1" x14ac:dyDescent="0.35">
      <c r="A206" s="625" t="s">
        <v>531</v>
      </c>
      <c r="B206" s="609">
        <v>1013.29658024873</v>
      </c>
      <c r="C206" s="609">
        <v>1042.99315</v>
      </c>
      <c r="D206" s="610">
        <v>29.696569751272001</v>
      </c>
      <c r="E206" s="616">
        <v>1.0293068883580001</v>
      </c>
      <c r="F206" s="609">
        <v>1013.7005070557</v>
      </c>
      <c r="G206" s="610">
        <v>506.85025352785101</v>
      </c>
      <c r="H206" s="612">
        <v>4.9406564584124654E-324</v>
      </c>
      <c r="I206" s="609">
        <v>0.28926000000000002</v>
      </c>
      <c r="J206" s="610">
        <v>-506.560993527851</v>
      </c>
      <c r="K206" s="617">
        <v>2.8535055199999999E-4</v>
      </c>
    </row>
    <row r="207" spans="1:11" ht="14.4" customHeight="1" thickBot="1" x14ac:dyDescent="0.35">
      <c r="A207" s="626" t="s">
        <v>532</v>
      </c>
      <c r="B207" s="604">
        <v>2.0196340348340001</v>
      </c>
      <c r="C207" s="604">
        <v>38.765709999999999</v>
      </c>
      <c r="D207" s="605">
        <v>36.746075965164998</v>
      </c>
      <c r="E207" s="606">
        <v>19.194423014952001</v>
      </c>
      <c r="F207" s="604">
        <v>2.4235608418000001</v>
      </c>
      <c r="G207" s="605">
        <v>1.2117804209</v>
      </c>
      <c r="H207" s="607">
        <v>4.9406564584124654E-324</v>
      </c>
      <c r="I207" s="604">
        <v>2.9643938750474793E-323</v>
      </c>
      <c r="J207" s="605">
        <v>-1.2117804209</v>
      </c>
      <c r="K207" s="608">
        <v>9.8813129168249309E-324</v>
      </c>
    </row>
    <row r="208" spans="1:11" ht="14.4" customHeight="1" thickBot="1" x14ac:dyDescent="0.35">
      <c r="A208" s="626" t="s">
        <v>533</v>
      </c>
      <c r="B208" s="604">
        <v>999.99999999999204</v>
      </c>
      <c r="C208" s="604">
        <v>999.99599999999998</v>
      </c>
      <c r="D208" s="605">
        <v>-3.9999999909999997E-3</v>
      </c>
      <c r="E208" s="606">
        <v>0.999996</v>
      </c>
      <c r="F208" s="604">
        <v>1000</v>
      </c>
      <c r="G208" s="605">
        <v>500</v>
      </c>
      <c r="H208" s="607">
        <v>4.9406564584124654E-324</v>
      </c>
      <c r="I208" s="604">
        <v>2.9643938750474793E-323</v>
      </c>
      <c r="J208" s="605">
        <v>-500</v>
      </c>
      <c r="K208" s="608">
        <v>0</v>
      </c>
    </row>
    <row r="209" spans="1:11" ht="14.4" customHeight="1" thickBot="1" x14ac:dyDescent="0.35">
      <c r="A209" s="626" t="s">
        <v>534</v>
      </c>
      <c r="B209" s="604">
        <v>11.276946213901001</v>
      </c>
      <c r="C209" s="604">
        <v>4.2314400000000001</v>
      </c>
      <c r="D209" s="605">
        <v>-7.0455062139009996</v>
      </c>
      <c r="E209" s="606">
        <v>0.37522924378</v>
      </c>
      <c r="F209" s="604">
        <v>11.276946213901001</v>
      </c>
      <c r="G209" s="605">
        <v>5.6384731069500003</v>
      </c>
      <c r="H209" s="607">
        <v>4.9406564584124654E-324</v>
      </c>
      <c r="I209" s="604">
        <v>0.28926000000000002</v>
      </c>
      <c r="J209" s="605">
        <v>-5.3492131069499997</v>
      </c>
      <c r="K209" s="608">
        <v>2.5650561286999999E-2</v>
      </c>
    </row>
    <row r="210" spans="1:11" ht="14.4" customHeight="1" thickBot="1" x14ac:dyDescent="0.35">
      <c r="A210" s="622" t="s">
        <v>535</v>
      </c>
      <c r="B210" s="604">
        <v>3943.99380794014</v>
      </c>
      <c r="C210" s="604">
        <v>4261.9953699999996</v>
      </c>
      <c r="D210" s="605">
        <v>318.001562059864</v>
      </c>
      <c r="E210" s="606">
        <v>1.0806293258919999</v>
      </c>
      <c r="F210" s="604">
        <v>3779.0245250921498</v>
      </c>
      <c r="G210" s="605">
        <v>1889.5122625460699</v>
      </c>
      <c r="H210" s="607">
        <v>355.30099000000001</v>
      </c>
      <c r="I210" s="604">
        <v>2182.0562399999999</v>
      </c>
      <c r="J210" s="605">
        <v>292.54397745392703</v>
      </c>
      <c r="K210" s="608">
        <v>0.57741256387999995</v>
      </c>
    </row>
    <row r="211" spans="1:11" ht="14.4" customHeight="1" thickBot="1" x14ac:dyDescent="0.35">
      <c r="A211" s="627" t="s">
        <v>536</v>
      </c>
      <c r="B211" s="609">
        <v>3943.99380794014</v>
      </c>
      <c r="C211" s="609">
        <v>4261.9953699999996</v>
      </c>
      <c r="D211" s="610">
        <v>318.001562059864</v>
      </c>
      <c r="E211" s="616">
        <v>1.0806293258919999</v>
      </c>
      <c r="F211" s="609">
        <v>3779.0245250921498</v>
      </c>
      <c r="G211" s="610">
        <v>1889.5122625460699</v>
      </c>
      <c r="H211" s="612">
        <v>355.30099000000001</v>
      </c>
      <c r="I211" s="609">
        <v>2182.0562399999999</v>
      </c>
      <c r="J211" s="610">
        <v>292.54397745392703</v>
      </c>
      <c r="K211" s="617">
        <v>0.57741256387999995</v>
      </c>
    </row>
    <row r="212" spans="1:11" ht="14.4" customHeight="1" thickBot="1" x14ac:dyDescent="0.35">
      <c r="A212" s="629" t="s">
        <v>54</v>
      </c>
      <c r="B212" s="609">
        <v>3943.99380794014</v>
      </c>
      <c r="C212" s="609">
        <v>4261.9953699999996</v>
      </c>
      <c r="D212" s="610">
        <v>318.001562059864</v>
      </c>
      <c r="E212" s="616">
        <v>1.0806293258919999</v>
      </c>
      <c r="F212" s="609">
        <v>3779.0245250921498</v>
      </c>
      <c r="G212" s="610">
        <v>1889.5122625460699</v>
      </c>
      <c r="H212" s="612">
        <v>355.30099000000001</v>
      </c>
      <c r="I212" s="609">
        <v>2182.0562399999999</v>
      </c>
      <c r="J212" s="610">
        <v>292.54397745392703</v>
      </c>
      <c r="K212" s="617">
        <v>0.57741256387999995</v>
      </c>
    </row>
    <row r="213" spans="1:11" ht="14.4" customHeight="1" thickBot="1" x14ac:dyDescent="0.35">
      <c r="A213" s="625" t="s">
        <v>537</v>
      </c>
      <c r="B213" s="609">
        <v>70.999999999999005</v>
      </c>
      <c r="C213" s="609">
        <v>138.11472000000001</v>
      </c>
      <c r="D213" s="610">
        <v>67.114720000000005</v>
      </c>
      <c r="E213" s="616">
        <v>1.945277746478</v>
      </c>
      <c r="F213" s="609">
        <v>101</v>
      </c>
      <c r="G213" s="610">
        <v>50.5</v>
      </c>
      <c r="H213" s="612">
        <v>11.65521</v>
      </c>
      <c r="I213" s="609">
        <v>69.931259999999995</v>
      </c>
      <c r="J213" s="610">
        <v>19.431260000000002</v>
      </c>
      <c r="K213" s="617">
        <v>0.69238871287100001</v>
      </c>
    </row>
    <row r="214" spans="1:11" ht="14.4" customHeight="1" thickBot="1" x14ac:dyDescent="0.35">
      <c r="A214" s="626" t="s">
        <v>538</v>
      </c>
      <c r="B214" s="604">
        <v>70.999999999999005</v>
      </c>
      <c r="C214" s="604">
        <v>138.11472000000001</v>
      </c>
      <c r="D214" s="605">
        <v>67.114720000000005</v>
      </c>
      <c r="E214" s="606">
        <v>1.945277746478</v>
      </c>
      <c r="F214" s="604">
        <v>101</v>
      </c>
      <c r="G214" s="605">
        <v>50.5</v>
      </c>
      <c r="H214" s="607">
        <v>11.65521</v>
      </c>
      <c r="I214" s="604">
        <v>69.931259999999995</v>
      </c>
      <c r="J214" s="605">
        <v>19.431260000000002</v>
      </c>
      <c r="K214" s="608">
        <v>0.69238871287100001</v>
      </c>
    </row>
    <row r="215" spans="1:11" ht="14.4" customHeight="1" thickBot="1" x14ac:dyDescent="0.35">
      <c r="A215" s="625" t="s">
        <v>539</v>
      </c>
      <c r="B215" s="609">
        <v>206.59358830746001</v>
      </c>
      <c r="C215" s="609">
        <v>169.51400000000001</v>
      </c>
      <c r="D215" s="610">
        <v>-37.079588307458998</v>
      </c>
      <c r="E215" s="616">
        <v>0.82051917191000001</v>
      </c>
      <c r="F215" s="609">
        <v>173.02452509214601</v>
      </c>
      <c r="G215" s="610">
        <v>86.512262546073003</v>
      </c>
      <c r="H215" s="612">
        <v>30.157260000000001</v>
      </c>
      <c r="I215" s="609">
        <v>142.44326000000001</v>
      </c>
      <c r="J215" s="610">
        <v>55.930997453925997</v>
      </c>
      <c r="K215" s="617">
        <v>0.82325473758199996</v>
      </c>
    </row>
    <row r="216" spans="1:11" ht="14.4" customHeight="1" thickBot="1" x14ac:dyDescent="0.35">
      <c r="A216" s="626" t="s">
        <v>540</v>
      </c>
      <c r="B216" s="604">
        <v>206.59358830746001</v>
      </c>
      <c r="C216" s="604">
        <v>169.51400000000001</v>
      </c>
      <c r="D216" s="605">
        <v>-37.079588307458998</v>
      </c>
      <c r="E216" s="606">
        <v>0.82051917191000001</v>
      </c>
      <c r="F216" s="604">
        <v>173.02452509214601</v>
      </c>
      <c r="G216" s="605">
        <v>86.512262546073003</v>
      </c>
      <c r="H216" s="607">
        <v>30.157260000000001</v>
      </c>
      <c r="I216" s="604">
        <v>142.44326000000001</v>
      </c>
      <c r="J216" s="605">
        <v>55.930997453925997</v>
      </c>
      <c r="K216" s="608">
        <v>0.82325473758199996</v>
      </c>
    </row>
    <row r="217" spans="1:11" ht="14.4" customHeight="1" thickBot="1" x14ac:dyDescent="0.35">
      <c r="A217" s="625" t="s">
        <v>541</v>
      </c>
      <c r="B217" s="609">
        <v>614.40021963271704</v>
      </c>
      <c r="C217" s="609">
        <v>875.38314000000003</v>
      </c>
      <c r="D217" s="610">
        <v>260.98292036728299</v>
      </c>
      <c r="E217" s="616">
        <v>1.424776736771</v>
      </c>
      <c r="F217" s="609">
        <v>825</v>
      </c>
      <c r="G217" s="610">
        <v>412.5</v>
      </c>
      <c r="H217" s="612">
        <v>54.1616</v>
      </c>
      <c r="I217" s="609">
        <v>273.39150000000001</v>
      </c>
      <c r="J217" s="610">
        <v>-139.10849999999999</v>
      </c>
      <c r="K217" s="617">
        <v>0.331383636363</v>
      </c>
    </row>
    <row r="218" spans="1:11" ht="14.4" customHeight="1" thickBot="1" x14ac:dyDescent="0.35">
      <c r="A218" s="626" t="s">
        <v>542</v>
      </c>
      <c r="B218" s="604">
        <v>614.40021963271704</v>
      </c>
      <c r="C218" s="604">
        <v>700.18730000000005</v>
      </c>
      <c r="D218" s="605">
        <v>85.787080367282996</v>
      </c>
      <c r="E218" s="606">
        <v>1.139627359538</v>
      </c>
      <c r="F218" s="604">
        <v>825</v>
      </c>
      <c r="G218" s="605">
        <v>412.5</v>
      </c>
      <c r="H218" s="607">
        <v>54.1616</v>
      </c>
      <c r="I218" s="604">
        <v>273.39150000000001</v>
      </c>
      <c r="J218" s="605">
        <v>-139.10849999999999</v>
      </c>
      <c r="K218" s="608">
        <v>0.331383636363</v>
      </c>
    </row>
    <row r="219" spans="1:11" ht="14.4" customHeight="1" thickBot="1" x14ac:dyDescent="0.35">
      <c r="A219" s="626" t="s">
        <v>543</v>
      </c>
      <c r="B219" s="604">
        <v>0</v>
      </c>
      <c r="C219" s="604">
        <v>175.19584</v>
      </c>
      <c r="D219" s="605">
        <v>175.19584</v>
      </c>
      <c r="E219" s="614" t="s">
        <v>333</v>
      </c>
      <c r="F219" s="604">
        <v>4.9406564584124654E-324</v>
      </c>
      <c r="G219" s="605">
        <v>0</v>
      </c>
      <c r="H219" s="607">
        <v>4.9406564584124654E-324</v>
      </c>
      <c r="I219" s="604">
        <v>2.9643938750474793E-323</v>
      </c>
      <c r="J219" s="605">
        <v>2.9643938750474793E-323</v>
      </c>
      <c r="K219" s="608">
        <v>6</v>
      </c>
    </row>
    <row r="220" spans="1:11" ht="14.4" customHeight="1" thickBot="1" x14ac:dyDescent="0.35">
      <c r="A220" s="625" t="s">
        <v>544</v>
      </c>
      <c r="B220" s="609">
        <v>0</v>
      </c>
      <c r="C220" s="609">
        <v>6.24</v>
      </c>
      <c r="D220" s="610">
        <v>6.24</v>
      </c>
      <c r="E220" s="611" t="s">
        <v>333</v>
      </c>
      <c r="F220" s="609">
        <v>4.9406564584124654E-324</v>
      </c>
      <c r="G220" s="610">
        <v>0</v>
      </c>
      <c r="H220" s="612">
        <v>0.42399999999999999</v>
      </c>
      <c r="I220" s="609">
        <v>4.0140000000000002</v>
      </c>
      <c r="J220" s="610">
        <v>4.0140000000000002</v>
      </c>
      <c r="K220" s="613" t="s">
        <v>339</v>
      </c>
    </row>
    <row r="221" spans="1:11" ht="14.4" customHeight="1" thickBot="1" x14ac:dyDescent="0.35">
      <c r="A221" s="626" t="s">
        <v>545</v>
      </c>
      <c r="B221" s="604">
        <v>0</v>
      </c>
      <c r="C221" s="604">
        <v>6.24</v>
      </c>
      <c r="D221" s="605">
        <v>6.24</v>
      </c>
      <c r="E221" s="614" t="s">
        <v>333</v>
      </c>
      <c r="F221" s="604">
        <v>4.9406564584124654E-324</v>
      </c>
      <c r="G221" s="605">
        <v>0</v>
      </c>
      <c r="H221" s="607">
        <v>0.42399999999999999</v>
      </c>
      <c r="I221" s="604">
        <v>4.0140000000000002</v>
      </c>
      <c r="J221" s="605">
        <v>4.0140000000000002</v>
      </c>
      <c r="K221" s="615" t="s">
        <v>339</v>
      </c>
    </row>
    <row r="222" spans="1:11" ht="14.4" customHeight="1" thickBot="1" x14ac:dyDescent="0.35">
      <c r="A222" s="625" t="s">
        <v>546</v>
      </c>
      <c r="B222" s="609">
        <v>606.99999999999204</v>
      </c>
      <c r="C222" s="609">
        <v>537.75229999999999</v>
      </c>
      <c r="D222" s="610">
        <v>-69.247699999991994</v>
      </c>
      <c r="E222" s="616">
        <v>0.88591812191099995</v>
      </c>
      <c r="F222" s="609">
        <v>762</v>
      </c>
      <c r="G222" s="610">
        <v>381</v>
      </c>
      <c r="H222" s="612">
        <v>47.622430000000001</v>
      </c>
      <c r="I222" s="609">
        <v>274.65300999999999</v>
      </c>
      <c r="J222" s="610">
        <v>-106.34699000000001</v>
      </c>
      <c r="K222" s="617">
        <v>0.36043702099699998</v>
      </c>
    </row>
    <row r="223" spans="1:11" ht="14.4" customHeight="1" thickBot="1" x14ac:dyDescent="0.35">
      <c r="A223" s="626" t="s">
        <v>547</v>
      </c>
      <c r="B223" s="604">
        <v>605.99999999999204</v>
      </c>
      <c r="C223" s="604">
        <v>537.47569999999996</v>
      </c>
      <c r="D223" s="605">
        <v>-68.524299999991996</v>
      </c>
      <c r="E223" s="606">
        <v>0.88692359735899995</v>
      </c>
      <c r="F223" s="604">
        <v>747</v>
      </c>
      <c r="G223" s="605">
        <v>373.5</v>
      </c>
      <c r="H223" s="607">
        <v>46.360520000000001</v>
      </c>
      <c r="I223" s="604">
        <v>267.08152000000001</v>
      </c>
      <c r="J223" s="605">
        <v>-106.41848</v>
      </c>
      <c r="K223" s="608">
        <v>0.35753884872800001</v>
      </c>
    </row>
    <row r="224" spans="1:11" ht="14.4" customHeight="1" thickBot="1" x14ac:dyDescent="0.35">
      <c r="A224" s="626" t="s">
        <v>548</v>
      </c>
      <c r="B224" s="604">
        <v>0.99999999999900002</v>
      </c>
      <c r="C224" s="604">
        <v>0.27660000000000001</v>
      </c>
      <c r="D224" s="605">
        <v>-0.72339999999899995</v>
      </c>
      <c r="E224" s="606">
        <v>0.27660000000000001</v>
      </c>
      <c r="F224" s="604">
        <v>15</v>
      </c>
      <c r="G224" s="605">
        <v>7.5</v>
      </c>
      <c r="H224" s="607">
        <v>1.2619100000000001</v>
      </c>
      <c r="I224" s="604">
        <v>7.5714899999999998</v>
      </c>
      <c r="J224" s="605">
        <v>7.1489999999999998E-2</v>
      </c>
      <c r="K224" s="608">
        <v>0.50476600000000005</v>
      </c>
    </row>
    <row r="225" spans="1:11" ht="14.4" customHeight="1" thickBot="1" x14ac:dyDescent="0.35">
      <c r="A225" s="625" t="s">
        <v>549</v>
      </c>
      <c r="B225" s="609">
        <v>0</v>
      </c>
      <c r="C225" s="609">
        <v>103.10638</v>
      </c>
      <c r="D225" s="610">
        <v>103.10638</v>
      </c>
      <c r="E225" s="611" t="s">
        <v>333</v>
      </c>
      <c r="F225" s="609">
        <v>4.9406564584124654E-324</v>
      </c>
      <c r="G225" s="610">
        <v>0</v>
      </c>
      <c r="H225" s="612">
        <v>21.400639999999999</v>
      </c>
      <c r="I225" s="609">
        <v>70.929559999999995</v>
      </c>
      <c r="J225" s="610">
        <v>70.929559999999995</v>
      </c>
      <c r="K225" s="613" t="s">
        <v>339</v>
      </c>
    </row>
    <row r="226" spans="1:11" ht="14.4" customHeight="1" thickBot="1" x14ac:dyDescent="0.35">
      <c r="A226" s="626" t="s">
        <v>550</v>
      </c>
      <c r="B226" s="604">
        <v>0</v>
      </c>
      <c r="C226" s="604">
        <v>103.10638</v>
      </c>
      <c r="D226" s="605">
        <v>103.10638</v>
      </c>
      <c r="E226" s="614" t="s">
        <v>333</v>
      </c>
      <c r="F226" s="604">
        <v>4.9406564584124654E-324</v>
      </c>
      <c r="G226" s="605">
        <v>0</v>
      </c>
      <c r="H226" s="607">
        <v>21.400639999999999</v>
      </c>
      <c r="I226" s="604">
        <v>70.929559999999995</v>
      </c>
      <c r="J226" s="605">
        <v>70.929559999999995</v>
      </c>
      <c r="K226" s="615" t="s">
        <v>339</v>
      </c>
    </row>
    <row r="227" spans="1:11" ht="14.4" customHeight="1" thickBot="1" x14ac:dyDescent="0.35">
      <c r="A227" s="625" t="s">
        <v>551</v>
      </c>
      <c r="B227" s="609">
        <v>2444.99999999997</v>
      </c>
      <c r="C227" s="609">
        <v>2431.88483</v>
      </c>
      <c r="D227" s="610">
        <v>-13.115169999967</v>
      </c>
      <c r="E227" s="616">
        <v>0.99463592228999997</v>
      </c>
      <c r="F227" s="609">
        <v>1918</v>
      </c>
      <c r="G227" s="610">
        <v>959</v>
      </c>
      <c r="H227" s="612">
        <v>189.87985</v>
      </c>
      <c r="I227" s="609">
        <v>1346.6936499999999</v>
      </c>
      <c r="J227" s="610">
        <v>387.69364999999999</v>
      </c>
      <c r="K227" s="617">
        <v>0.70213433263799996</v>
      </c>
    </row>
    <row r="228" spans="1:11" ht="14.4" customHeight="1" thickBot="1" x14ac:dyDescent="0.35">
      <c r="A228" s="626" t="s">
        <v>552</v>
      </c>
      <c r="B228" s="604">
        <v>2444.99999999997</v>
      </c>
      <c r="C228" s="604">
        <v>2431.88483</v>
      </c>
      <c r="D228" s="605">
        <v>-13.115169999967</v>
      </c>
      <c r="E228" s="606">
        <v>0.99463592228999997</v>
      </c>
      <c r="F228" s="604">
        <v>1918</v>
      </c>
      <c r="G228" s="605">
        <v>959</v>
      </c>
      <c r="H228" s="607">
        <v>189.87985</v>
      </c>
      <c r="I228" s="604">
        <v>1346.6936499999999</v>
      </c>
      <c r="J228" s="605">
        <v>387.69364999999999</v>
      </c>
      <c r="K228" s="608">
        <v>0.70213433263799996</v>
      </c>
    </row>
    <row r="229" spans="1:11" ht="14.4" customHeight="1" thickBot="1" x14ac:dyDescent="0.35">
      <c r="A229" s="630"/>
      <c r="B229" s="604">
        <v>-7295.8262776083502</v>
      </c>
      <c r="C229" s="604">
        <v>-12247.41085</v>
      </c>
      <c r="D229" s="605">
        <v>-4951.58457239168</v>
      </c>
      <c r="E229" s="606">
        <v>1.6786872910590001</v>
      </c>
      <c r="F229" s="604">
        <v>-9809.6401235036392</v>
      </c>
      <c r="G229" s="605">
        <v>-4904.8200617518196</v>
      </c>
      <c r="H229" s="607">
        <v>-904.47240000000102</v>
      </c>
      <c r="I229" s="604">
        <v>-5964.5848800000203</v>
      </c>
      <c r="J229" s="605">
        <v>-1059.7648182481901</v>
      </c>
      <c r="K229" s="608">
        <v>0.60803299661400001</v>
      </c>
    </row>
    <row r="230" spans="1:11" ht="14.4" customHeight="1" thickBot="1" x14ac:dyDescent="0.35">
      <c r="A230" s="631" t="s">
        <v>66</v>
      </c>
      <c r="B230" s="618">
        <v>-7295.8262776083402</v>
      </c>
      <c r="C230" s="618">
        <v>-12247.41085</v>
      </c>
      <c r="D230" s="619">
        <v>-4951.58457239169</v>
      </c>
      <c r="E230" s="620">
        <v>-1.226650230575</v>
      </c>
      <c r="F230" s="618">
        <v>-9809.6401235036392</v>
      </c>
      <c r="G230" s="619">
        <v>-4904.8200617518196</v>
      </c>
      <c r="H230" s="618">
        <v>-904.47240000000102</v>
      </c>
      <c r="I230" s="618">
        <v>-5964.5848800000203</v>
      </c>
      <c r="J230" s="619">
        <v>-1059.7648182482001</v>
      </c>
      <c r="K230" s="621">
        <v>0.60803299661400001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0" t="s">
        <v>177</v>
      </c>
      <c r="B1" s="501"/>
      <c r="C1" s="501"/>
      <c r="D1" s="501"/>
      <c r="E1" s="501"/>
      <c r="F1" s="501"/>
      <c r="G1" s="472"/>
      <c r="H1" s="502"/>
      <c r="I1" s="502"/>
    </row>
    <row r="2" spans="1:10" ht="14.4" customHeight="1" thickBot="1" x14ac:dyDescent="0.35">
      <c r="A2" s="383" t="s">
        <v>332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495">
        <v>2014</v>
      </c>
      <c r="G3" s="496"/>
      <c r="H3" s="496"/>
      <c r="I3" s="497"/>
    </row>
    <row r="4" spans="1:10" ht="14.4" customHeight="1" thickBot="1" x14ac:dyDescent="0.35">
      <c r="A4" s="446" t="s">
        <v>0</v>
      </c>
      <c r="B4" s="447" t="s">
        <v>312</v>
      </c>
      <c r="C4" s="498" t="s">
        <v>94</v>
      </c>
      <c r="D4" s="499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32" t="s">
        <v>553</v>
      </c>
      <c r="B5" s="633" t="s">
        <v>554</v>
      </c>
      <c r="C5" s="634" t="s">
        <v>555</v>
      </c>
      <c r="D5" s="634" t="s">
        <v>555</v>
      </c>
      <c r="E5" s="634"/>
      <c r="F5" s="634" t="s">
        <v>555</v>
      </c>
      <c r="G5" s="634" t="s">
        <v>555</v>
      </c>
      <c r="H5" s="634" t="s">
        <v>555</v>
      </c>
      <c r="I5" s="635" t="s">
        <v>555</v>
      </c>
      <c r="J5" s="636" t="s">
        <v>74</v>
      </c>
    </row>
    <row r="6" spans="1:10" ht="14.4" customHeight="1" x14ac:dyDescent="0.3">
      <c r="A6" s="632" t="s">
        <v>553</v>
      </c>
      <c r="B6" s="633" t="s">
        <v>342</v>
      </c>
      <c r="C6" s="634">
        <v>294.33373999999998</v>
      </c>
      <c r="D6" s="634">
        <v>272.55370999999997</v>
      </c>
      <c r="E6" s="634"/>
      <c r="F6" s="634">
        <v>330.59217000000001</v>
      </c>
      <c r="G6" s="634">
        <v>371.74604083960645</v>
      </c>
      <c r="H6" s="634">
        <v>-41.153870839606441</v>
      </c>
      <c r="I6" s="635">
        <v>0.88929573870737555</v>
      </c>
      <c r="J6" s="636" t="s">
        <v>1</v>
      </c>
    </row>
    <row r="7" spans="1:10" ht="14.4" customHeight="1" x14ac:dyDescent="0.3">
      <c r="A7" s="632" t="s">
        <v>553</v>
      </c>
      <c r="B7" s="633" t="s">
        <v>343</v>
      </c>
      <c r="C7" s="634">
        <v>0.80421999999999993</v>
      </c>
      <c r="D7" s="634">
        <v>-1.7091800000000004</v>
      </c>
      <c r="E7" s="634"/>
      <c r="F7" s="634">
        <v>46.49962</v>
      </c>
      <c r="G7" s="634">
        <v>48.858409349898508</v>
      </c>
      <c r="H7" s="634">
        <v>-2.3587893498985082</v>
      </c>
      <c r="I7" s="635">
        <v>0.95172193730241839</v>
      </c>
      <c r="J7" s="636" t="s">
        <v>1</v>
      </c>
    </row>
    <row r="8" spans="1:10" ht="14.4" customHeight="1" x14ac:dyDescent="0.3">
      <c r="A8" s="632" t="s">
        <v>553</v>
      </c>
      <c r="B8" s="633" t="s">
        <v>556</v>
      </c>
      <c r="C8" s="634">
        <v>0</v>
      </c>
      <c r="D8" s="634" t="s">
        <v>555</v>
      </c>
      <c r="E8" s="634"/>
      <c r="F8" s="634" t="s">
        <v>555</v>
      </c>
      <c r="G8" s="634" t="s">
        <v>555</v>
      </c>
      <c r="H8" s="634" t="s">
        <v>555</v>
      </c>
      <c r="I8" s="635" t="s">
        <v>555</v>
      </c>
      <c r="J8" s="636" t="s">
        <v>1</v>
      </c>
    </row>
    <row r="9" spans="1:10" ht="14.4" customHeight="1" x14ac:dyDescent="0.3">
      <c r="A9" s="632" t="s">
        <v>553</v>
      </c>
      <c r="B9" s="633" t="s">
        <v>344</v>
      </c>
      <c r="C9" s="634" t="s">
        <v>555</v>
      </c>
      <c r="D9" s="634">
        <v>0</v>
      </c>
      <c r="E9" s="634"/>
      <c r="F9" s="634">
        <v>0</v>
      </c>
      <c r="G9" s="634">
        <v>0.70350671907499995</v>
      </c>
      <c r="H9" s="634">
        <v>-0.70350671907499995</v>
      </c>
      <c r="I9" s="635">
        <v>0</v>
      </c>
      <c r="J9" s="636" t="s">
        <v>1</v>
      </c>
    </row>
    <row r="10" spans="1:10" ht="14.4" customHeight="1" x14ac:dyDescent="0.3">
      <c r="A10" s="632" t="s">
        <v>553</v>
      </c>
      <c r="B10" s="633" t="s">
        <v>345</v>
      </c>
      <c r="C10" s="634">
        <v>0</v>
      </c>
      <c r="D10" s="634">
        <v>396.83070999999995</v>
      </c>
      <c r="E10" s="634"/>
      <c r="F10" s="634">
        <v>13.33797</v>
      </c>
      <c r="G10" s="634">
        <v>25</v>
      </c>
      <c r="H10" s="634">
        <v>-11.66203</v>
      </c>
      <c r="I10" s="635">
        <v>0.53351879999999996</v>
      </c>
      <c r="J10" s="636" t="s">
        <v>1</v>
      </c>
    </row>
    <row r="11" spans="1:10" ht="14.4" customHeight="1" x14ac:dyDescent="0.3">
      <c r="A11" s="632" t="s">
        <v>553</v>
      </c>
      <c r="B11" s="633" t="s">
        <v>346</v>
      </c>
      <c r="C11" s="634">
        <v>95.527430000000024</v>
      </c>
      <c r="D11" s="634">
        <v>74.639429999998995</v>
      </c>
      <c r="E11" s="634"/>
      <c r="F11" s="634">
        <v>70.219070000000016</v>
      </c>
      <c r="G11" s="634">
        <v>78.729762088728506</v>
      </c>
      <c r="H11" s="634">
        <v>-8.51069208872849</v>
      </c>
      <c r="I11" s="635">
        <v>0.89189993894384012</v>
      </c>
      <c r="J11" s="636" t="s">
        <v>1</v>
      </c>
    </row>
    <row r="12" spans="1:10" ht="14.4" customHeight="1" x14ac:dyDescent="0.3">
      <c r="A12" s="632" t="s">
        <v>553</v>
      </c>
      <c r="B12" s="633" t="s">
        <v>347</v>
      </c>
      <c r="C12" s="634">
        <v>3.70513</v>
      </c>
      <c r="D12" s="634">
        <v>0.81434999999900004</v>
      </c>
      <c r="E12" s="634"/>
      <c r="F12" s="634">
        <v>2.40388</v>
      </c>
      <c r="G12" s="634">
        <v>1.0000678030795001</v>
      </c>
      <c r="H12" s="634">
        <v>1.4038121969205</v>
      </c>
      <c r="I12" s="635">
        <v>2.4037170205837577</v>
      </c>
      <c r="J12" s="636" t="s">
        <v>1</v>
      </c>
    </row>
    <row r="13" spans="1:10" ht="14.4" customHeight="1" x14ac:dyDescent="0.3">
      <c r="A13" s="632" t="s">
        <v>553</v>
      </c>
      <c r="B13" s="633" t="s">
        <v>348</v>
      </c>
      <c r="C13" s="634">
        <v>46.677130000000005</v>
      </c>
      <c r="D13" s="634">
        <v>45.669819999999</v>
      </c>
      <c r="E13" s="634"/>
      <c r="F13" s="634">
        <v>45.772379999999998</v>
      </c>
      <c r="G13" s="634">
        <v>45.349325641688999</v>
      </c>
      <c r="H13" s="634">
        <v>0.42305435831099913</v>
      </c>
      <c r="I13" s="635">
        <v>1.0093287905018391</v>
      </c>
      <c r="J13" s="636" t="s">
        <v>1</v>
      </c>
    </row>
    <row r="14" spans="1:10" ht="14.4" customHeight="1" x14ac:dyDescent="0.3">
      <c r="A14" s="632" t="s">
        <v>553</v>
      </c>
      <c r="B14" s="633" t="s">
        <v>557</v>
      </c>
      <c r="C14" s="634">
        <v>441.04764999999998</v>
      </c>
      <c r="D14" s="634">
        <v>788.79883999999697</v>
      </c>
      <c r="E14" s="634"/>
      <c r="F14" s="634">
        <v>508.82508999999999</v>
      </c>
      <c r="G14" s="634">
        <v>571.38711244207695</v>
      </c>
      <c r="H14" s="634">
        <v>-62.562022442076966</v>
      </c>
      <c r="I14" s="635">
        <v>0.89050851676599718</v>
      </c>
      <c r="J14" s="636" t="s">
        <v>558</v>
      </c>
    </row>
    <row r="16" spans="1:10" ht="14.4" customHeight="1" x14ac:dyDescent="0.3">
      <c r="A16" s="632" t="s">
        <v>553</v>
      </c>
      <c r="B16" s="633" t="s">
        <v>554</v>
      </c>
      <c r="C16" s="634" t="s">
        <v>555</v>
      </c>
      <c r="D16" s="634" t="s">
        <v>555</v>
      </c>
      <c r="E16" s="634"/>
      <c r="F16" s="634" t="s">
        <v>555</v>
      </c>
      <c r="G16" s="634" t="s">
        <v>555</v>
      </c>
      <c r="H16" s="634" t="s">
        <v>555</v>
      </c>
      <c r="I16" s="635" t="s">
        <v>555</v>
      </c>
      <c r="J16" s="636" t="s">
        <v>74</v>
      </c>
    </row>
    <row r="17" spans="1:10" ht="14.4" customHeight="1" x14ac:dyDescent="0.3">
      <c r="A17" s="632" t="s">
        <v>559</v>
      </c>
      <c r="B17" s="633" t="s">
        <v>560</v>
      </c>
      <c r="C17" s="634" t="s">
        <v>555</v>
      </c>
      <c r="D17" s="634" t="s">
        <v>555</v>
      </c>
      <c r="E17" s="634"/>
      <c r="F17" s="634" t="s">
        <v>555</v>
      </c>
      <c r="G17" s="634" t="s">
        <v>555</v>
      </c>
      <c r="H17" s="634" t="s">
        <v>555</v>
      </c>
      <c r="I17" s="635" t="s">
        <v>555</v>
      </c>
      <c r="J17" s="636" t="s">
        <v>0</v>
      </c>
    </row>
    <row r="18" spans="1:10" ht="14.4" customHeight="1" x14ac:dyDescent="0.3">
      <c r="A18" s="632" t="s">
        <v>559</v>
      </c>
      <c r="B18" s="633" t="s">
        <v>342</v>
      </c>
      <c r="C18" s="634">
        <v>0.13800000000000001</v>
      </c>
      <c r="D18" s="634">
        <v>0</v>
      </c>
      <c r="E18" s="634"/>
      <c r="F18" s="634" t="s">
        <v>555</v>
      </c>
      <c r="G18" s="634" t="s">
        <v>555</v>
      </c>
      <c r="H18" s="634" t="s">
        <v>555</v>
      </c>
      <c r="I18" s="635" t="s">
        <v>555</v>
      </c>
      <c r="J18" s="636" t="s">
        <v>1</v>
      </c>
    </row>
    <row r="19" spans="1:10" ht="14.4" customHeight="1" x14ac:dyDescent="0.3">
      <c r="A19" s="632" t="s">
        <v>559</v>
      </c>
      <c r="B19" s="633" t="s">
        <v>561</v>
      </c>
      <c r="C19" s="634">
        <v>0.13800000000000001</v>
      </c>
      <c r="D19" s="634">
        <v>0</v>
      </c>
      <c r="E19" s="634"/>
      <c r="F19" s="634" t="s">
        <v>555</v>
      </c>
      <c r="G19" s="634" t="s">
        <v>555</v>
      </c>
      <c r="H19" s="634" t="s">
        <v>555</v>
      </c>
      <c r="I19" s="635" t="s">
        <v>555</v>
      </c>
      <c r="J19" s="636" t="s">
        <v>562</v>
      </c>
    </row>
    <row r="20" spans="1:10" ht="14.4" customHeight="1" x14ac:dyDescent="0.3">
      <c r="A20" s="632" t="s">
        <v>555</v>
      </c>
      <c r="B20" s="633" t="s">
        <v>555</v>
      </c>
      <c r="C20" s="634" t="s">
        <v>555</v>
      </c>
      <c r="D20" s="634" t="s">
        <v>555</v>
      </c>
      <c r="E20" s="634"/>
      <c r="F20" s="634" t="s">
        <v>555</v>
      </c>
      <c r="G20" s="634" t="s">
        <v>555</v>
      </c>
      <c r="H20" s="634" t="s">
        <v>555</v>
      </c>
      <c r="I20" s="635" t="s">
        <v>555</v>
      </c>
      <c r="J20" s="636" t="s">
        <v>563</v>
      </c>
    </row>
    <row r="21" spans="1:10" ht="14.4" customHeight="1" x14ac:dyDescent="0.3">
      <c r="A21" s="632" t="s">
        <v>564</v>
      </c>
      <c r="B21" s="633" t="s">
        <v>565</v>
      </c>
      <c r="C21" s="634" t="s">
        <v>555</v>
      </c>
      <c r="D21" s="634" t="s">
        <v>555</v>
      </c>
      <c r="E21" s="634"/>
      <c r="F21" s="634" t="s">
        <v>555</v>
      </c>
      <c r="G21" s="634" t="s">
        <v>555</v>
      </c>
      <c r="H21" s="634" t="s">
        <v>555</v>
      </c>
      <c r="I21" s="635" t="s">
        <v>555</v>
      </c>
      <c r="J21" s="636" t="s">
        <v>0</v>
      </c>
    </row>
    <row r="22" spans="1:10" ht="14.4" customHeight="1" x14ac:dyDescent="0.3">
      <c r="A22" s="632" t="s">
        <v>564</v>
      </c>
      <c r="B22" s="633" t="s">
        <v>342</v>
      </c>
      <c r="C22" s="634">
        <v>108.13827999999999</v>
      </c>
      <c r="D22" s="634">
        <v>76.632589999999993</v>
      </c>
      <c r="E22" s="634"/>
      <c r="F22" s="634">
        <v>82.386010000000013</v>
      </c>
      <c r="G22" s="634">
        <v>106.49419531023099</v>
      </c>
      <c r="H22" s="634">
        <v>-24.108185310230979</v>
      </c>
      <c r="I22" s="635">
        <v>0.77361972415490998</v>
      </c>
      <c r="J22" s="636" t="s">
        <v>1</v>
      </c>
    </row>
    <row r="23" spans="1:10" ht="14.4" customHeight="1" x14ac:dyDescent="0.3">
      <c r="A23" s="632" t="s">
        <v>564</v>
      </c>
      <c r="B23" s="633" t="s">
        <v>343</v>
      </c>
      <c r="C23" s="634">
        <v>0.80421999999999993</v>
      </c>
      <c r="D23" s="634">
        <v>-1.7091800000000004</v>
      </c>
      <c r="E23" s="634"/>
      <c r="F23" s="634">
        <v>46.49962</v>
      </c>
      <c r="G23" s="634">
        <v>48.858409349898508</v>
      </c>
      <c r="H23" s="634">
        <v>-2.3587893498985082</v>
      </c>
      <c r="I23" s="635">
        <v>0.95172193730241839</v>
      </c>
      <c r="J23" s="636" t="s">
        <v>1</v>
      </c>
    </row>
    <row r="24" spans="1:10" ht="14.4" customHeight="1" x14ac:dyDescent="0.3">
      <c r="A24" s="632" t="s">
        <v>564</v>
      </c>
      <c r="B24" s="633" t="s">
        <v>556</v>
      </c>
      <c r="C24" s="634">
        <v>0</v>
      </c>
      <c r="D24" s="634" t="s">
        <v>555</v>
      </c>
      <c r="E24" s="634"/>
      <c r="F24" s="634" t="s">
        <v>555</v>
      </c>
      <c r="G24" s="634" t="s">
        <v>555</v>
      </c>
      <c r="H24" s="634" t="s">
        <v>555</v>
      </c>
      <c r="I24" s="635" t="s">
        <v>555</v>
      </c>
      <c r="J24" s="636" t="s">
        <v>1</v>
      </c>
    </row>
    <row r="25" spans="1:10" ht="14.4" customHeight="1" x14ac:dyDescent="0.3">
      <c r="A25" s="632" t="s">
        <v>564</v>
      </c>
      <c r="B25" s="633" t="s">
        <v>344</v>
      </c>
      <c r="C25" s="634" t="s">
        <v>555</v>
      </c>
      <c r="D25" s="634">
        <v>0</v>
      </c>
      <c r="E25" s="634"/>
      <c r="F25" s="634">
        <v>0</v>
      </c>
      <c r="G25" s="634">
        <v>0.70350671907499995</v>
      </c>
      <c r="H25" s="634">
        <v>-0.70350671907499995</v>
      </c>
      <c r="I25" s="635">
        <v>0</v>
      </c>
      <c r="J25" s="636" t="s">
        <v>1</v>
      </c>
    </row>
    <row r="26" spans="1:10" ht="14.4" customHeight="1" x14ac:dyDescent="0.3">
      <c r="A26" s="632" t="s">
        <v>564</v>
      </c>
      <c r="B26" s="633" t="s">
        <v>345</v>
      </c>
      <c r="C26" s="634">
        <v>0</v>
      </c>
      <c r="D26" s="634">
        <v>396.83070999999995</v>
      </c>
      <c r="E26" s="634"/>
      <c r="F26" s="634">
        <v>13.33797</v>
      </c>
      <c r="G26" s="634">
        <v>25</v>
      </c>
      <c r="H26" s="634">
        <v>-11.66203</v>
      </c>
      <c r="I26" s="635">
        <v>0.53351879999999996</v>
      </c>
      <c r="J26" s="636" t="s">
        <v>1</v>
      </c>
    </row>
    <row r="27" spans="1:10" ht="14.4" customHeight="1" x14ac:dyDescent="0.3">
      <c r="A27" s="632" t="s">
        <v>564</v>
      </c>
      <c r="B27" s="633" t="s">
        <v>346</v>
      </c>
      <c r="C27" s="634">
        <v>86.90731000000001</v>
      </c>
      <c r="D27" s="634">
        <v>67.128910000000005</v>
      </c>
      <c r="E27" s="634"/>
      <c r="F27" s="634">
        <v>64.019760000000005</v>
      </c>
      <c r="G27" s="634">
        <v>69.493751618997507</v>
      </c>
      <c r="H27" s="634">
        <v>-5.473991618997502</v>
      </c>
      <c r="I27" s="635">
        <v>0.92123044890411299</v>
      </c>
      <c r="J27" s="636" t="s">
        <v>1</v>
      </c>
    </row>
    <row r="28" spans="1:10" ht="14.4" customHeight="1" x14ac:dyDescent="0.3">
      <c r="A28" s="632" t="s">
        <v>564</v>
      </c>
      <c r="B28" s="633" t="s">
        <v>347</v>
      </c>
      <c r="C28" s="634">
        <v>3.70513</v>
      </c>
      <c r="D28" s="634">
        <v>0.81434999999900004</v>
      </c>
      <c r="E28" s="634"/>
      <c r="F28" s="634">
        <v>2.40388</v>
      </c>
      <c r="G28" s="634">
        <v>1.0000678030795001</v>
      </c>
      <c r="H28" s="634">
        <v>1.4038121969205</v>
      </c>
      <c r="I28" s="635">
        <v>2.4037170205837577</v>
      </c>
      <c r="J28" s="636" t="s">
        <v>1</v>
      </c>
    </row>
    <row r="29" spans="1:10" ht="14.4" customHeight="1" x14ac:dyDescent="0.3">
      <c r="A29" s="632" t="s">
        <v>564</v>
      </c>
      <c r="B29" s="633" t="s">
        <v>348</v>
      </c>
      <c r="C29" s="634">
        <v>1.89696</v>
      </c>
      <c r="D29" s="634">
        <v>0</v>
      </c>
      <c r="E29" s="634"/>
      <c r="F29" s="634">
        <v>0.95679999999999998</v>
      </c>
      <c r="G29" s="634">
        <v>0</v>
      </c>
      <c r="H29" s="634">
        <v>0.95679999999999998</v>
      </c>
      <c r="I29" s="635" t="s">
        <v>555</v>
      </c>
      <c r="J29" s="636" t="s">
        <v>1</v>
      </c>
    </row>
    <row r="30" spans="1:10" ht="14.4" customHeight="1" x14ac:dyDescent="0.3">
      <c r="A30" s="632" t="s">
        <v>564</v>
      </c>
      <c r="B30" s="633" t="s">
        <v>566</v>
      </c>
      <c r="C30" s="634">
        <v>201.45189999999999</v>
      </c>
      <c r="D30" s="634">
        <v>539.69737999999893</v>
      </c>
      <c r="E30" s="634"/>
      <c r="F30" s="634">
        <v>209.60404000000003</v>
      </c>
      <c r="G30" s="634">
        <v>251.5499308012815</v>
      </c>
      <c r="H30" s="634">
        <v>-41.945890801281479</v>
      </c>
      <c r="I30" s="635">
        <v>0.833250239156624</v>
      </c>
      <c r="J30" s="636" t="s">
        <v>562</v>
      </c>
    </row>
    <row r="31" spans="1:10" ht="14.4" customHeight="1" x14ac:dyDescent="0.3">
      <c r="A31" s="632" t="s">
        <v>555</v>
      </c>
      <c r="B31" s="633" t="s">
        <v>555</v>
      </c>
      <c r="C31" s="634" t="s">
        <v>555</v>
      </c>
      <c r="D31" s="634" t="s">
        <v>555</v>
      </c>
      <c r="E31" s="634"/>
      <c r="F31" s="634" t="s">
        <v>555</v>
      </c>
      <c r="G31" s="634" t="s">
        <v>555</v>
      </c>
      <c r="H31" s="634" t="s">
        <v>555</v>
      </c>
      <c r="I31" s="635" t="s">
        <v>555</v>
      </c>
      <c r="J31" s="636" t="s">
        <v>563</v>
      </c>
    </row>
    <row r="32" spans="1:10" ht="14.4" customHeight="1" x14ac:dyDescent="0.3">
      <c r="A32" s="632" t="s">
        <v>567</v>
      </c>
      <c r="B32" s="633" t="s">
        <v>568</v>
      </c>
      <c r="C32" s="634" t="s">
        <v>555</v>
      </c>
      <c r="D32" s="634" t="s">
        <v>555</v>
      </c>
      <c r="E32" s="634"/>
      <c r="F32" s="634" t="s">
        <v>555</v>
      </c>
      <c r="G32" s="634" t="s">
        <v>555</v>
      </c>
      <c r="H32" s="634" t="s">
        <v>555</v>
      </c>
      <c r="I32" s="635" t="s">
        <v>555</v>
      </c>
      <c r="J32" s="636" t="s">
        <v>0</v>
      </c>
    </row>
    <row r="33" spans="1:10" ht="14.4" customHeight="1" x14ac:dyDescent="0.3">
      <c r="A33" s="632" t="s">
        <v>567</v>
      </c>
      <c r="B33" s="633" t="s">
        <v>342</v>
      </c>
      <c r="C33" s="634">
        <v>74.82114</v>
      </c>
      <c r="D33" s="634">
        <v>86.035440000000008</v>
      </c>
      <c r="E33" s="634"/>
      <c r="F33" s="634">
        <v>101.02364</v>
      </c>
      <c r="G33" s="634">
        <v>109.73807199619549</v>
      </c>
      <c r="H33" s="634">
        <v>-8.7144319961954864</v>
      </c>
      <c r="I33" s="635">
        <v>0.92058879987888242</v>
      </c>
      <c r="J33" s="636" t="s">
        <v>1</v>
      </c>
    </row>
    <row r="34" spans="1:10" ht="14.4" customHeight="1" x14ac:dyDescent="0.3">
      <c r="A34" s="632" t="s">
        <v>567</v>
      </c>
      <c r="B34" s="633" t="s">
        <v>346</v>
      </c>
      <c r="C34" s="634">
        <v>2.7179100000000003</v>
      </c>
      <c r="D34" s="634">
        <v>2.5325999999990003</v>
      </c>
      <c r="E34" s="634"/>
      <c r="F34" s="634">
        <v>1.6877900000000001</v>
      </c>
      <c r="G34" s="634">
        <v>2.5673196760380002</v>
      </c>
      <c r="H34" s="634">
        <v>-0.87952967603800003</v>
      </c>
      <c r="I34" s="635">
        <v>0.65741326090121799</v>
      </c>
      <c r="J34" s="636" t="s">
        <v>1</v>
      </c>
    </row>
    <row r="35" spans="1:10" ht="14.4" customHeight="1" x14ac:dyDescent="0.3">
      <c r="A35" s="632" t="s">
        <v>567</v>
      </c>
      <c r="B35" s="633" t="s">
        <v>348</v>
      </c>
      <c r="C35" s="634">
        <v>0.94847999999999999</v>
      </c>
      <c r="D35" s="634">
        <v>0</v>
      </c>
      <c r="E35" s="634"/>
      <c r="F35" s="634" t="s">
        <v>555</v>
      </c>
      <c r="G35" s="634" t="s">
        <v>555</v>
      </c>
      <c r="H35" s="634" t="s">
        <v>555</v>
      </c>
      <c r="I35" s="635" t="s">
        <v>555</v>
      </c>
      <c r="J35" s="636" t="s">
        <v>1</v>
      </c>
    </row>
    <row r="36" spans="1:10" ht="14.4" customHeight="1" x14ac:dyDescent="0.3">
      <c r="A36" s="632" t="s">
        <v>567</v>
      </c>
      <c r="B36" s="633" t="s">
        <v>569</v>
      </c>
      <c r="C36" s="634">
        <v>78.487530000000007</v>
      </c>
      <c r="D36" s="634">
        <v>88.568039999999002</v>
      </c>
      <c r="E36" s="634"/>
      <c r="F36" s="634">
        <v>102.71143000000001</v>
      </c>
      <c r="G36" s="634">
        <v>112.30539167223348</v>
      </c>
      <c r="H36" s="634">
        <v>-9.5939616722334762</v>
      </c>
      <c r="I36" s="635">
        <v>0.91457256388692598</v>
      </c>
      <c r="J36" s="636" t="s">
        <v>562</v>
      </c>
    </row>
    <row r="37" spans="1:10" ht="14.4" customHeight="1" x14ac:dyDescent="0.3">
      <c r="A37" s="632" t="s">
        <v>555</v>
      </c>
      <c r="B37" s="633" t="s">
        <v>555</v>
      </c>
      <c r="C37" s="634" t="s">
        <v>555</v>
      </c>
      <c r="D37" s="634" t="s">
        <v>555</v>
      </c>
      <c r="E37" s="634"/>
      <c r="F37" s="634" t="s">
        <v>555</v>
      </c>
      <c r="G37" s="634" t="s">
        <v>555</v>
      </c>
      <c r="H37" s="634" t="s">
        <v>555</v>
      </c>
      <c r="I37" s="635" t="s">
        <v>555</v>
      </c>
      <c r="J37" s="636" t="s">
        <v>563</v>
      </c>
    </row>
    <row r="38" spans="1:10" ht="14.4" customHeight="1" x14ac:dyDescent="0.3">
      <c r="A38" s="632" t="s">
        <v>570</v>
      </c>
      <c r="B38" s="633" t="s">
        <v>571</v>
      </c>
      <c r="C38" s="634" t="s">
        <v>555</v>
      </c>
      <c r="D38" s="634" t="s">
        <v>555</v>
      </c>
      <c r="E38" s="634"/>
      <c r="F38" s="634" t="s">
        <v>555</v>
      </c>
      <c r="G38" s="634" t="s">
        <v>555</v>
      </c>
      <c r="H38" s="634" t="s">
        <v>555</v>
      </c>
      <c r="I38" s="635" t="s">
        <v>555</v>
      </c>
      <c r="J38" s="636" t="s">
        <v>0</v>
      </c>
    </row>
    <row r="39" spans="1:10" ht="14.4" customHeight="1" x14ac:dyDescent="0.3">
      <c r="A39" s="632" t="s">
        <v>570</v>
      </c>
      <c r="B39" s="633" t="s">
        <v>342</v>
      </c>
      <c r="C39" s="634">
        <v>64.736989999999992</v>
      </c>
      <c r="D39" s="634">
        <v>70.933540000000008</v>
      </c>
      <c r="E39" s="634"/>
      <c r="F39" s="634">
        <v>97.284149999999997</v>
      </c>
      <c r="G39" s="634">
        <v>105.75655447748298</v>
      </c>
      <c r="H39" s="634">
        <v>-8.4724044774829821</v>
      </c>
      <c r="I39" s="635">
        <v>0.91988766540907996</v>
      </c>
      <c r="J39" s="636" t="s">
        <v>1</v>
      </c>
    </row>
    <row r="40" spans="1:10" ht="14.4" customHeight="1" x14ac:dyDescent="0.3">
      <c r="A40" s="632" t="s">
        <v>570</v>
      </c>
      <c r="B40" s="633" t="s">
        <v>346</v>
      </c>
      <c r="C40" s="634">
        <v>5.8484699999999998</v>
      </c>
      <c r="D40" s="634">
        <v>4.9779200000000001</v>
      </c>
      <c r="E40" s="634"/>
      <c r="F40" s="634">
        <v>3.8144900000000002</v>
      </c>
      <c r="G40" s="634">
        <v>5.892902918871</v>
      </c>
      <c r="H40" s="634">
        <v>-2.0784129188709999</v>
      </c>
      <c r="I40" s="635">
        <v>0.64730236566171095</v>
      </c>
      <c r="J40" s="636" t="s">
        <v>1</v>
      </c>
    </row>
    <row r="41" spans="1:10" ht="14.4" customHeight="1" x14ac:dyDescent="0.3">
      <c r="A41" s="632" t="s">
        <v>570</v>
      </c>
      <c r="B41" s="633" t="s">
        <v>572</v>
      </c>
      <c r="C41" s="634">
        <v>70.585459999999998</v>
      </c>
      <c r="D41" s="634">
        <v>75.911460000000005</v>
      </c>
      <c r="E41" s="634"/>
      <c r="F41" s="634">
        <v>101.09864</v>
      </c>
      <c r="G41" s="634">
        <v>111.64945739635398</v>
      </c>
      <c r="H41" s="634">
        <v>-10.550817396353978</v>
      </c>
      <c r="I41" s="635">
        <v>0.90550050450403241</v>
      </c>
      <c r="J41" s="636" t="s">
        <v>562</v>
      </c>
    </row>
    <row r="42" spans="1:10" ht="14.4" customHeight="1" x14ac:dyDescent="0.3">
      <c r="A42" s="632" t="s">
        <v>555</v>
      </c>
      <c r="B42" s="633" t="s">
        <v>555</v>
      </c>
      <c r="C42" s="634" t="s">
        <v>555</v>
      </c>
      <c r="D42" s="634" t="s">
        <v>555</v>
      </c>
      <c r="E42" s="634"/>
      <c r="F42" s="634" t="s">
        <v>555</v>
      </c>
      <c r="G42" s="634" t="s">
        <v>555</v>
      </c>
      <c r="H42" s="634" t="s">
        <v>555</v>
      </c>
      <c r="I42" s="635" t="s">
        <v>555</v>
      </c>
      <c r="J42" s="636" t="s">
        <v>563</v>
      </c>
    </row>
    <row r="43" spans="1:10" ht="14.4" customHeight="1" x14ac:dyDescent="0.3">
      <c r="A43" s="632" t="s">
        <v>573</v>
      </c>
      <c r="B43" s="633" t="s">
        <v>574</v>
      </c>
      <c r="C43" s="634" t="s">
        <v>555</v>
      </c>
      <c r="D43" s="634" t="s">
        <v>555</v>
      </c>
      <c r="E43" s="634"/>
      <c r="F43" s="634" t="s">
        <v>555</v>
      </c>
      <c r="G43" s="634" t="s">
        <v>555</v>
      </c>
      <c r="H43" s="634" t="s">
        <v>555</v>
      </c>
      <c r="I43" s="635" t="s">
        <v>555</v>
      </c>
      <c r="J43" s="636" t="s">
        <v>0</v>
      </c>
    </row>
    <row r="44" spans="1:10" ht="14.4" customHeight="1" x14ac:dyDescent="0.3">
      <c r="A44" s="632" t="s">
        <v>573</v>
      </c>
      <c r="B44" s="633" t="s">
        <v>342</v>
      </c>
      <c r="C44" s="634">
        <v>46.49933</v>
      </c>
      <c r="D44" s="634">
        <v>38.952140000000007</v>
      </c>
      <c r="E44" s="634"/>
      <c r="F44" s="634">
        <v>49.89837</v>
      </c>
      <c r="G44" s="634">
        <v>49.757219055697</v>
      </c>
      <c r="H44" s="634">
        <v>0.1411509443029999</v>
      </c>
      <c r="I44" s="635">
        <v>1.0028367932730524</v>
      </c>
      <c r="J44" s="636" t="s">
        <v>1</v>
      </c>
    </row>
    <row r="45" spans="1:10" ht="14.4" customHeight="1" x14ac:dyDescent="0.3">
      <c r="A45" s="632" t="s">
        <v>573</v>
      </c>
      <c r="B45" s="633" t="s">
        <v>346</v>
      </c>
      <c r="C45" s="634">
        <v>5.3740000000000003E-2</v>
      </c>
      <c r="D45" s="634">
        <v>0</v>
      </c>
      <c r="E45" s="634"/>
      <c r="F45" s="634">
        <v>0.69702999999999993</v>
      </c>
      <c r="G45" s="634">
        <v>0.77578787482199996</v>
      </c>
      <c r="H45" s="634">
        <v>-7.8757874822000029E-2</v>
      </c>
      <c r="I45" s="635">
        <v>0.89848014208771876</v>
      </c>
      <c r="J45" s="636" t="s">
        <v>1</v>
      </c>
    </row>
    <row r="46" spans="1:10" ht="14.4" customHeight="1" x14ac:dyDescent="0.3">
      <c r="A46" s="632" t="s">
        <v>573</v>
      </c>
      <c r="B46" s="633" t="s">
        <v>348</v>
      </c>
      <c r="C46" s="634">
        <v>43.831690000000002</v>
      </c>
      <c r="D46" s="634">
        <v>45.669819999999</v>
      </c>
      <c r="E46" s="634"/>
      <c r="F46" s="634">
        <v>44.815579999999997</v>
      </c>
      <c r="G46" s="634">
        <v>45.349325641688999</v>
      </c>
      <c r="H46" s="634">
        <v>-0.53374564168900207</v>
      </c>
      <c r="I46" s="635">
        <v>0.98823035107718693</v>
      </c>
      <c r="J46" s="636" t="s">
        <v>1</v>
      </c>
    </row>
    <row r="47" spans="1:10" ht="14.4" customHeight="1" x14ac:dyDescent="0.3">
      <c r="A47" s="632" t="s">
        <v>573</v>
      </c>
      <c r="B47" s="633" t="s">
        <v>575</v>
      </c>
      <c r="C47" s="634">
        <v>90.38476</v>
      </c>
      <c r="D47" s="634">
        <v>84.621959999999007</v>
      </c>
      <c r="E47" s="634"/>
      <c r="F47" s="634">
        <v>95.410979999999995</v>
      </c>
      <c r="G47" s="634">
        <v>95.882332572208</v>
      </c>
      <c r="H47" s="634">
        <v>-0.47135257220800497</v>
      </c>
      <c r="I47" s="635">
        <v>0.99508405188356219</v>
      </c>
      <c r="J47" s="636" t="s">
        <v>562</v>
      </c>
    </row>
    <row r="48" spans="1:10" ht="14.4" customHeight="1" x14ac:dyDescent="0.3">
      <c r="A48" s="632" t="s">
        <v>555</v>
      </c>
      <c r="B48" s="633" t="s">
        <v>555</v>
      </c>
      <c r="C48" s="634" t="s">
        <v>555</v>
      </c>
      <c r="D48" s="634" t="s">
        <v>555</v>
      </c>
      <c r="E48" s="634"/>
      <c r="F48" s="634" t="s">
        <v>555</v>
      </c>
      <c r="G48" s="634" t="s">
        <v>555</v>
      </c>
      <c r="H48" s="634" t="s">
        <v>555</v>
      </c>
      <c r="I48" s="635" t="s">
        <v>555</v>
      </c>
      <c r="J48" s="636" t="s">
        <v>563</v>
      </c>
    </row>
    <row r="49" spans="1:10" ht="14.4" customHeight="1" x14ac:dyDescent="0.3">
      <c r="A49" s="632" t="s">
        <v>553</v>
      </c>
      <c r="B49" s="633" t="s">
        <v>557</v>
      </c>
      <c r="C49" s="634">
        <v>441.04765000000003</v>
      </c>
      <c r="D49" s="634">
        <v>788.79883999999697</v>
      </c>
      <c r="E49" s="634"/>
      <c r="F49" s="634">
        <v>508.82509000000005</v>
      </c>
      <c r="G49" s="634">
        <v>571.38711244207695</v>
      </c>
      <c r="H49" s="634">
        <v>-62.562022442076909</v>
      </c>
      <c r="I49" s="635">
        <v>0.89050851676599729</v>
      </c>
      <c r="J49" s="636" t="s">
        <v>558</v>
      </c>
    </row>
  </sheetData>
  <mergeCells count="3">
    <mergeCell ref="F3:I3"/>
    <mergeCell ref="C4:D4"/>
    <mergeCell ref="A1:I1"/>
  </mergeCells>
  <conditionalFormatting sqref="F15 F50:F65537">
    <cfRule type="cellIs" dxfId="70" priority="18" stopIfTrue="1" operator="greaterThan">
      <formula>1</formula>
    </cfRule>
  </conditionalFormatting>
  <conditionalFormatting sqref="H5:H14">
    <cfRule type="expression" dxfId="69" priority="14">
      <formula>$H5&gt;0</formula>
    </cfRule>
  </conditionalFormatting>
  <conditionalFormatting sqref="I5:I14">
    <cfRule type="expression" dxfId="68" priority="15">
      <formula>$I5&gt;1</formula>
    </cfRule>
  </conditionalFormatting>
  <conditionalFormatting sqref="B5:B14">
    <cfRule type="expression" dxfId="67" priority="11">
      <formula>OR($J5="NS",$J5="SumaNS",$J5="Účet")</formula>
    </cfRule>
  </conditionalFormatting>
  <conditionalFormatting sqref="B5:D14 F5:I14">
    <cfRule type="expression" dxfId="66" priority="17">
      <formula>AND($J5&lt;&gt;"",$J5&lt;&gt;"mezeraKL")</formula>
    </cfRule>
  </conditionalFormatting>
  <conditionalFormatting sqref="B5:D14 F5:I14">
    <cfRule type="expression" dxfId="6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4" priority="13">
      <formula>OR($J5="SumaNS",$J5="NS")</formula>
    </cfRule>
  </conditionalFormatting>
  <conditionalFormatting sqref="A5:A14">
    <cfRule type="expression" dxfId="63" priority="9">
      <formula>AND($J5&lt;&gt;"mezeraKL",$J5&lt;&gt;"")</formula>
    </cfRule>
  </conditionalFormatting>
  <conditionalFormatting sqref="A5:A14">
    <cfRule type="expression" dxfId="62" priority="10">
      <formula>AND($J5&lt;&gt;"",$J5&lt;&gt;"mezeraKL")</formula>
    </cfRule>
  </conditionalFormatting>
  <conditionalFormatting sqref="H16:H49">
    <cfRule type="expression" dxfId="61" priority="5">
      <formula>$H16&gt;0</formula>
    </cfRule>
  </conditionalFormatting>
  <conditionalFormatting sqref="A16:A49">
    <cfRule type="expression" dxfId="60" priority="2">
      <formula>AND($J16&lt;&gt;"mezeraKL",$J16&lt;&gt;"")</formula>
    </cfRule>
  </conditionalFormatting>
  <conditionalFormatting sqref="I16:I49">
    <cfRule type="expression" dxfId="59" priority="6">
      <formula>$I16&gt;1</formula>
    </cfRule>
  </conditionalFormatting>
  <conditionalFormatting sqref="B16:B49">
    <cfRule type="expression" dxfId="58" priority="1">
      <formula>OR($J16="NS",$J16="SumaNS",$J16="Účet")</formula>
    </cfRule>
  </conditionalFormatting>
  <conditionalFormatting sqref="A16:D49 F16:I49">
    <cfRule type="expression" dxfId="57" priority="8">
      <formula>AND($J16&lt;&gt;"",$J16&lt;&gt;"mezeraKL")</formula>
    </cfRule>
  </conditionalFormatting>
  <conditionalFormatting sqref="B16:D49 F16:I49">
    <cfRule type="expression" dxfId="56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9 F16:I49">
    <cfRule type="expression" dxfId="55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0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07" t="s">
        <v>207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</row>
    <row r="2" spans="1:14" ht="14.4" customHeight="1" thickBot="1" x14ac:dyDescent="0.35">
      <c r="A2" s="383" t="s">
        <v>332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03"/>
      <c r="D3" s="504"/>
      <c r="E3" s="504"/>
      <c r="F3" s="504"/>
      <c r="G3" s="504"/>
      <c r="H3" s="504"/>
      <c r="I3" s="504"/>
      <c r="J3" s="505" t="s">
        <v>160</v>
      </c>
      <c r="K3" s="506"/>
      <c r="L3" s="207">
        <f>IF(M3&lt;&gt;0,N3/M3,0)</f>
        <v>118.68065981399053</v>
      </c>
      <c r="M3" s="207">
        <f>SUBTOTAL(9,M5:M1048576)</f>
        <v>3901.6696666666667</v>
      </c>
      <c r="N3" s="208">
        <f>SUBTOTAL(9,N5:N1048576)</f>
        <v>463052.73041623249</v>
      </c>
    </row>
    <row r="4" spans="1:14" s="338" customFormat="1" ht="14.4" customHeight="1" thickBot="1" x14ac:dyDescent="0.35">
      <c r="A4" s="637" t="s">
        <v>4</v>
      </c>
      <c r="B4" s="638" t="s">
        <v>5</v>
      </c>
      <c r="C4" s="638" t="s">
        <v>0</v>
      </c>
      <c r="D4" s="638" t="s">
        <v>6</v>
      </c>
      <c r="E4" s="638" t="s">
        <v>7</v>
      </c>
      <c r="F4" s="638" t="s">
        <v>1</v>
      </c>
      <c r="G4" s="638" t="s">
        <v>8</v>
      </c>
      <c r="H4" s="638" t="s">
        <v>9</v>
      </c>
      <c r="I4" s="638" t="s">
        <v>10</v>
      </c>
      <c r="J4" s="639" t="s">
        <v>11</v>
      </c>
      <c r="K4" s="639" t="s">
        <v>12</v>
      </c>
      <c r="L4" s="640" t="s">
        <v>185</v>
      </c>
      <c r="M4" s="640" t="s">
        <v>13</v>
      </c>
      <c r="N4" s="641" t="s">
        <v>202</v>
      </c>
    </row>
    <row r="5" spans="1:14" ht="14.4" customHeight="1" x14ac:dyDescent="0.3">
      <c r="A5" s="642" t="s">
        <v>553</v>
      </c>
      <c r="B5" s="643" t="s">
        <v>1350</v>
      </c>
      <c r="C5" s="644" t="s">
        <v>564</v>
      </c>
      <c r="D5" s="645" t="s">
        <v>1351</v>
      </c>
      <c r="E5" s="644" t="s">
        <v>576</v>
      </c>
      <c r="F5" s="645" t="s">
        <v>1355</v>
      </c>
      <c r="G5" s="644"/>
      <c r="H5" s="644" t="s">
        <v>577</v>
      </c>
      <c r="I5" s="644" t="s">
        <v>578</v>
      </c>
      <c r="J5" s="644" t="s">
        <v>579</v>
      </c>
      <c r="K5" s="644" t="s">
        <v>580</v>
      </c>
      <c r="L5" s="646">
        <v>172.07</v>
      </c>
      <c r="M5" s="646">
        <v>1</v>
      </c>
      <c r="N5" s="647">
        <v>172.07</v>
      </c>
    </row>
    <row r="6" spans="1:14" ht="14.4" customHeight="1" x14ac:dyDescent="0.3">
      <c r="A6" s="648" t="s">
        <v>553</v>
      </c>
      <c r="B6" s="649" t="s">
        <v>1350</v>
      </c>
      <c r="C6" s="650" t="s">
        <v>564</v>
      </c>
      <c r="D6" s="651" t="s">
        <v>1351</v>
      </c>
      <c r="E6" s="650" t="s">
        <v>576</v>
      </c>
      <c r="F6" s="651" t="s">
        <v>1355</v>
      </c>
      <c r="G6" s="650"/>
      <c r="H6" s="650" t="s">
        <v>581</v>
      </c>
      <c r="I6" s="650" t="s">
        <v>582</v>
      </c>
      <c r="J6" s="650" t="s">
        <v>583</v>
      </c>
      <c r="K6" s="650" t="s">
        <v>584</v>
      </c>
      <c r="L6" s="652">
        <v>100.88000000000002</v>
      </c>
      <c r="M6" s="652">
        <v>1</v>
      </c>
      <c r="N6" s="653">
        <v>100.88000000000002</v>
      </c>
    </row>
    <row r="7" spans="1:14" ht="14.4" customHeight="1" x14ac:dyDescent="0.3">
      <c r="A7" s="648" t="s">
        <v>553</v>
      </c>
      <c r="B7" s="649" t="s">
        <v>1350</v>
      </c>
      <c r="C7" s="650" t="s">
        <v>564</v>
      </c>
      <c r="D7" s="651" t="s">
        <v>1351</v>
      </c>
      <c r="E7" s="650" t="s">
        <v>576</v>
      </c>
      <c r="F7" s="651" t="s">
        <v>1355</v>
      </c>
      <c r="G7" s="650" t="s">
        <v>585</v>
      </c>
      <c r="H7" s="650" t="s">
        <v>586</v>
      </c>
      <c r="I7" s="650" t="s">
        <v>586</v>
      </c>
      <c r="J7" s="650" t="s">
        <v>587</v>
      </c>
      <c r="K7" s="650" t="s">
        <v>588</v>
      </c>
      <c r="L7" s="652">
        <v>179.39994898466477</v>
      </c>
      <c r="M7" s="652">
        <v>36</v>
      </c>
      <c r="N7" s="653">
        <v>6458.3981634479314</v>
      </c>
    </row>
    <row r="8" spans="1:14" ht="14.4" customHeight="1" x14ac:dyDescent="0.3">
      <c r="A8" s="648" t="s">
        <v>553</v>
      </c>
      <c r="B8" s="649" t="s">
        <v>1350</v>
      </c>
      <c r="C8" s="650" t="s">
        <v>564</v>
      </c>
      <c r="D8" s="651" t="s">
        <v>1351</v>
      </c>
      <c r="E8" s="650" t="s">
        <v>576</v>
      </c>
      <c r="F8" s="651" t="s">
        <v>1355</v>
      </c>
      <c r="G8" s="650" t="s">
        <v>585</v>
      </c>
      <c r="H8" s="650" t="s">
        <v>589</v>
      </c>
      <c r="I8" s="650" t="s">
        <v>589</v>
      </c>
      <c r="J8" s="650" t="s">
        <v>587</v>
      </c>
      <c r="K8" s="650" t="s">
        <v>590</v>
      </c>
      <c r="L8" s="652">
        <v>97.75</v>
      </c>
      <c r="M8" s="652">
        <v>32</v>
      </c>
      <c r="N8" s="653">
        <v>3128</v>
      </c>
    </row>
    <row r="9" spans="1:14" ht="14.4" customHeight="1" x14ac:dyDescent="0.3">
      <c r="A9" s="648" t="s">
        <v>553</v>
      </c>
      <c r="B9" s="649" t="s">
        <v>1350</v>
      </c>
      <c r="C9" s="650" t="s">
        <v>564</v>
      </c>
      <c r="D9" s="651" t="s">
        <v>1351</v>
      </c>
      <c r="E9" s="650" t="s">
        <v>576</v>
      </c>
      <c r="F9" s="651" t="s">
        <v>1355</v>
      </c>
      <c r="G9" s="650" t="s">
        <v>585</v>
      </c>
      <c r="H9" s="650" t="s">
        <v>591</v>
      </c>
      <c r="I9" s="650" t="s">
        <v>592</v>
      </c>
      <c r="J9" s="650" t="s">
        <v>593</v>
      </c>
      <c r="K9" s="650" t="s">
        <v>594</v>
      </c>
      <c r="L9" s="652">
        <v>84.740000000000009</v>
      </c>
      <c r="M9" s="652">
        <v>3</v>
      </c>
      <c r="N9" s="653">
        <v>254.22000000000003</v>
      </c>
    </row>
    <row r="10" spans="1:14" ht="14.4" customHeight="1" x14ac:dyDescent="0.3">
      <c r="A10" s="648" t="s">
        <v>553</v>
      </c>
      <c r="B10" s="649" t="s">
        <v>1350</v>
      </c>
      <c r="C10" s="650" t="s">
        <v>564</v>
      </c>
      <c r="D10" s="651" t="s">
        <v>1351</v>
      </c>
      <c r="E10" s="650" t="s">
        <v>576</v>
      </c>
      <c r="F10" s="651" t="s">
        <v>1355</v>
      </c>
      <c r="G10" s="650" t="s">
        <v>585</v>
      </c>
      <c r="H10" s="650" t="s">
        <v>595</v>
      </c>
      <c r="I10" s="650" t="s">
        <v>596</v>
      </c>
      <c r="J10" s="650" t="s">
        <v>597</v>
      </c>
      <c r="K10" s="650" t="s">
        <v>598</v>
      </c>
      <c r="L10" s="652">
        <v>97.353397129175264</v>
      </c>
      <c r="M10" s="652">
        <v>3</v>
      </c>
      <c r="N10" s="653">
        <v>292.06019138752578</v>
      </c>
    </row>
    <row r="11" spans="1:14" ht="14.4" customHeight="1" x14ac:dyDescent="0.3">
      <c r="A11" s="648" t="s">
        <v>553</v>
      </c>
      <c r="B11" s="649" t="s">
        <v>1350</v>
      </c>
      <c r="C11" s="650" t="s">
        <v>564</v>
      </c>
      <c r="D11" s="651" t="s">
        <v>1351</v>
      </c>
      <c r="E11" s="650" t="s">
        <v>576</v>
      </c>
      <c r="F11" s="651" t="s">
        <v>1355</v>
      </c>
      <c r="G11" s="650" t="s">
        <v>585</v>
      </c>
      <c r="H11" s="650" t="s">
        <v>599</v>
      </c>
      <c r="I11" s="650" t="s">
        <v>600</v>
      </c>
      <c r="J11" s="650" t="s">
        <v>601</v>
      </c>
      <c r="K11" s="650" t="s">
        <v>602</v>
      </c>
      <c r="L11" s="652">
        <v>67.930000000000007</v>
      </c>
      <c r="M11" s="652">
        <v>3</v>
      </c>
      <c r="N11" s="653">
        <v>203.79000000000002</v>
      </c>
    </row>
    <row r="12" spans="1:14" ht="14.4" customHeight="1" x14ac:dyDescent="0.3">
      <c r="A12" s="648" t="s">
        <v>553</v>
      </c>
      <c r="B12" s="649" t="s">
        <v>1350</v>
      </c>
      <c r="C12" s="650" t="s">
        <v>564</v>
      </c>
      <c r="D12" s="651" t="s">
        <v>1351</v>
      </c>
      <c r="E12" s="650" t="s">
        <v>576</v>
      </c>
      <c r="F12" s="651" t="s">
        <v>1355</v>
      </c>
      <c r="G12" s="650" t="s">
        <v>585</v>
      </c>
      <c r="H12" s="650" t="s">
        <v>603</v>
      </c>
      <c r="I12" s="650" t="s">
        <v>604</v>
      </c>
      <c r="J12" s="650" t="s">
        <v>605</v>
      </c>
      <c r="K12" s="650" t="s">
        <v>606</v>
      </c>
      <c r="L12" s="652">
        <v>58.97</v>
      </c>
      <c r="M12" s="652">
        <v>4</v>
      </c>
      <c r="N12" s="653">
        <v>235.88</v>
      </c>
    </row>
    <row r="13" spans="1:14" ht="14.4" customHeight="1" x14ac:dyDescent="0.3">
      <c r="A13" s="648" t="s">
        <v>553</v>
      </c>
      <c r="B13" s="649" t="s">
        <v>1350</v>
      </c>
      <c r="C13" s="650" t="s">
        <v>564</v>
      </c>
      <c r="D13" s="651" t="s">
        <v>1351</v>
      </c>
      <c r="E13" s="650" t="s">
        <v>576</v>
      </c>
      <c r="F13" s="651" t="s">
        <v>1355</v>
      </c>
      <c r="G13" s="650" t="s">
        <v>585</v>
      </c>
      <c r="H13" s="650" t="s">
        <v>607</v>
      </c>
      <c r="I13" s="650" t="s">
        <v>608</v>
      </c>
      <c r="J13" s="650" t="s">
        <v>609</v>
      </c>
      <c r="K13" s="650" t="s">
        <v>610</v>
      </c>
      <c r="L13" s="652">
        <v>89.951454576961837</v>
      </c>
      <c r="M13" s="652">
        <v>7</v>
      </c>
      <c r="N13" s="653">
        <v>629.66018203873284</v>
      </c>
    </row>
    <row r="14" spans="1:14" ht="14.4" customHeight="1" x14ac:dyDescent="0.3">
      <c r="A14" s="648" t="s">
        <v>553</v>
      </c>
      <c r="B14" s="649" t="s">
        <v>1350</v>
      </c>
      <c r="C14" s="650" t="s">
        <v>564</v>
      </c>
      <c r="D14" s="651" t="s">
        <v>1351</v>
      </c>
      <c r="E14" s="650" t="s">
        <v>576</v>
      </c>
      <c r="F14" s="651" t="s">
        <v>1355</v>
      </c>
      <c r="G14" s="650" t="s">
        <v>585</v>
      </c>
      <c r="H14" s="650" t="s">
        <v>611</v>
      </c>
      <c r="I14" s="650" t="s">
        <v>612</v>
      </c>
      <c r="J14" s="650" t="s">
        <v>605</v>
      </c>
      <c r="K14" s="650" t="s">
        <v>613</v>
      </c>
      <c r="L14" s="652">
        <v>65.026100367197273</v>
      </c>
      <c r="M14" s="652">
        <v>10</v>
      </c>
      <c r="N14" s="653">
        <v>650.26100367197273</v>
      </c>
    </row>
    <row r="15" spans="1:14" ht="14.4" customHeight="1" x14ac:dyDescent="0.3">
      <c r="A15" s="648" t="s">
        <v>553</v>
      </c>
      <c r="B15" s="649" t="s">
        <v>1350</v>
      </c>
      <c r="C15" s="650" t="s">
        <v>564</v>
      </c>
      <c r="D15" s="651" t="s">
        <v>1351</v>
      </c>
      <c r="E15" s="650" t="s">
        <v>576</v>
      </c>
      <c r="F15" s="651" t="s">
        <v>1355</v>
      </c>
      <c r="G15" s="650" t="s">
        <v>585</v>
      </c>
      <c r="H15" s="650" t="s">
        <v>614</v>
      </c>
      <c r="I15" s="650" t="s">
        <v>615</v>
      </c>
      <c r="J15" s="650" t="s">
        <v>616</v>
      </c>
      <c r="K15" s="650" t="s">
        <v>617</v>
      </c>
      <c r="L15" s="652">
        <v>84.89</v>
      </c>
      <c r="M15" s="652">
        <v>1</v>
      </c>
      <c r="N15" s="653">
        <v>84.89</v>
      </c>
    </row>
    <row r="16" spans="1:14" ht="14.4" customHeight="1" x14ac:dyDescent="0.3">
      <c r="A16" s="648" t="s">
        <v>553</v>
      </c>
      <c r="B16" s="649" t="s">
        <v>1350</v>
      </c>
      <c r="C16" s="650" t="s">
        <v>564</v>
      </c>
      <c r="D16" s="651" t="s">
        <v>1351</v>
      </c>
      <c r="E16" s="650" t="s">
        <v>576</v>
      </c>
      <c r="F16" s="651" t="s">
        <v>1355</v>
      </c>
      <c r="G16" s="650" t="s">
        <v>585</v>
      </c>
      <c r="H16" s="650" t="s">
        <v>618</v>
      </c>
      <c r="I16" s="650" t="s">
        <v>619</v>
      </c>
      <c r="J16" s="650" t="s">
        <v>620</v>
      </c>
      <c r="K16" s="650" t="s">
        <v>621</v>
      </c>
      <c r="L16" s="652">
        <v>42.031967972059434</v>
      </c>
      <c r="M16" s="652">
        <v>5</v>
      </c>
      <c r="N16" s="653">
        <v>210.15983986029718</v>
      </c>
    </row>
    <row r="17" spans="1:14" ht="14.4" customHeight="1" x14ac:dyDescent="0.3">
      <c r="A17" s="648" t="s">
        <v>553</v>
      </c>
      <c r="B17" s="649" t="s">
        <v>1350</v>
      </c>
      <c r="C17" s="650" t="s">
        <v>564</v>
      </c>
      <c r="D17" s="651" t="s">
        <v>1351</v>
      </c>
      <c r="E17" s="650" t="s">
        <v>576</v>
      </c>
      <c r="F17" s="651" t="s">
        <v>1355</v>
      </c>
      <c r="G17" s="650" t="s">
        <v>585</v>
      </c>
      <c r="H17" s="650" t="s">
        <v>622</v>
      </c>
      <c r="I17" s="650" t="s">
        <v>623</v>
      </c>
      <c r="J17" s="650" t="s">
        <v>620</v>
      </c>
      <c r="K17" s="650" t="s">
        <v>624</v>
      </c>
      <c r="L17" s="652">
        <v>81.228468484341477</v>
      </c>
      <c r="M17" s="652">
        <v>13</v>
      </c>
      <c r="N17" s="653">
        <v>1055.9700902964391</v>
      </c>
    </row>
    <row r="18" spans="1:14" ht="14.4" customHeight="1" x14ac:dyDescent="0.3">
      <c r="A18" s="648" t="s">
        <v>553</v>
      </c>
      <c r="B18" s="649" t="s">
        <v>1350</v>
      </c>
      <c r="C18" s="650" t="s">
        <v>564</v>
      </c>
      <c r="D18" s="651" t="s">
        <v>1351</v>
      </c>
      <c r="E18" s="650" t="s">
        <v>576</v>
      </c>
      <c r="F18" s="651" t="s">
        <v>1355</v>
      </c>
      <c r="G18" s="650" t="s">
        <v>585</v>
      </c>
      <c r="H18" s="650" t="s">
        <v>625</v>
      </c>
      <c r="I18" s="650" t="s">
        <v>626</v>
      </c>
      <c r="J18" s="650" t="s">
        <v>627</v>
      </c>
      <c r="K18" s="650" t="s">
        <v>628</v>
      </c>
      <c r="L18" s="652">
        <v>61.939999999999976</v>
      </c>
      <c r="M18" s="652">
        <v>3</v>
      </c>
      <c r="N18" s="653">
        <v>185.81999999999994</v>
      </c>
    </row>
    <row r="19" spans="1:14" ht="14.4" customHeight="1" x14ac:dyDescent="0.3">
      <c r="A19" s="648" t="s">
        <v>553</v>
      </c>
      <c r="B19" s="649" t="s">
        <v>1350</v>
      </c>
      <c r="C19" s="650" t="s">
        <v>564</v>
      </c>
      <c r="D19" s="651" t="s">
        <v>1351</v>
      </c>
      <c r="E19" s="650" t="s">
        <v>576</v>
      </c>
      <c r="F19" s="651" t="s">
        <v>1355</v>
      </c>
      <c r="G19" s="650" t="s">
        <v>585</v>
      </c>
      <c r="H19" s="650" t="s">
        <v>629</v>
      </c>
      <c r="I19" s="650" t="s">
        <v>630</v>
      </c>
      <c r="J19" s="650" t="s">
        <v>631</v>
      </c>
      <c r="K19" s="650" t="s">
        <v>632</v>
      </c>
      <c r="L19" s="652">
        <v>61.810746705646899</v>
      </c>
      <c r="M19" s="652">
        <v>1</v>
      </c>
      <c r="N19" s="653">
        <v>61.810746705646899</v>
      </c>
    </row>
    <row r="20" spans="1:14" ht="14.4" customHeight="1" x14ac:dyDescent="0.3">
      <c r="A20" s="648" t="s">
        <v>553</v>
      </c>
      <c r="B20" s="649" t="s">
        <v>1350</v>
      </c>
      <c r="C20" s="650" t="s">
        <v>564</v>
      </c>
      <c r="D20" s="651" t="s">
        <v>1351</v>
      </c>
      <c r="E20" s="650" t="s">
        <v>576</v>
      </c>
      <c r="F20" s="651" t="s">
        <v>1355</v>
      </c>
      <c r="G20" s="650" t="s">
        <v>585</v>
      </c>
      <c r="H20" s="650" t="s">
        <v>633</v>
      </c>
      <c r="I20" s="650" t="s">
        <v>634</v>
      </c>
      <c r="J20" s="650" t="s">
        <v>635</v>
      </c>
      <c r="K20" s="650" t="s">
        <v>610</v>
      </c>
      <c r="L20" s="652">
        <v>67.46999999999997</v>
      </c>
      <c r="M20" s="652">
        <v>2</v>
      </c>
      <c r="N20" s="653">
        <v>134.93999999999994</v>
      </c>
    </row>
    <row r="21" spans="1:14" ht="14.4" customHeight="1" x14ac:dyDescent="0.3">
      <c r="A21" s="648" t="s">
        <v>553</v>
      </c>
      <c r="B21" s="649" t="s">
        <v>1350</v>
      </c>
      <c r="C21" s="650" t="s">
        <v>564</v>
      </c>
      <c r="D21" s="651" t="s">
        <v>1351</v>
      </c>
      <c r="E21" s="650" t="s">
        <v>576</v>
      </c>
      <c r="F21" s="651" t="s">
        <v>1355</v>
      </c>
      <c r="G21" s="650" t="s">
        <v>585</v>
      </c>
      <c r="H21" s="650" t="s">
        <v>636</v>
      </c>
      <c r="I21" s="650" t="s">
        <v>637</v>
      </c>
      <c r="J21" s="650" t="s">
        <v>638</v>
      </c>
      <c r="K21" s="650" t="s">
        <v>639</v>
      </c>
      <c r="L21" s="652">
        <v>73.738</v>
      </c>
      <c r="M21" s="652">
        <v>1</v>
      </c>
      <c r="N21" s="653">
        <v>73.738</v>
      </c>
    </row>
    <row r="22" spans="1:14" ht="14.4" customHeight="1" x14ac:dyDescent="0.3">
      <c r="A22" s="648" t="s">
        <v>553</v>
      </c>
      <c r="B22" s="649" t="s">
        <v>1350</v>
      </c>
      <c r="C22" s="650" t="s">
        <v>564</v>
      </c>
      <c r="D22" s="651" t="s">
        <v>1351</v>
      </c>
      <c r="E22" s="650" t="s">
        <v>576</v>
      </c>
      <c r="F22" s="651" t="s">
        <v>1355</v>
      </c>
      <c r="G22" s="650" t="s">
        <v>585</v>
      </c>
      <c r="H22" s="650" t="s">
        <v>640</v>
      </c>
      <c r="I22" s="650" t="s">
        <v>641</v>
      </c>
      <c r="J22" s="650" t="s">
        <v>642</v>
      </c>
      <c r="K22" s="650" t="s">
        <v>643</v>
      </c>
      <c r="L22" s="652">
        <v>75.096968884532174</v>
      </c>
      <c r="M22" s="652">
        <v>6</v>
      </c>
      <c r="N22" s="653">
        <v>450.58181330719304</v>
      </c>
    </row>
    <row r="23" spans="1:14" ht="14.4" customHeight="1" x14ac:dyDescent="0.3">
      <c r="A23" s="648" t="s">
        <v>553</v>
      </c>
      <c r="B23" s="649" t="s">
        <v>1350</v>
      </c>
      <c r="C23" s="650" t="s">
        <v>564</v>
      </c>
      <c r="D23" s="651" t="s">
        <v>1351</v>
      </c>
      <c r="E23" s="650" t="s">
        <v>576</v>
      </c>
      <c r="F23" s="651" t="s">
        <v>1355</v>
      </c>
      <c r="G23" s="650" t="s">
        <v>585</v>
      </c>
      <c r="H23" s="650" t="s">
        <v>644</v>
      </c>
      <c r="I23" s="650" t="s">
        <v>644</v>
      </c>
      <c r="J23" s="650" t="s">
        <v>645</v>
      </c>
      <c r="K23" s="650" t="s">
        <v>646</v>
      </c>
      <c r="L23" s="652">
        <v>38.190109665260721</v>
      </c>
      <c r="M23" s="652">
        <v>14</v>
      </c>
      <c r="N23" s="653">
        <v>534.66153531365012</v>
      </c>
    </row>
    <row r="24" spans="1:14" ht="14.4" customHeight="1" x14ac:dyDescent="0.3">
      <c r="A24" s="648" t="s">
        <v>553</v>
      </c>
      <c r="B24" s="649" t="s">
        <v>1350</v>
      </c>
      <c r="C24" s="650" t="s">
        <v>564</v>
      </c>
      <c r="D24" s="651" t="s">
        <v>1351</v>
      </c>
      <c r="E24" s="650" t="s">
        <v>576</v>
      </c>
      <c r="F24" s="651" t="s">
        <v>1355</v>
      </c>
      <c r="G24" s="650" t="s">
        <v>585</v>
      </c>
      <c r="H24" s="650" t="s">
        <v>647</v>
      </c>
      <c r="I24" s="650" t="s">
        <v>648</v>
      </c>
      <c r="J24" s="650" t="s">
        <v>649</v>
      </c>
      <c r="K24" s="650" t="s">
        <v>650</v>
      </c>
      <c r="L24" s="652">
        <v>238.29000000000002</v>
      </c>
      <c r="M24" s="652">
        <v>2</v>
      </c>
      <c r="N24" s="653">
        <v>476.58000000000004</v>
      </c>
    </row>
    <row r="25" spans="1:14" ht="14.4" customHeight="1" x14ac:dyDescent="0.3">
      <c r="A25" s="648" t="s">
        <v>553</v>
      </c>
      <c r="B25" s="649" t="s">
        <v>1350</v>
      </c>
      <c r="C25" s="650" t="s">
        <v>564</v>
      </c>
      <c r="D25" s="651" t="s">
        <v>1351</v>
      </c>
      <c r="E25" s="650" t="s">
        <v>576</v>
      </c>
      <c r="F25" s="651" t="s">
        <v>1355</v>
      </c>
      <c r="G25" s="650" t="s">
        <v>585</v>
      </c>
      <c r="H25" s="650" t="s">
        <v>651</v>
      </c>
      <c r="I25" s="650" t="s">
        <v>652</v>
      </c>
      <c r="J25" s="650" t="s">
        <v>653</v>
      </c>
      <c r="K25" s="650" t="s">
        <v>654</v>
      </c>
      <c r="L25" s="652">
        <v>184.73500000000001</v>
      </c>
      <c r="M25" s="652">
        <v>1</v>
      </c>
      <c r="N25" s="653">
        <v>184.73500000000001</v>
      </c>
    </row>
    <row r="26" spans="1:14" ht="14.4" customHeight="1" x14ac:dyDescent="0.3">
      <c r="A26" s="648" t="s">
        <v>553</v>
      </c>
      <c r="B26" s="649" t="s">
        <v>1350</v>
      </c>
      <c r="C26" s="650" t="s">
        <v>564</v>
      </c>
      <c r="D26" s="651" t="s">
        <v>1351</v>
      </c>
      <c r="E26" s="650" t="s">
        <v>576</v>
      </c>
      <c r="F26" s="651" t="s">
        <v>1355</v>
      </c>
      <c r="G26" s="650" t="s">
        <v>585</v>
      </c>
      <c r="H26" s="650" t="s">
        <v>655</v>
      </c>
      <c r="I26" s="650" t="s">
        <v>656</v>
      </c>
      <c r="J26" s="650" t="s">
        <v>657</v>
      </c>
      <c r="K26" s="650" t="s">
        <v>658</v>
      </c>
      <c r="L26" s="652">
        <v>44.969999999999992</v>
      </c>
      <c r="M26" s="652">
        <v>2</v>
      </c>
      <c r="N26" s="653">
        <v>89.939999999999984</v>
      </c>
    </row>
    <row r="27" spans="1:14" ht="14.4" customHeight="1" x14ac:dyDescent="0.3">
      <c r="A27" s="648" t="s">
        <v>553</v>
      </c>
      <c r="B27" s="649" t="s">
        <v>1350</v>
      </c>
      <c r="C27" s="650" t="s">
        <v>564</v>
      </c>
      <c r="D27" s="651" t="s">
        <v>1351</v>
      </c>
      <c r="E27" s="650" t="s">
        <v>576</v>
      </c>
      <c r="F27" s="651" t="s">
        <v>1355</v>
      </c>
      <c r="G27" s="650" t="s">
        <v>585</v>
      </c>
      <c r="H27" s="650" t="s">
        <v>659</v>
      </c>
      <c r="I27" s="650" t="s">
        <v>660</v>
      </c>
      <c r="J27" s="650" t="s">
        <v>661</v>
      </c>
      <c r="K27" s="650" t="s">
        <v>662</v>
      </c>
      <c r="L27" s="652">
        <v>76.919940621751294</v>
      </c>
      <c r="M27" s="652">
        <v>1</v>
      </c>
      <c r="N27" s="653">
        <v>76.919940621751294</v>
      </c>
    </row>
    <row r="28" spans="1:14" ht="14.4" customHeight="1" x14ac:dyDescent="0.3">
      <c r="A28" s="648" t="s">
        <v>553</v>
      </c>
      <c r="B28" s="649" t="s">
        <v>1350</v>
      </c>
      <c r="C28" s="650" t="s">
        <v>564</v>
      </c>
      <c r="D28" s="651" t="s">
        <v>1351</v>
      </c>
      <c r="E28" s="650" t="s">
        <v>576</v>
      </c>
      <c r="F28" s="651" t="s">
        <v>1355</v>
      </c>
      <c r="G28" s="650" t="s">
        <v>585</v>
      </c>
      <c r="H28" s="650" t="s">
        <v>663</v>
      </c>
      <c r="I28" s="650" t="s">
        <v>664</v>
      </c>
      <c r="J28" s="650" t="s">
        <v>665</v>
      </c>
      <c r="K28" s="650" t="s">
        <v>666</v>
      </c>
      <c r="L28" s="652">
        <v>39.049999999999997</v>
      </c>
      <c r="M28" s="652">
        <v>2</v>
      </c>
      <c r="N28" s="653">
        <v>78.099999999999994</v>
      </c>
    </row>
    <row r="29" spans="1:14" ht="14.4" customHeight="1" x14ac:dyDescent="0.3">
      <c r="A29" s="648" t="s">
        <v>553</v>
      </c>
      <c r="B29" s="649" t="s">
        <v>1350</v>
      </c>
      <c r="C29" s="650" t="s">
        <v>564</v>
      </c>
      <c r="D29" s="651" t="s">
        <v>1351</v>
      </c>
      <c r="E29" s="650" t="s">
        <v>576</v>
      </c>
      <c r="F29" s="651" t="s">
        <v>1355</v>
      </c>
      <c r="G29" s="650" t="s">
        <v>585</v>
      </c>
      <c r="H29" s="650" t="s">
        <v>667</v>
      </c>
      <c r="I29" s="650" t="s">
        <v>668</v>
      </c>
      <c r="J29" s="650" t="s">
        <v>669</v>
      </c>
      <c r="K29" s="650" t="s">
        <v>670</v>
      </c>
      <c r="L29" s="652">
        <v>22.552741100000883</v>
      </c>
      <c r="M29" s="652">
        <v>12</v>
      </c>
      <c r="N29" s="653">
        <v>270.63289320001059</v>
      </c>
    </row>
    <row r="30" spans="1:14" ht="14.4" customHeight="1" x14ac:dyDescent="0.3">
      <c r="A30" s="648" t="s">
        <v>553</v>
      </c>
      <c r="B30" s="649" t="s">
        <v>1350</v>
      </c>
      <c r="C30" s="650" t="s">
        <v>564</v>
      </c>
      <c r="D30" s="651" t="s">
        <v>1351</v>
      </c>
      <c r="E30" s="650" t="s">
        <v>576</v>
      </c>
      <c r="F30" s="651" t="s">
        <v>1355</v>
      </c>
      <c r="G30" s="650" t="s">
        <v>585</v>
      </c>
      <c r="H30" s="650" t="s">
        <v>671</v>
      </c>
      <c r="I30" s="650" t="s">
        <v>672</v>
      </c>
      <c r="J30" s="650" t="s">
        <v>673</v>
      </c>
      <c r="K30" s="650"/>
      <c r="L30" s="652">
        <v>101.15999999999997</v>
      </c>
      <c r="M30" s="652">
        <v>2</v>
      </c>
      <c r="N30" s="653">
        <v>202.31999999999994</v>
      </c>
    </row>
    <row r="31" spans="1:14" ht="14.4" customHeight="1" x14ac:dyDescent="0.3">
      <c r="A31" s="648" t="s">
        <v>553</v>
      </c>
      <c r="B31" s="649" t="s">
        <v>1350</v>
      </c>
      <c r="C31" s="650" t="s">
        <v>564</v>
      </c>
      <c r="D31" s="651" t="s">
        <v>1351</v>
      </c>
      <c r="E31" s="650" t="s">
        <v>576</v>
      </c>
      <c r="F31" s="651" t="s">
        <v>1355</v>
      </c>
      <c r="G31" s="650" t="s">
        <v>585</v>
      </c>
      <c r="H31" s="650" t="s">
        <v>674</v>
      </c>
      <c r="I31" s="650" t="s">
        <v>675</v>
      </c>
      <c r="J31" s="650" t="s">
        <v>676</v>
      </c>
      <c r="K31" s="650" t="s">
        <v>677</v>
      </c>
      <c r="L31" s="652">
        <v>103.51750000000001</v>
      </c>
      <c r="M31" s="652">
        <v>4</v>
      </c>
      <c r="N31" s="653">
        <v>414.07000000000005</v>
      </c>
    </row>
    <row r="32" spans="1:14" ht="14.4" customHeight="1" x14ac:dyDescent="0.3">
      <c r="A32" s="648" t="s">
        <v>553</v>
      </c>
      <c r="B32" s="649" t="s">
        <v>1350</v>
      </c>
      <c r="C32" s="650" t="s">
        <v>564</v>
      </c>
      <c r="D32" s="651" t="s">
        <v>1351</v>
      </c>
      <c r="E32" s="650" t="s">
        <v>576</v>
      </c>
      <c r="F32" s="651" t="s">
        <v>1355</v>
      </c>
      <c r="G32" s="650" t="s">
        <v>585</v>
      </c>
      <c r="H32" s="650" t="s">
        <v>678</v>
      </c>
      <c r="I32" s="650" t="s">
        <v>679</v>
      </c>
      <c r="J32" s="650" t="s">
        <v>680</v>
      </c>
      <c r="K32" s="650" t="s">
        <v>681</v>
      </c>
      <c r="L32" s="652">
        <v>74.939889617807637</v>
      </c>
      <c r="M32" s="652">
        <v>8</v>
      </c>
      <c r="N32" s="653">
        <v>599.5191169424611</v>
      </c>
    </row>
    <row r="33" spans="1:14" ht="14.4" customHeight="1" x14ac:dyDescent="0.3">
      <c r="A33" s="648" t="s">
        <v>553</v>
      </c>
      <c r="B33" s="649" t="s">
        <v>1350</v>
      </c>
      <c r="C33" s="650" t="s">
        <v>564</v>
      </c>
      <c r="D33" s="651" t="s">
        <v>1351</v>
      </c>
      <c r="E33" s="650" t="s">
        <v>576</v>
      </c>
      <c r="F33" s="651" t="s">
        <v>1355</v>
      </c>
      <c r="G33" s="650" t="s">
        <v>585</v>
      </c>
      <c r="H33" s="650" t="s">
        <v>682</v>
      </c>
      <c r="I33" s="650" t="s">
        <v>683</v>
      </c>
      <c r="J33" s="650" t="s">
        <v>684</v>
      </c>
      <c r="K33" s="650" t="s">
        <v>685</v>
      </c>
      <c r="L33" s="652">
        <v>87.83</v>
      </c>
      <c r="M33" s="652">
        <v>1</v>
      </c>
      <c r="N33" s="653">
        <v>87.83</v>
      </c>
    </row>
    <row r="34" spans="1:14" ht="14.4" customHeight="1" x14ac:dyDescent="0.3">
      <c r="A34" s="648" t="s">
        <v>553</v>
      </c>
      <c r="B34" s="649" t="s">
        <v>1350</v>
      </c>
      <c r="C34" s="650" t="s">
        <v>564</v>
      </c>
      <c r="D34" s="651" t="s">
        <v>1351</v>
      </c>
      <c r="E34" s="650" t="s">
        <v>576</v>
      </c>
      <c r="F34" s="651" t="s">
        <v>1355</v>
      </c>
      <c r="G34" s="650" t="s">
        <v>585</v>
      </c>
      <c r="H34" s="650" t="s">
        <v>686</v>
      </c>
      <c r="I34" s="650" t="s">
        <v>687</v>
      </c>
      <c r="J34" s="650" t="s">
        <v>688</v>
      </c>
      <c r="K34" s="650" t="s">
        <v>689</v>
      </c>
      <c r="L34" s="652">
        <v>112.77000000000002</v>
      </c>
      <c r="M34" s="652">
        <v>1</v>
      </c>
      <c r="N34" s="653">
        <v>112.77000000000002</v>
      </c>
    </row>
    <row r="35" spans="1:14" ht="14.4" customHeight="1" x14ac:dyDescent="0.3">
      <c r="A35" s="648" t="s">
        <v>553</v>
      </c>
      <c r="B35" s="649" t="s">
        <v>1350</v>
      </c>
      <c r="C35" s="650" t="s">
        <v>564</v>
      </c>
      <c r="D35" s="651" t="s">
        <v>1351</v>
      </c>
      <c r="E35" s="650" t="s">
        <v>576</v>
      </c>
      <c r="F35" s="651" t="s">
        <v>1355</v>
      </c>
      <c r="G35" s="650" t="s">
        <v>585</v>
      </c>
      <c r="H35" s="650" t="s">
        <v>690</v>
      </c>
      <c r="I35" s="650" t="s">
        <v>691</v>
      </c>
      <c r="J35" s="650" t="s">
        <v>692</v>
      </c>
      <c r="K35" s="650" t="s">
        <v>693</v>
      </c>
      <c r="L35" s="652">
        <v>122.80736881360814</v>
      </c>
      <c r="M35" s="652">
        <v>4</v>
      </c>
      <c r="N35" s="653">
        <v>491.22947525443254</v>
      </c>
    </row>
    <row r="36" spans="1:14" ht="14.4" customHeight="1" x14ac:dyDescent="0.3">
      <c r="A36" s="648" t="s">
        <v>553</v>
      </c>
      <c r="B36" s="649" t="s">
        <v>1350</v>
      </c>
      <c r="C36" s="650" t="s">
        <v>564</v>
      </c>
      <c r="D36" s="651" t="s">
        <v>1351</v>
      </c>
      <c r="E36" s="650" t="s">
        <v>576</v>
      </c>
      <c r="F36" s="651" t="s">
        <v>1355</v>
      </c>
      <c r="G36" s="650" t="s">
        <v>585</v>
      </c>
      <c r="H36" s="650" t="s">
        <v>694</v>
      </c>
      <c r="I36" s="650" t="s">
        <v>694</v>
      </c>
      <c r="J36" s="650" t="s">
        <v>695</v>
      </c>
      <c r="K36" s="650" t="s">
        <v>580</v>
      </c>
      <c r="L36" s="652">
        <v>114.28</v>
      </c>
      <c r="M36" s="652">
        <v>1</v>
      </c>
      <c r="N36" s="653">
        <v>114.28</v>
      </c>
    </row>
    <row r="37" spans="1:14" ht="14.4" customHeight="1" x14ac:dyDescent="0.3">
      <c r="A37" s="648" t="s">
        <v>553</v>
      </c>
      <c r="B37" s="649" t="s">
        <v>1350</v>
      </c>
      <c r="C37" s="650" t="s">
        <v>564</v>
      </c>
      <c r="D37" s="651" t="s">
        <v>1351</v>
      </c>
      <c r="E37" s="650" t="s">
        <v>576</v>
      </c>
      <c r="F37" s="651" t="s">
        <v>1355</v>
      </c>
      <c r="G37" s="650" t="s">
        <v>585</v>
      </c>
      <c r="H37" s="650" t="s">
        <v>696</v>
      </c>
      <c r="I37" s="650" t="s">
        <v>697</v>
      </c>
      <c r="J37" s="650" t="s">
        <v>698</v>
      </c>
      <c r="K37" s="650" t="s">
        <v>699</v>
      </c>
      <c r="L37" s="652">
        <v>69.559999999999974</v>
      </c>
      <c r="M37" s="652">
        <v>1</v>
      </c>
      <c r="N37" s="653">
        <v>69.559999999999974</v>
      </c>
    </row>
    <row r="38" spans="1:14" ht="14.4" customHeight="1" x14ac:dyDescent="0.3">
      <c r="A38" s="648" t="s">
        <v>553</v>
      </c>
      <c r="B38" s="649" t="s">
        <v>1350</v>
      </c>
      <c r="C38" s="650" t="s">
        <v>564</v>
      </c>
      <c r="D38" s="651" t="s">
        <v>1351</v>
      </c>
      <c r="E38" s="650" t="s">
        <v>576</v>
      </c>
      <c r="F38" s="651" t="s">
        <v>1355</v>
      </c>
      <c r="G38" s="650" t="s">
        <v>585</v>
      </c>
      <c r="H38" s="650" t="s">
        <v>700</v>
      </c>
      <c r="I38" s="650" t="s">
        <v>701</v>
      </c>
      <c r="J38" s="650" t="s">
        <v>702</v>
      </c>
      <c r="K38" s="650" t="s">
        <v>703</v>
      </c>
      <c r="L38" s="652">
        <v>122.76000000000002</v>
      </c>
      <c r="M38" s="652">
        <v>1</v>
      </c>
      <c r="N38" s="653">
        <v>122.76000000000002</v>
      </c>
    </row>
    <row r="39" spans="1:14" ht="14.4" customHeight="1" x14ac:dyDescent="0.3">
      <c r="A39" s="648" t="s">
        <v>553</v>
      </c>
      <c r="B39" s="649" t="s">
        <v>1350</v>
      </c>
      <c r="C39" s="650" t="s">
        <v>564</v>
      </c>
      <c r="D39" s="651" t="s">
        <v>1351</v>
      </c>
      <c r="E39" s="650" t="s">
        <v>576</v>
      </c>
      <c r="F39" s="651" t="s">
        <v>1355</v>
      </c>
      <c r="G39" s="650" t="s">
        <v>585</v>
      </c>
      <c r="H39" s="650" t="s">
        <v>704</v>
      </c>
      <c r="I39" s="650" t="s">
        <v>705</v>
      </c>
      <c r="J39" s="650" t="s">
        <v>706</v>
      </c>
      <c r="K39" s="650" t="s">
        <v>707</v>
      </c>
      <c r="L39" s="652">
        <v>46.440115120019215</v>
      </c>
      <c r="M39" s="652">
        <v>2</v>
      </c>
      <c r="N39" s="653">
        <v>92.880230240038429</v>
      </c>
    </row>
    <row r="40" spans="1:14" ht="14.4" customHeight="1" x14ac:dyDescent="0.3">
      <c r="A40" s="648" t="s">
        <v>553</v>
      </c>
      <c r="B40" s="649" t="s">
        <v>1350</v>
      </c>
      <c r="C40" s="650" t="s">
        <v>564</v>
      </c>
      <c r="D40" s="651" t="s">
        <v>1351</v>
      </c>
      <c r="E40" s="650" t="s">
        <v>576</v>
      </c>
      <c r="F40" s="651" t="s">
        <v>1355</v>
      </c>
      <c r="G40" s="650" t="s">
        <v>585</v>
      </c>
      <c r="H40" s="650" t="s">
        <v>708</v>
      </c>
      <c r="I40" s="650" t="s">
        <v>709</v>
      </c>
      <c r="J40" s="650" t="s">
        <v>710</v>
      </c>
      <c r="K40" s="650" t="s">
        <v>711</v>
      </c>
      <c r="L40" s="652">
        <v>91.569666269515977</v>
      </c>
      <c r="M40" s="652">
        <v>4</v>
      </c>
      <c r="N40" s="653">
        <v>366.27866507806391</v>
      </c>
    </row>
    <row r="41" spans="1:14" ht="14.4" customHeight="1" x14ac:dyDescent="0.3">
      <c r="A41" s="648" t="s">
        <v>553</v>
      </c>
      <c r="B41" s="649" t="s">
        <v>1350</v>
      </c>
      <c r="C41" s="650" t="s">
        <v>564</v>
      </c>
      <c r="D41" s="651" t="s">
        <v>1351</v>
      </c>
      <c r="E41" s="650" t="s">
        <v>576</v>
      </c>
      <c r="F41" s="651" t="s">
        <v>1355</v>
      </c>
      <c r="G41" s="650" t="s">
        <v>585</v>
      </c>
      <c r="H41" s="650" t="s">
        <v>712</v>
      </c>
      <c r="I41" s="650" t="s">
        <v>713</v>
      </c>
      <c r="J41" s="650" t="s">
        <v>714</v>
      </c>
      <c r="K41" s="650" t="s">
        <v>715</v>
      </c>
      <c r="L41" s="652">
        <v>166.91</v>
      </c>
      <c r="M41" s="652">
        <v>1</v>
      </c>
      <c r="N41" s="653">
        <v>166.91</v>
      </c>
    </row>
    <row r="42" spans="1:14" ht="14.4" customHeight="1" x14ac:dyDescent="0.3">
      <c r="A42" s="648" t="s">
        <v>553</v>
      </c>
      <c r="B42" s="649" t="s">
        <v>1350</v>
      </c>
      <c r="C42" s="650" t="s">
        <v>564</v>
      </c>
      <c r="D42" s="651" t="s">
        <v>1351</v>
      </c>
      <c r="E42" s="650" t="s">
        <v>576</v>
      </c>
      <c r="F42" s="651" t="s">
        <v>1355</v>
      </c>
      <c r="G42" s="650" t="s">
        <v>585</v>
      </c>
      <c r="H42" s="650" t="s">
        <v>716</v>
      </c>
      <c r="I42" s="650" t="s">
        <v>717</v>
      </c>
      <c r="J42" s="650" t="s">
        <v>718</v>
      </c>
      <c r="K42" s="650" t="s">
        <v>719</v>
      </c>
      <c r="L42" s="652">
        <v>157.65502146978781</v>
      </c>
      <c r="M42" s="652">
        <v>2</v>
      </c>
      <c r="N42" s="653">
        <v>315.31004293957562</v>
      </c>
    </row>
    <row r="43" spans="1:14" ht="14.4" customHeight="1" x14ac:dyDescent="0.3">
      <c r="A43" s="648" t="s">
        <v>553</v>
      </c>
      <c r="B43" s="649" t="s">
        <v>1350</v>
      </c>
      <c r="C43" s="650" t="s">
        <v>564</v>
      </c>
      <c r="D43" s="651" t="s">
        <v>1351</v>
      </c>
      <c r="E43" s="650" t="s">
        <v>576</v>
      </c>
      <c r="F43" s="651" t="s">
        <v>1355</v>
      </c>
      <c r="G43" s="650" t="s">
        <v>585</v>
      </c>
      <c r="H43" s="650" t="s">
        <v>720</v>
      </c>
      <c r="I43" s="650" t="s">
        <v>237</v>
      </c>
      <c r="J43" s="650" t="s">
        <v>721</v>
      </c>
      <c r="K43" s="650"/>
      <c r="L43" s="652">
        <v>97.320306024347531</v>
      </c>
      <c r="M43" s="652">
        <v>11</v>
      </c>
      <c r="N43" s="653">
        <v>1070.5233662678229</v>
      </c>
    </row>
    <row r="44" spans="1:14" ht="14.4" customHeight="1" x14ac:dyDescent="0.3">
      <c r="A44" s="648" t="s">
        <v>553</v>
      </c>
      <c r="B44" s="649" t="s">
        <v>1350</v>
      </c>
      <c r="C44" s="650" t="s">
        <v>564</v>
      </c>
      <c r="D44" s="651" t="s">
        <v>1351</v>
      </c>
      <c r="E44" s="650" t="s">
        <v>576</v>
      </c>
      <c r="F44" s="651" t="s">
        <v>1355</v>
      </c>
      <c r="G44" s="650" t="s">
        <v>585</v>
      </c>
      <c r="H44" s="650" t="s">
        <v>722</v>
      </c>
      <c r="I44" s="650" t="s">
        <v>237</v>
      </c>
      <c r="J44" s="650" t="s">
        <v>723</v>
      </c>
      <c r="K44" s="650"/>
      <c r="L44" s="652">
        <v>22.55</v>
      </c>
      <c r="M44" s="652">
        <v>11</v>
      </c>
      <c r="N44" s="653">
        <v>248.05</v>
      </c>
    </row>
    <row r="45" spans="1:14" ht="14.4" customHeight="1" x14ac:dyDescent="0.3">
      <c r="A45" s="648" t="s">
        <v>553</v>
      </c>
      <c r="B45" s="649" t="s">
        <v>1350</v>
      </c>
      <c r="C45" s="650" t="s">
        <v>564</v>
      </c>
      <c r="D45" s="651" t="s">
        <v>1351</v>
      </c>
      <c r="E45" s="650" t="s">
        <v>576</v>
      </c>
      <c r="F45" s="651" t="s">
        <v>1355</v>
      </c>
      <c r="G45" s="650" t="s">
        <v>585</v>
      </c>
      <c r="H45" s="650" t="s">
        <v>724</v>
      </c>
      <c r="I45" s="650" t="s">
        <v>237</v>
      </c>
      <c r="J45" s="650" t="s">
        <v>725</v>
      </c>
      <c r="K45" s="650"/>
      <c r="L45" s="652">
        <v>146.11000000000004</v>
      </c>
      <c r="M45" s="652">
        <v>1</v>
      </c>
      <c r="N45" s="653">
        <v>146.11000000000004</v>
      </c>
    </row>
    <row r="46" spans="1:14" ht="14.4" customHeight="1" x14ac:dyDescent="0.3">
      <c r="A46" s="648" t="s">
        <v>553</v>
      </c>
      <c r="B46" s="649" t="s">
        <v>1350</v>
      </c>
      <c r="C46" s="650" t="s">
        <v>564</v>
      </c>
      <c r="D46" s="651" t="s">
        <v>1351</v>
      </c>
      <c r="E46" s="650" t="s">
        <v>576</v>
      </c>
      <c r="F46" s="651" t="s">
        <v>1355</v>
      </c>
      <c r="G46" s="650" t="s">
        <v>585</v>
      </c>
      <c r="H46" s="650" t="s">
        <v>726</v>
      </c>
      <c r="I46" s="650" t="s">
        <v>727</v>
      </c>
      <c r="J46" s="650" t="s">
        <v>728</v>
      </c>
      <c r="K46" s="650" t="s">
        <v>729</v>
      </c>
      <c r="L46" s="652">
        <v>70.25032320825423</v>
      </c>
      <c r="M46" s="652">
        <v>4</v>
      </c>
      <c r="N46" s="653">
        <v>281.00129283301692</v>
      </c>
    </row>
    <row r="47" spans="1:14" ht="14.4" customHeight="1" x14ac:dyDescent="0.3">
      <c r="A47" s="648" t="s">
        <v>553</v>
      </c>
      <c r="B47" s="649" t="s">
        <v>1350</v>
      </c>
      <c r="C47" s="650" t="s">
        <v>564</v>
      </c>
      <c r="D47" s="651" t="s">
        <v>1351</v>
      </c>
      <c r="E47" s="650" t="s">
        <v>576</v>
      </c>
      <c r="F47" s="651" t="s">
        <v>1355</v>
      </c>
      <c r="G47" s="650" t="s">
        <v>585</v>
      </c>
      <c r="H47" s="650" t="s">
        <v>730</v>
      </c>
      <c r="I47" s="650" t="s">
        <v>731</v>
      </c>
      <c r="J47" s="650" t="s">
        <v>732</v>
      </c>
      <c r="K47" s="650" t="s">
        <v>733</v>
      </c>
      <c r="L47" s="652">
        <v>59.45999999999998</v>
      </c>
      <c r="M47" s="652">
        <v>1</v>
      </c>
      <c r="N47" s="653">
        <v>59.45999999999998</v>
      </c>
    </row>
    <row r="48" spans="1:14" ht="14.4" customHeight="1" x14ac:dyDescent="0.3">
      <c r="A48" s="648" t="s">
        <v>553</v>
      </c>
      <c r="B48" s="649" t="s">
        <v>1350</v>
      </c>
      <c r="C48" s="650" t="s">
        <v>564</v>
      </c>
      <c r="D48" s="651" t="s">
        <v>1351</v>
      </c>
      <c r="E48" s="650" t="s">
        <v>576</v>
      </c>
      <c r="F48" s="651" t="s">
        <v>1355</v>
      </c>
      <c r="G48" s="650" t="s">
        <v>585</v>
      </c>
      <c r="H48" s="650" t="s">
        <v>734</v>
      </c>
      <c r="I48" s="650" t="s">
        <v>735</v>
      </c>
      <c r="J48" s="650" t="s">
        <v>736</v>
      </c>
      <c r="K48" s="650" t="s">
        <v>580</v>
      </c>
      <c r="L48" s="652">
        <v>65.179999999999993</v>
      </c>
      <c r="M48" s="652">
        <v>1</v>
      </c>
      <c r="N48" s="653">
        <v>65.179999999999993</v>
      </c>
    </row>
    <row r="49" spans="1:14" ht="14.4" customHeight="1" x14ac:dyDescent="0.3">
      <c r="A49" s="648" t="s">
        <v>553</v>
      </c>
      <c r="B49" s="649" t="s">
        <v>1350</v>
      </c>
      <c r="C49" s="650" t="s">
        <v>564</v>
      </c>
      <c r="D49" s="651" t="s">
        <v>1351</v>
      </c>
      <c r="E49" s="650" t="s">
        <v>576</v>
      </c>
      <c r="F49" s="651" t="s">
        <v>1355</v>
      </c>
      <c r="G49" s="650" t="s">
        <v>585</v>
      </c>
      <c r="H49" s="650" t="s">
        <v>737</v>
      </c>
      <c r="I49" s="650" t="s">
        <v>738</v>
      </c>
      <c r="J49" s="650" t="s">
        <v>739</v>
      </c>
      <c r="K49" s="650" t="s">
        <v>740</v>
      </c>
      <c r="L49" s="652">
        <v>121.43999999999998</v>
      </c>
      <c r="M49" s="652">
        <v>1</v>
      </c>
      <c r="N49" s="653">
        <v>121.43999999999998</v>
      </c>
    </row>
    <row r="50" spans="1:14" ht="14.4" customHeight="1" x14ac:dyDescent="0.3">
      <c r="A50" s="648" t="s">
        <v>553</v>
      </c>
      <c r="B50" s="649" t="s">
        <v>1350</v>
      </c>
      <c r="C50" s="650" t="s">
        <v>564</v>
      </c>
      <c r="D50" s="651" t="s">
        <v>1351</v>
      </c>
      <c r="E50" s="650" t="s">
        <v>576</v>
      </c>
      <c r="F50" s="651" t="s">
        <v>1355</v>
      </c>
      <c r="G50" s="650" t="s">
        <v>585</v>
      </c>
      <c r="H50" s="650" t="s">
        <v>741</v>
      </c>
      <c r="I50" s="650" t="s">
        <v>742</v>
      </c>
      <c r="J50" s="650" t="s">
        <v>743</v>
      </c>
      <c r="K50" s="650" t="s">
        <v>744</v>
      </c>
      <c r="L50" s="652">
        <v>42.419999999999995</v>
      </c>
      <c r="M50" s="652">
        <v>1</v>
      </c>
      <c r="N50" s="653">
        <v>42.419999999999995</v>
      </c>
    </row>
    <row r="51" spans="1:14" ht="14.4" customHeight="1" x14ac:dyDescent="0.3">
      <c r="A51" s="648" t="s">
        <v>553</v>
      </c>
      <c r="B51" s="649" t="s">
        <v>1350</v>
      </c>
      <c r="C51" s="650" t="s">
        <v>564</v>
      </c>
      <c r="D51" s="651" t="s">
        <v>1351</v>
      </c>
      <c r="E51" s="650" t="s">
        <v>576</v>
      </c>
      <c r="F51" s="651" t="s">
        <v>1355</v>
      </c>
      <c r="G51" s="650" t="s">
        <v>585</v>
      </c>
      <c r="H51" s="650" t="s">
        <v>745</v>
      </c>
      <c r="I51" s="650" t="s">
        <v>746</v>
      </c>
      <c r="J51" s="650" t="s">
        <v>747</v>
      </c>
      <c r="K51" s="650" t="s">
        <v>748</v>
      </c>
      <c r="L51" s="652">
        <v>74.231250000000017</v>
      </c>
      <c r="M51" s="652">
        <v>2</v>
      </c>
      <c r="N51" s="653">
        <v>148.46250000000003</v>
      </c>
    </row>
    <row r="52" spans="1:14" ht="14.4" customHeight="1" x14ac:dyDescent="0.3">
      <c r="A52" s="648" t="s">
        <v>553</v>
      </c>
      <c r="B52" s="649" t="s">
        <v>1350</v>
      </c>
      <c r="C52" s="650" t="s">
        <v>564</v>
      </c>
      <c r="D52" s="651" t="s">
        <v>1351</v>
      </c>
      <c r="E52" s="650" t="s">
        <v>576</v>
      </c>
      <c r="F52" s="651" t="s">
        <v>1355</v>
      </c>
      <c r="G52" s="650" t="s">
        <v>585</v>
      </c>
      <c r="H52" s="650" t="s">
        <v>749</v>
      </c>
      <c r="I52" s="650" t="s">
        <v>750</v>
      </c>
      <c r="J52" s="650" t="s">
        <v>751</v>
      </c>
      <c r="K52" s="650" t="s">
        <v>752</v>
      </c>
      <c r="L52" s="652">
        <v>72.05010466100326</v>
      </c>
      <c r="M52" s="652">
        <v>1</v>
      </c>
      <c r="N52" s="653">
        <v>72.05010466100326</v>
      </c>
    </row>
    <row r="53" spans="1:14" ht="14.4" customHeight="1" x14ac:dyDescent="0.3">
      <c r="A53" s="648" t="s">
        <v>553</v>
      </c>
      <c r="B53" s="649" t="s">
        <v>1350</v>
      </c>
      <c r="C53" s="650" t="s">
        <v>564</v>
      </c>
      <c r="D53" s="651" t="s">
        <v>1351</v>
      </c>
      <c r="E53" s="650" t="s">
        <v>576</v>
      </c>
      <c r="F53" s="651" t="s">
        <v>1355</v>
      </c>
      <c r="G53" s="650" t="s">
        <v>585</v>
      </c>
      <c r="H53" s="650" t="s">
        <v>753</v>
      </c>
      <c r="I53" s="650" t="s">
        <v>754</v>
      </c>
      <c r="J53" s="650" t="s">
        <v>755</v>
      </c>
      <c r="K53" s="650" t="s">
        <v>756</v>
      </c>
      <c r="L53" s="652">
        <v>19.079999999999998</v>
      </c>
      <c r="M53" s="652">
        <v>3</v>
      </c>
      <c r="N53" s="653">
        <v>57.239999999999995</v>
      </c>
    </row>
    <row r="54" spans="1:14" ht="14.4" customHeight="1" x14ac:dyDescent="0.3">
      <c r="A54" s="648" t="s">
        <v>553</v>
      </c>
      <c r="B54" s="649" t="s">
        <v>1350</v>
      </c>
      <c r="C54" s="650" t="s">
        <v>564</v>
      </c>
      <c r="D54" s="651" t="s">
        <v>1351</v>
      </c>
      <c r="E54" s="650" t="s">
        <v>576</v>
      </c>
      <c r="F54" s="651" t="s">
        <v>1355</v>
      </c>
      <c r="G54" s="650" t="s">
        <v>585</v>
      </c>
      <c r="H54" s="650" t="s">
        <v>757</v>
      </c>
      <c r="I54" s="650" t="s">
        <v>758</v>
      </c>
      <c r="J54" s="650" t="s">
        <v>759</v>
      </c>
      <c r="K54" s="650" t="s">
        <v>760</v>
      </c>
      <c r="L54" s="652">
        <v>151.12</v>
      </c>
      <c r="M54" s="652">
        <v>1</v>
      </c>
      <c r="N54" s="653">
        <v>151.12</v>
      </c>
    </row>
    <row r="55" spans="1:14" ht="14.4" customHeight="1" x14ac:dyDescent="0.3">
      <c r="A55" s="648" t="s">
        <v>553</v>
      </c>
      <c r="B55" s="649" t="s">
        <v>1350</v>
      </c>
      <c r="C55" s="650" t="s">
        <v>564</v>
      </c>
      <c r="D55" s="651" t="s">
        <v>1351</v>
      </c>
      <c r="E55" s="650" t="s">
        <v>576</v>
      </c>
      <c r="F55" s="651" t="s">
        <v>1355</v>
      </c>
      <c r="G55" s="650" t="s">
        <v>585</v>
      </c>
      <c r="H55" s="650" t="s">
        <v>761</v>
      </c>
      <c r="I55" s="650" t="s">
        <v>762</v>
      </c>
      <c r="J55" s="650" t="s">
        <v>755</v>
      </c>
      <c r="K55" s="650" t="s">
        <v>763</v>
      </c>
      <c r="L55" s="652">
        <v>28.175016651788855</v>
      </c>
      <c r="M55" s="652">
        <v>4</v>
      </c>
      <c r="N55" s="653">
        <v>112.70006660715542</v>
      </c>
    </row>
    <row r="56" spans="1:14" ht="14.4" customHeight="1" x14ac:dyDescent="0.3">
      <c r="A56" s="648" t="s">
        <v>553</v>
      </c>
      <c r="B56" s="649" t="s">
        <v>1350</v>
      </c>
      <c r="C56" s="650" t="s">
        <v>564</v>
      </c>
      <c r="D56" s="651" t="s">
        <v>1351</v>
      </c>
      <c r="E56" s="650" t="s">
        <v>576</v>
      </c>
      <c r="F56" s="651" t="s">
        <v>1355</v>
      </c>
      <c r="G56" s="650" t="s">
        <v>585</v>
      </c>
      <c r="H56" s="650" t="s">
        <v>764</v>
      </c>
      <c r="I56" s="650" t="s">
        <v>765</v>
      </c>
      <c r="J56" s="650" t="s">
        <v>766</v>
      </c>
      <c r="K56" s="650"/>
      <c r="L56" s="652">
        <v>218.17809119725359</v>
      </c>
      <c r="M56" s="652">
        <v>1</v>
      </c>
      <c r="N56" s="653">
        <v>218.17809119725359</v>
      </c>
    </row>
    <row r="57" spans="1:14" ht="14.4" customHeight="1" x14ac:dyDescent="0.3">
      <c r="A57" s="648" t="s">
        <v>553</v>
      </c>
      <c r="B57" s="649" t="s">
        <v>1350</v>
      </c>
      <c r="C57" s="650" t="s">
        <v>564</v>
      </c>
      <c r="D57" s="651" t="s">
        <v>1351</v>
      </c>
      <c r="E57" s="650" t="s">
        <v>576</v>
      </c>
      <c r="F57" s="651" t="s">
        <v>1355</v>
      </c>
      <c r="G57" s="650" t="s">
        <v>585</v>
      </c>
      <c r="H57" s="650" t="s">
        <v>767</v>
      </c>
      <c r="I57" s="650" t="s">
        <v>768</v>
      </c>
      <c r="J57" s="650" t="s">
        <v>769</v>
      </c>
      <c r="K57" s="650" t="s">
        <v>770</v>
      </c>
      <c r="L57" s="652">
        <v>69.66</v>
      </c>
      <c r="M57" s="652">
        <v>1</v>
      </c>
      <c r="N57" s="653">
        <v>69.66</v>
      </c>
    </row>
    <row r="58" spans="1:14" ht="14.4" customHeight="1" x14ac:dyDescent="0.3">
      <c r="A58" s="648" t="s">
        <v>553</v>
      </c>
      <c r="B58" s="649" t="s">
        <v>1350</v>
      </c>
      <c r="C58" s="650" t="s">
        <v>564</v>
      </c>
      <c r="D58" s="651" t="s">
        <v>1351</v>
      </c>
      <c r="E58" s="650" t="s">
        <v>576</v>
      </c>
      <c r="F58" s="651" t="s">
        <v>1355</v>
      </c>
      <c r="G58" s="650" t="s">
        <v>585</v>
      </c>
      <c r="H58" s="650" t="s">
        <v>771</v>
      </c>
      <c r="I58" s="650" t="s">
        <v>772</v>
      </c>
      <c r="J58" s="650" t="s">
        <v>773</v>
      </c>
      <c r="K58" s="650" t="s">
        <v>594</v>
      </c>
      <c r="L58" s="652">
        <v>121.80995804642335</v>
      </c>
      <c r="M58" s="652">
        <v>3</v>
      </c>
      <c r="N58" s="653">
        <v>365.42987413927005</v>
      </c>
    </row>
    <row r="59" spans="1:14" ht="14.4" customHeight="1" x14ac:dyDescent="0.3">
      <c r="A59" s="648" t="s">
        <v>553</v>
      </c>
      <c r="B59" s="649" t="s">
        <v>1350</v>
      </c>
      <c r="C59" s="650" t="s">
        <v>564</v>
      </c>
      <c r="D59" s="651" t="s">
        <v>1351</v>
      </c>
      <c r="E59" s="650" t="s">
        <v>576</v>
      </c>
      <c r="F59" s="651" t="s">
        <v>1355</v>
      </c>
      <c r="G59" s="650" t="s">
        <v>585</v>
      </c>
      <c r="H59" s="650" t="s">
        <v>774</v>
      </c>
      <c r="I59" s="650" t="s">
        <v>775</v>
      </c>
      <c r="J59" s="650" t="s">
        <v>776</v>
      </c>
      <c r="K59" s="650" t="s">
        <v>777</v>
      </c>
      <c r="L59" s="652">
        <v>91.75</v>
      </c>
      <c r="M59" s="652">
        <v>1</v>
      </c>
      <c r="N59" s="653">
        <v>91.75</v>
      </c>
    </row>
    <row r="60" spans="1:14" ht="14.4" customHeight="1" x14ac:dyDescent="0.3">
      <c r="A60" s="648" t="s">
        <v>553</v>
      </c>
      <c r="B60" s="649" t="s">
        <v>1350</v>
      </c>
      <c r="C60" s="650" t="s">
        <v>564</v>
      </c>
      <c r="D60" s="651" t="s">
        <v>1351</v>
      </c>
      <c r="E60" s="650" t="s">
        <v>576</v>
      </c>
      <c r="F60" s="651" t="s">
        <v>1355</v>
      </c>
      <c r="G60" s="650" t="s">
        <v>585</v>
      </c>
      <c r="H60" s="650" t="s">
        <v>778</v>
      </c>
      <c r="I60" s="650" t="s">
        <v>779</v>
      </c>
      <c r="J60" s="650" t="s">
        <v>780</v>
      </c>
      <c r="K60" s="650" t="s">
        <v>781</v>
      </c>
      <c r="L60" s="652">
        <v>57.319868081315597</v>
      </c>
      <c r="M60" s="652">
        <v>1</v>
      </c>
      <c r="N60" s="653">
        <v>57.319868081315597</v>
      </c>
    </row>
    <row r="61" spans="1:14" ht="14.4" customHeight="1" x14ac:dyDescent="0.3">
      <c r="A61" s="648" t="s">
        <v>553</v>
      </c>
      <c r="B61" s="649" t="s">
        <v>1350</v>
      </c>
      <c r="C61" s="650" t="s">
        <v>564</v>
      </c>
      <c r="D61" s="651" t="s">
        <v>1351</v>
      </c>
      <c r="E61" s="650" t="s">
        <v>576</v>
      </c>
      <c r="F61" s="651" t="s">
        <v>1355</v>
      </c>
      <c r="G61" s="650" t="s">
        <v>585</v>
      </c>
      <c r="H61" s="650" t="s">
        <v>782</v>
      </c>
      <c r="I61" s="650" t="s">
        <v>783</v>
      </c>
      <c r="J61" s="650" t="s">
        <v>784</v>
      </c>
      <c r="K61" s="650" t="s">
        <v>785</v>
      </c>
      <c r="L61" s="652">
        <v>74.830008783131035</v>
      </c>
      <c r="M61" s="652">
        <v>1</v>
      </c>
      <c r="N61" s="653">
        <v>74.830008783131035</v>
      </c>
    </row>
    <row r="62" spans="1:14" ht="14.4" customHeight="1" x14ac:dyDescent="0.3">
      <c r="A62" s="648" t="s">
        <v>553</v>
      </c>
      <c r="B62" s="649" t="s">
        <v>1350</v>
      </c>
      <c r="C62" s="650" t="s">
        <v>564</v>
      </c>
      <c r="D62" s="651" t="s">
        <v>1351</v>
      </c>
      <c r="E62" s="650" t="s">
        <v>576</v>
      </c>
      <c r="F62" s="651" t="s">
        <v>1355</v>
      </c>
      <c r="G62" s="650" t="s">
        <v>585</v>
      </c>
      <c r="H62" s="650" t="s">
        <v>786</v>
      </c>
      <c r="I62" s="650" t="s">
        <v>787</v>
      </c>
      <c r="J62" s="650" t="s">
        <v>788</v>
      </c>
      <c r="K62" s="650" t="s">
        <v>789</v>
      </c>
      <c r="L62" s="652">
        <v>119.74999999999997</v>
      </c>
      <c r="M62" s="652">
        <v>1</v>
      </c>
      <c r="N62" s="653">
        <v>119.74999999999997</v>
      </c>
    </row>
    <row r="63" spans="1:14" ht="14.4" customHeight="1" x14ac:dyDescent="0.3">
      <c r="A63" s="648" t="s">
        <v>553</v>
      </c>
      <c r="B63" s="649" t="s">
        <v>1350</v>
      </c>
      <c r="C63" s="650" t="s">
        <v>564</v>
      </c>
      <c r="D63" s="651" t="s">
        <v>1351</v>
      </c>
      <c r="E63" s="650" t="s">
        <v>576</v>
      </c>
      <c r="F63" s="651" t="s">
        <v>1355</v>
      </c>
      <c r="G63" s="650" t="s">
        <v>585</v>
      </c>
      <c r="H63" s="650" t="s">
        <v>790</v>
      </c>
      <c r="I63" s="650" t="s">
        <v>791</v>
      </c>
      <c r="J63" s="650" t="s">
        <v>792</v>
      </c>
      <c r="K63" s="650" t="s">
        <v>632</v>
      </c>
      <c r="L63" s="652">
        <v>42.290053479997617</v>
      </c>
      <c r="M63" s="652">
        <v>1</v>
      </c>
      <c r="N63" s="653">
        <v>42.290053479997617</v>
      </c>
    </row>
    <row r="64" spans="1:14" ht="14.4" customHeight="1" x14ac:dyDescent="0.3">
      <c r="A64" s="648" t="s">
        <v>553</v>
      </c>
      <c r="B64" s="649" t="s">
        <v>1350</v>
      </c>
      <c r="C64" s="650" t="s">
        <v>564</v>
      </c>
      <c r="D64" s="651" t="s">
        <v>1351</v>
      </c>
      <c r="E64" s="650" t="s">
        <v>576</v>
      </c>
      <c r="F64" s="651" t="s">
        <v>1355</v>
      </c>
      <c r="G64" s="650" t="s">
        <v>585</v>
      </c>
      <c r="H64" s="650" t="s">
        <v>793</v>
      </c>
      <c r="I64" s="650" t="s">
        <v>794</v>
      </c>
      <c r="J64" s="650" t="s">
        <v>795</v>
      </c>
      <c r="K64" s="650" t="s">
        <v>796</v>
      </c>
      <c r="L64" s="652">
        <v>126.03084803662989</v>
      </c>
      <c r="M64" s="652">
        <v>3</v>
      </c>
      <c r="N64" s="653">
        <v>378.09254410988967</v>
      </c>
    </row>
    <row r="65" spans="1:14" ht="14.4" customHeight="1" x14ac:dyDescent="0.3">
      <c r="A65" s="648" t="s">
        <v>553</v>
      </c>
      <c r="B65" s="649" t="s">
        <v>1350</v>
      </c>
      <c r="C65" s="650" t="s">
        <v>564</v>
      </c>
      <c r="D65" s="651" t="s">
        <v>1351</v>
      </c>
      <c r="E65" s="650" t="s">
        <v>576</v>
      </c>
      <c r="F65" s="651" t="s">
        <v>1355</v>
      </c>
      <c r="G65" s="650" t="s">
        <v>585</v>
      </c>
      <c r="H65" s="650" t="s">
        <v>797</v>
      </c>
      <c r="I65" s="650" t="s">
        <v>798</v>
      </c>
      <c r="J65" s="650" t="s">
        <v>799</v>
      </c>
      <c r="K65" s="650" t="s">
        <v>800</v>
      </c>
      <c r="L65" s="652">
        <v>138.24000000000004</v>
      </c>
      <c r="M65" s="652">
        <v>1</v>
      </c>
      <c r="N65" s="653">
        <v>138.24000000000004</v>
      </c>
    </row>
    <row r="66" spans="1:14" ht="14.4" customHeight="1" x14ac:dyDescent="0.3">
      <c r="A66" s="648" t="s">
        <v>553</v>
      </c>
      <c r="B66" s="649" t="s">
        <v>1350</v>
      </c>
      <c r="C66" s="650" t="s">
        <v>564</v>
      </c>
      <c r="D66" s="651" t="s">
        <v>1351</v>
      </c>
      <c r="E66" s="650" t="s">
        <v>576</v>
      </c>
      <c r="F66" s="651" t="s">
        <v>1355</v>
      </c>
      <c r="G66" s="650" t="s">
        <v>585</v>
      </c>
      <c r="H66" s="650" t="s">
        <v>801</v>
      </c>
      <c r="I66" s="650" t="s">
        <v>802</v>
      </c>
      <c r="J66" s="650" t="s">
        <v>669</v>
      </c>
      <c r="K66" s="650" t="s">
        <v>803</v>
      </c>
      <c r="L66" s="652">
        <v>60.350621570987016</v>
      </c>
      <c r="M66" s="652">
        <v>10</v>
      </c>
      <c r="N66" s="653">
        <v>603.50621570987016</v>
      </c>
    </row>
    <row r="67" spans="1:14" ht="14.4" customHeight="1" x14ac:dyDescent="0.3">
      <c r="A67" s="648" t="s">
        <v>553</v>
      </c>
      <c r="B67" s="649" t="s">
        <v>1350</v>
      </c>
      <c r="C67" s="650" t="s">
        <v>564</v>
      </c>
      <c r="D67" s="651" t="s">
        <v>1351</v>
      </c>
      <c r="E67" s="650" t="s">
        <v>576</v>
      </c>
      <c r="F67" s="651" t="s">
        <v>1355</v>
      </c>
      <c r="G67" s="650" t="s">
        <v>585</v>
      </c>
      <c r="H67" s="650" t="s">
        <v>804</v>
      </c>
      <c r="I67" s="650" t="s">
        <v>805</v>
      </c>
      <c r="J67" s="650" t="s">
        <v>806</v>
      </c>
      <c r="K67" s="650" t="s">
        <v>807</v>
      </c>
      <c r="L67" s="652">
        <v>197.47</v>
      </c>
      <c r="M67" s="652">
        <v>1</v>
      </c>
      <c r="N67" s="653">
        <v>197.47</v>
      </c>
    </row>
    <row r="68" spans="1:14" ht="14.4" customHeight="1" x14ac:dyDescent="0.3">
      <c r="A68" s="648" t="s">
        <v>553</v>
      </c>
      <c r="B68" s="649" t="s">
        <v>1350</v>
      </c>
      <c r="C68" s="650" t="s">
        <v>564</v>
      </c>
      <c r="D68" s="651" t="s">
        <v>1351</v>
      </c>
      <c r="E68" s="650" t="s">
        <v>576</v>
      </c>
      <c r="F68" s="651" t="s">
        <v>1355</v>
      </c>
      <c r="G68" s="650" t="s">
        <v>585</v>
      </c>
      <c r="H68" s="650" t="s">
        <v>808</v>
      </c>
      <c r="I68" s="650" t="s">
        <v>809</v>
      </c>
      <c r="J68" s="650" t="s">
        <v>810</v>
      </c>
      <c r="K68" s="650" t="s">
        <v>811</v>
      </c>
      <c r="L68" s="652">
        <v>701.04</v>
      </c>
      <c r="M68" s="652">
        <v>1</v>
      </c>
      <c r="N68" s="653">
        <v>701.04</v>
      </c>
    </row>
    <row r="69" spans="1:14" ht="14.4" customHeight="1" x14ac:dyDescent="0.3">
      <c r="A69" s="648" t="s">
        <v>553</v>
      </c>
      <c r="B69" s="649" t="s">
        <v>1350</v>
      </c>
      <c r="C69" s="650" t="s">
        <v>564</v>
      </c>
      <c r="D69" s="651" t="s">
        <v>1351</v>
      </c>
      <c r="E69" s="650" t="s">
        <v>576</v>
      </c>
      <c r="F69" s="651" t="s">
        <v>1355</v>
      </c>
      <c r="G69" s="650" t="s">
        <v>585</v>
      </c>
      <c r="H69" s="650" t="s">
        <v>812</v>
      </c>
      <c r="I69" s="650" t="s">
        <v>813</v>
      </c>
      <c r="J69" s="650" t="s">
        <v>814</v>
      </c>
      <c r="K69" s="650" t="s">
        <v>815</v>
      </c>
      <c r="L69" s="652">
        <v>102.31999999999996</v>
      </c>
      <c r="M69" s="652">
        <v>1</v>
      </c>
      <c r="N69" s="653">
        <v>102.31999999999996</v>
      </c>
    </row>
    <row r="70" spans="1:14" ht="14.4" customHeight="1" x14ac:dyDescent="0.3">
      <c r="A70" s="648" t="s">
        <v>553</v>
      </c>
      <c r="B70" s="649" t="s">
        <v>1350</v>
      </c>
      <c r="C70" s="650" t="s">
        <v>564</v>
      </c>
      <c r="D70" s="651" t="s">
        <v>1351</v>
      </c>
      <c r="E70" s="650" t="s">
        <v>576</v>
      </c>
      <c r="F70" s="651" t="s">
        <v>1355</v>
      </c>
      <c r="G70" s="650" t="s">
        <v>585</v>
      </c>
      <c r="H70" s="650" t="s">
        <v>816</v>
      </c>
      <c r="I70" s="650" t="s">
        <v>817</v>
      </c>
      <c r="J70" s="650" t="s">
        <v>818</v>
      </c>
      <c r="K70" s="650" t="s">
        <v>819</v>
      </c>
      <c r="L70" s="652">
        <v>64.8</v>
      </c>
      <c r="M70" s="652">
        <v>1</v>
      </c>
      <c r="N70" s="653">
        <v>64.8</v>
      </c>
    </row>
    <row r="71" spans="1:14" ht="14.4" customHeight="1" x14ac:dyDescent="0.3">
      <c r="A71" s="648" t="s">
        <v>553</v>
      </c>
      <c r="B71" s="649" t="s">
        <v>1350</v>
      </c>
      <c r="C71" s="650" t="s">
        <v>564</v>
      </c>
      <c r="D71" s="651" t="s">
        <v>1351</v>
      </c>
      <c r="E71" s="650" t="s">
        <v>576</v>
      </c>
      <c r="F71" s="651" t="s">
        <v>1355</v>
      </c>
      <c r="G71" s="650" t="s">
        <v>585</v>
      </c>
      <c r="H71" s="650" t="s">
        <v>820</v>
      </c>
      <c r="I71" s="650" t="s">
        <v>821</v>
      </c>
      <c r="J71" s="650" t="s">
        <v>822</v>
      </c>
      <c r="K71" s="650" t="s">
        <v>823</v>
      </c>
      <c r="L71" s="652">
        <v>54.613333333333344</v>
      </c>
      <c r="M71" s="652">
        <v>3</v>
      </c>
      <c r="N71" s="653">
        <v>163.84000000000003</v>
      </c>
    </row>
    <row r="72" spans="1:14" ht="14.4" customHeight="1" x14ac:dyDescent="0.3">
      <c r="A72" s="648" t="s">
        <v>553</v>
      </c>
      <c r="B72" s="649" t="s">
        <v>1350</v>
      </c>
      <c r="C72" s="650" t="s">
        <v>564</v>
      </c>
      <c r="D72" s="651" t="s">
        <v>1351</v>
      </c>
      <c r="E72" s="650" t="s">
        <v>576</v>
      </c>
      <c r="F72" s="651" t="s">
        <v>1355</v>
      </c>
      <c r="G72" s="650" t="s">
        <v>585</v>
      </c>
      <c r="H72" s="650" t="s">
        <v>824</v>
      </c>
      <c r="I72" s="650" t="s">
        <v>237</v>
      </c>
      <c r="J72" s="650" t="s">
        <v>825</v>
      </c>
      <c r="K72" s="650"/>
      <c r="L72" s="652">
        <v>199.35</v>
      </c>
      <c r="M72" s="652">
        <v>1</v>
      </c>
      <c r="N72" s="653">
        <v>199.35</v>
      </c>
    </row>
    <row r="73" spans="1:14" ht="14.4" customHeight="1" x14ac:dyDescent="0.3">
      <c r="A73" s="648" t="s">
        <v>553</v>
      </c>
      <c r="B73" s="649" t="s">
        <v>1350</v>
      </c>
      <c r="C73" s="650" t="s">
        <v>564</v>
      </c>
      <c r="D73" s="651" t="s">
        <v>1351</v>
      </c>
      <c r="E73" s="650" t="s">
        <v>576</v>
      </c>
      <c r="F73" s="651" t="s">
        <v>1355</v>
      </c>
      <c r="G73" s="650" t="s">
        <v>585</v>
      </c>
      <c r="H73" s="650" t="s">
        <v>826</v>
      </c>
      <c r="I73" s="650" t="s">
        <v>827</v>
      </c>
      <c r="J73" s="650" t="s">
        <v>828</v>
      </c>
      <c r="K73" s="650" t="s">
        <v>829</v>
      </c>
      <c r="L73" s="652">
        <v>165.67950996587564</v>
      </c>
      <c r="M73" s="652">
        <v>1</v>
      </c>
      <c r="N73" s="653">
        <v>165.67950996587564</v>
      </c>
    </row>
    <row r="74" spans="1:14" ht="14.4" customHeight="1" x14ac:dyDescent="0.3">
      <c r="A74" s="648" t="s">
        <v>553</v>
      </c>
      <c r="B74" s="649" t="s">
        <v>1350</v>
      </c>
      <c r="C74" s="650" t="s">
        <v>564</v>
      </c>
      <c r="D74" s="651" t="s">
        <v>1351</v>
      </c>
      <c r="E74" s="650" t="s">
        <v>576</v>
      </c>
      <c r="F74" s="651" t="s">
        <v>1355</v>
      </c>
      <c r="G74" s="650" t="s">
        <v>585</v>
      </c>
      <c r="H74" s="650" t="s">
        <v>830</v>
      </c>
      <c r="I74" s="650" t="s">
        <v>831</v>
      </c>
      <c r="J74" s="650" t="s">
        <v>832</v>
      </c>
      <c r="K74" s="650" t="s">
        <v>740</v>
      </c>
      <c r="L74" s="652">
        <v>109.01501294563573</v>
      </c>
      <c r="M74" s="652">
        <v>4</v>
      </c>
      <c r="N74" s="653">
        <v>436.06005178254293</v>
      </c>
    </row>
    <row r="75" spans="1:14" ht="14.4" customHeight="1" x14ac:dyDescent="0.3">
      <c r="A75" s="648" t="s">
        <v>553</v>
      </c>
      <c r="B75" s="649" t="s">
        <v>1350</v>
      </c>
      <c r="C75" s="650" t="s">
        <v>564</v>
      </c>
      <c r="D75" s="651" t="s">
        <v>1351</v>
      </c>
      <c r="E75" s="650" t="s">
        <v>576</v>
      </c>
      <c r="F75" s="651" t="s">
        <v>1355</v>
      </c>
      <c r="G75" s="650" t="s">
        <v>585</v>
      </c>
      <c r="H75" s="650" t="s">
        <v>833</v>
      </c>
      <c r="I75" s="650" t="s">
        <v>834</v>
      </c>
      <c r="J75" s="650" t="s">
        <v>835</v>
      </c>
      <c r="K75" s="650" t="s">
        <v>836</v>
      </c>
      <c r="L75" s="652">
        <v>64.399958661306769</v>
      </c>
      <c r="M75" s="652">
        <v>1</v>
      </c>
      <c r="N75" s="653">
        <v>64.399958661306769</v>
      </c>
    </row>
    <row r="76" spans="1:14" ht="14.4" customHeight="1" x14ac:dyDescent="0.3">
      <c r="A76" s="648" t="s">
        <v>553</v>
      </c>
      <c r="B76" s="649" t="s">
        <v>1350</v>
      </c>
      <c r="C76" s="650" t="s">
        <v>564</v>
      </c>
      <c r="D76" s="651" t="s">
        <v>1351</v>
      </c>
      <c r="E76" s="650" t="s">
        <v>576</v>
      </c>
      <c r="F76" s="651" t="s">
        <v>1355</v>
      </c>
      <c r="G76" s="650" t="s">
        <v>585</v>
      </c>
      <c r="H76" s="650" t="s">
        <v>837</v>
      </c>
      <c r="I76" s="650" t="s">
        <v>838</v>
      </c>
      <c r="J76" s="650" t="s">
        <v>839</v>
      </c>
      <c r="K76" s="650" t="s">
        <v>840</v>
      </c>
      <c r="L76" s="652">
        <v>34.70078692440562</v>
      </c>
      <c r="M76" s="652">
        <v>1</v>
      </c>
      <c r="N76" s="653">
        <v>34.70078692440562</v>
      </c>
    </row>
    <row r="77" spans="1:14" ht="14.4" customHeight="1" x14ac:dyDescent="0.3">
      <c r="A77" s="648" t="s">
        <v>553</v>
      </c>
      <c r="B77" s="649" t="s">
        <v>1350</v>
      </c>
      <c r="C77" s="650" t="s">
        <v>564</v>
      </c>
      <c r="D77" s="651" t="s">
        <v>1351</v>
      </c>
      <c r="E77" s="650" t="s">
        <v>576</v>
      </c>
      <c r="F77" s="651" t="s">
        <v>1355</v>
      </c>
      <c r="G77" s="650" t="s">
        <v>585</v>
      </c>
      <c r="H77" s="650" t="s">
        <v>841</v>
      </c>
      <c r="I77" s="650" t="s">
        <v>842</v>
      </c>
      <c r="J77" s="650" t="s">
        <v>843</v>
      </c>
      <c r="K77" s="650" t="s">
        <v>844</v>
      </c>
      <c r="L77" s="652">
        <v>49.570562639611055</v>
      </c>
      <c r="M77" s="652">
        <v>2</v>
      </c>
      <c r="N77" s="653">
        <v>99.141125279222109</v>
      </c>
    </row>
    <row r="78" spans="1:14" ht="14.4" customHeight="1" x14ac:dyDescent="0.3">
      <c r="A78" s="648" t="s">
        <v>553</v>
      </c>
      <c r="B78" s="649" t="s">
        <v>1350</v>
      </c>
      <c r="C78" s="650" t="s">
        <v>564</v>
      </c>
      <c r="D78" s="651" t="s">
        <v>1351</v>
      </c>
      <c r="E78" s="650" t="s">
        <v>576</v>
      </c>
      <c r="F78" s="651" t="s">
        <v>1355</v>
      </c>
      <c r="G78" s="650" t="s">
        <v>585</v>
      </c>
      <c r="H78" s="650" t="s">
        <v>845</v>
      </c>
      <c r="I78" s="650" t="s">
        <v>846</v>
      </c>
      <c r="J78" s="650" t="s">
        <v>847</v>
      </c>
      <c r="K78" s="650" t="s">
        <v>613</v>
      </c>
      <c r="L78" s="652">
        <v>41.590006553174852</v>
      </c>
      <c r="M78" s="652">
        <v>13</v>
      </c>
      <c r="N78" s="653">
        <v>540.67008519127307</v>
      </c>
    </row>
    <row r="79" spans="1:14" ht="14.4" customHeight="1" x14ac:dyDescent="0.3">
      <c r="A79" s="648" t="s">
        <v>553</v>
      </c>
      <c r="B79" s="649" t="s">
        <v>1350</v>
      </c>
      <c r="C79" s="650" t="s">
        <v>564</v>
      </c>
      <c r="D79" s="651" t="s">
        <v>1351</v>
      </c>
      <c r="E79" s="650" t="s">
        <v>576</v>
      </c>
      <c r="F79" s="651" t="s">
        <v>1355</v>
      </c>
      <c r="G79" s="650" t="s">
        <v>585</v>
      </c>
      <c r="H79" s="650" t="s">
        <v>848</v>
      </c>
      <c r="I79" s="650" t="s">
        <v>849</v>
      </c>
      <c r="J79" s="650" t="s">
        <v>850</v>
      </c>
      <c r="K79" s="650" t="s">
        <v>851</v>
      </c>
      <c r="L79" s="652">
        <v>137.21030318078817</v>
      </c>
      <c r="M79" s="652">
        <v>33</v>
      </c>
      <c r="N79" s="653">
        <v>4527.9400049660098</v>
      </c>
    </row>
    <row r="80" spans="1:14" ht="14.4" customHeight="1" x14ac:dyDescent="0.3">
      <c r="A80" s="648" t="s">
        <v>553</v>
      </c>
      <c r="B80" s="649" t="s">
        <v>1350</v>
      </c>
      <c r="C80" s="650" t="s">
        <v>564</v>
      </c>
      <c r="D80" s="651" t="s">
        <v>1351</v>
      </c>
      <c r="E80" s="650" t="s">
        <v>576</v>
      </c>
      <c r="F80" s="651" t="s">
        <v>1355</v>
      </c>
      <c r="G80" s="650" t="s">
        <v>585</v>
      </c>
      <c r="H80" s="650" t="s">
        <v>852</v>
      </c>
      <c r="I80" s="650" t="s">
        <v>237</v>
      </c>
      <c r="J80" s="650" t="s">
        <v>853</v>
      </c>
      <c r="K80" s="650"/>
      <c r="L80" s="652">
        <v>101.93722586459013</v>
      </c>
      <c r="M80" s="652">
        <v>6</v>
      </c>
      <c r="N80" s="653">
        <v>611.62335518754082</v>
      </c>
    </row>
    <row r="81" spans="1:14" ht="14.4" customHeight="1" x14ac:dyDescent="0.3">
      <c r="A81" s="648" t="s">
        <v>553</v>
      </c>
      <c r="B81" s="649" t="s">
        <v>1350</v>
      </c>
      <c r="C81" s="650" t="s">
        <v>564</v>
      </c>
      <c r="D81" s="651" t="s">
        <v>1351</v>
      </c>
      <c r="E81" s="650" t="s">
        <v>576</v>
      </c>
      <c r="F81" s="651" t="s">
        <v>1355</v>
      </c>
      <c r="G81" s="650" t="s">
        <v>585</v>
      </c>
      <c r="H81" s="650" t="s">
        <v>854</v>
      </c>
      <c r="I81" s="650" t="s">
        <v>237</v>
      </c>
      <c r="J81" s="650" t="s">
        <v>855</v>
      </c>
      <c r="K81" s="650"/>
      <c r="L81" s="652">
        <v>591.55554879897272</v>
      </c>
      <c r="M81" s="652">
        <v>1</v>
      </c>
      <c r="N81" s="653">
        <v>591.55554879897272</v>
      </c>
    </row>
    <row r="82" spans="1:14" ht="14.4" customHeight="1" x14ac:dyDescent="0.3">
      <c r="A82" s="648" t="s">
        <v>553</v>
      </c>
      <c r="B82" s="649" t="s">
        <v>1350</v>
      </c>
      <c r="C82" s="650" t="s">
        <v>564</v>
      </c>
      <c r="D82" s="651" t="s">
        <v>1351</v>
      </c>
      <c r="E82" s="650" t="s">
        <v>576</v>
      </c>
      <c r="F82" s="651" t="s">
        <v>1355</v>
      </c>
      <c r="G82" s="650" t="s">
        <v>585</v>
      </c>
      <c r="H82" s="650" t="s">
        <v>856</v>
      </c>
      <c r="I82" s="650" t="s">
        <v>857</v>
      </c>
      <c r="J82" s="650" t="s">
        <v>858</v>
      </c>
      <c r="K82" s="650" t="s">
        <v>859</v>
      </c>
      <c r="L82" s="652">
        <v>128.16999999999999</v>
      </c>
      <c r="M82" s="652">
        <v>1</v>
      </c>
      <c r="N82" s="653">
        <v>128.16999999999999</v>
      </c>
    </row>
    <row r="83" spans="1:14" ht="14.4" customHeight="1" x14ac:dyDescent="0.3">
      <c r="A83" s="648" t="s">
        <v>553</v>
      </c>
      <c r="B83" s="649" t="s">
        <v>1350</v>
      </c>
      <c r="C83" s="650" t="s">
        <v>564</v>
      </c>
      <c r="D83" s="651" t="s">
        <v>1351</v>
      </c>
      <c r="E83" s="650" t="s">
        <v>576</v>
      </c>
      <c r="F83" s="651" t="s">
        <v>1355</v>
      </c>
      <c r="G83" s="650" t="s">
        <v>585</v>
      </c>
      <c r="H83" s="650" t="s">
        <v>860</v>
      </c>
      <c r="I83" s="650" t="s">
        <v>861</v>
      </c>
      <c r="J83" s="650" t="s">
        <v>862</v>
      </c>
      <c r="K83" s="650" t="s">
        <v>863</v>
      </c>
      <c r="L83" s="652">
        <v>153.54</v>
      </c>
      <c r="M83" s="652">
        <v>1</v>
      </c>
      <c r="N83" s="653">
        <v>153.54</v>
      </c>
    </row>
    <row r="84" spans="1:14" ht="14.4" customHeight="1" x14ac:dyDescent="0.3">
      <c r="A84" s="648" t="s">
        <v>553</v>
      </c>
      <c r="B84" s="649" t="s">
        <v>1350</v>
      </c>
      <c r="C84" s="650" t="s">
        <v>564</v>
      </c>
      <c r="D84" s="651" t="s">
        <v>1351</v>
      </c>
      <c r="E84" s="650" t="s">
        <v>576</v>
      </c>
      <c r="F84" s="651" t="s">
        <v>1355</v>
      </c>
      <c r="G84" s="650" t="s">
        <v>585</v>
      </c>
      <c r="H84" s="650" t="s">
        <v>864</v>
      </c>
      <c r="I84" s="650" t="s">
        <v>865</v>
      </c>
      <c r="J84" s="650" t="s">
        <v>866</v>
      </c>
      <c r="K84" s="650" t="s">
        <v>867</v>
      </c>
      <c r="L84" s="652">
        <v>62.050000000000018</v>
      </c>
      <c r="M84" s="652">
        <v>1</v>
      </c>
      <c r="N84" s="653">
        <v>62.050000000000018</v>
      </c>
    </row>
    <row r="85" spans="1:14" ht="14.4" customHeight="1" x14ac:dyDescent="0.3">
      <c r="A85" s="648" t="s">
        <v>553</v>
      </c>
      <c r="B85" s="649" t="s">
        <v>1350</v>
      </c>
      <c r="C85" s="650" t="s">
        <v>564</v>
      </c>
      <c r="D85" s="651" t="s">
        <v>1351</v>
      </c>
      <c r="E85" s="650" t="s">
        <v>576</v>
      </c>
      <c r="F85" s="651" t="s">
        <v>1355</v>
      </c>
      <c r="G85" s="650" t="s">
        <v>585</v>
      </c>
      <c r="H85" s="650" t="s">
        <v>868</v>
      </c>
      <c r="I85" s="650" t="s">
        <v>869</v>
      </c>
      <c r="J85" s="650" t="s">
        <v>870</v>
      </c>
      <c r="K85" s="650" t="s">
        <v>871</v>
      </c>
      <c r="L85" s="652">
        <v>111.19022799838659</v>
      </c>
      <c r="M85" s="652">
        <v>7</v>
      </c>
      <c r="N85" s="653">
        <v>778.33159598870611</v>
      </c>
    </row>
    <row r="86" spans="1:14" ht="14.4" customHeight="1" x14ac:dyDescent="0.3">
      <c r="A86" s="648" t="s">
        <v>553</v>
      </c>
      <c r="B86" s="649" t="s">
        <v>1350</v>
      </c>
      <c r="C86" s="650" t="s">
        <v>564</v>
      </c>
      <c r="D86" s="651" t="s">
        <v>1351</v>
      </c>
      <c r="E86" s="650" t="s">
        <v>576</v>
      </c>
      <c r="F86" s="651" t="s">
        <v>1355</v>
      </c>
      <c r="G86" s="650" t="s">
        <v>585</v>
      </c>
      <c r="H86" s="650" t="s">
        <v>872</v>
      </c>
      <c r="I86" s="650" t="s">
        <v>873</v>
      </c>
      <c r="J86" s="650" t="s">
        <v>874</v>
      </c>
      <c r="K86" s="650" t="s">
        <v>875</v>
      </c>
      <c r="L86" s="652">
        <v>61.160000000000011</v>
      </c>
      <c r="M86" s="652">
        <v>2</v>
      </c>
      <c r="N86" s="653">
        <v>122.32000000000002</v>
      </c>
    </row>
    <row r="87" spans="1:14" ht="14.4" customHeight="1" x14ac:dyDescent="0.3">
      <c r="A87" s="648" t="s">
        <v>553</v>
      </c>
      <c r="B87" s="649" t="s">
        <v>1350</v>
      </c>
      <c r="C87" s="650" t="s">
        <v>564</v>
      </c>
      <c r="D87" s="651" t="s">
        <v>1351</v>
      </c>
      <c r="E87" s="650" t="s">
        <v>576</v>
      </c>
      <c r="F87" s="651" t="s">
        <v>1355</v>
      </c>
      <c r="G87" s="650" t="s">
        <v>585</v>
      </c>
      <c r="H87" s="650" t="s">
        <v>876</v>
      </c>
      <c r="I87" s="650" t="s">
        <v>237</v>
      </c>
      <c r="J87" s="650" t="s">
        <v>877</v>
      </c>
      <c r="K87" s="650" t="s">
        <v>878</v>
      </c>
      <c r="L87" s="652">
        <v>23.7</v>
      </c>
      <c r="M87" s="652">
        <v>114</v>
      </c>
      <c r="N87" s="653">
        <v>2701.7999999999997</v>
      </c>
    </row>
    <row r="88" spans="1:14" ht="14.4" customHeight="1" x14ac:dyDescent="0.3">
      <c r="A88" s="648" t="s">
        <v>553</v>
      </c>
      <c r="B88" s="649" t="s">
        <v>1350</v>
      </c>
      <c r="C88" s="650" t="s">
        <v>564</v>
      </c>
      <c r="D88" s="651" t="s">
        <v>1351</v>
      </c>
      <c r="E88" s="650" t="s">
        <v>576</v>
      </c>
      <c r="F88" s="651" t="s">
        <v>1355</v>
      </c>
      <c r="G88" s="650" t="s">
        <v>585</v>
      </c>
      <c r="H88" s="650" t="s">
        <v>879</v>
      </c>
      <c r="I88" s="650" t="s">
        <v>237</v>
      </c>
      <c r="J88" s="650" t="s">
        <v>880</v>
      </c>
      <c r="K88" s="650" t="s">
        <v>878</v>
      </c>
      <c r="L88" s="652">
        <v>24.037194261613497</v>
      </c>
      <c r="M88" s="652">
        <v>6</v>
      </c>
      <c r="N88" s="653">
        <v>144.22316556968099</v>
      </c>
    </row>
    <row r="89" spans="1:14" ht="14.4" customHeight="1" x14ac:dyDescent="0.3">
      <c r="A89" s="648" t="s">
        <v>553</v>
      </c>
      <c r="B89" s="649" t="s">
        <v>1350</v>
      </c>
      <c r="C89" s="650" t="s">
        <v>564</v>
      </c>
      <c r="D89" s="651" t="s">
        <v>1351</v>
      </c>
      <c r="E89" s="650" t="s">
        <v>576</v>
      </c>
      <c r="F89" s="651" t="s">
        <v>1355</v>
      </c>
      <c r="G89" s="650" t="s">
        <v>585</v>
      </c>
      <c r="H89" s="650" t="s">
        <v>881</v>
      </c>
      <c r="I89" s="650" t="s">
        <v>882</v>
      </c>
      <c r="J89" s="650" t="s">
        <v>883</v>
      </c>
      <c r="K89" s="650" t="s">
        <v>884</v>
      </c>
      <c r="L89" s="652">
        <v>164.86333333333332</v>
      </c>
      <c r="M89" s="652">
        <v>1</v>
      </c>
      <c r="N89" s="653">
        <v>164.86333333333332</v>
      </c>
    </row>
    <row r="90" spans="1:14" ht="14.4" customHeight="1" x14ac:dyDescent="0.3">
      <c r="A90" s="648" t="s">
        <v>553</v>
      </c>
      <c r="B90" s="649" t="s">
        <v>1350</v>
      </c>
      <c r="C90" s="650" t="s">
        <v>564</v>
      </c>
      <c r="D90" s="651" t="s">
        <v>1351</v>
      </c>
      <c r="E90" s="650" t="s">
        <v>576</v>
      </c>
      <c r="F90" s="651" t="s">
        <v>1355</v>
      </c>
      <c r="G90" s="650" t="s">
        <v>585</v>
      </c>
      <c r="H90" s="650" t="s">
        <v>885</v>
      </c>
      <c r="I90" s="650" t="s">
        <v>886</v>
      </c>
      <c r="J90" s="650" t="s">
        <v>887</v>
      </c>
      <c r="K90" s="650" t="s">
        <v>888</v>
      </c>
      <c r="L90" s="652">
        <v>117.74000000000001</v>
      </c>
      <c r="M90" s="652">
        <v>6</v>
      </c>
      <c r="N90" s="653">
        <v>706.44</v>
      </c>
    </row>
    <row r="91" spans="1:14" ht="14.4" customHeight="1" x14ac:dyDescent="0.3">
      <c r="A91" s="648" t="s">
        <v>553</v>
      </c>
      <c r="B91" s="649" t="s">
        <v>1350</v>
      </c>
      <c r="C91" s="650" t="s">
        <v>564</v>
      </c>
      <c r="D91" s="651" t="s">
        <v>1351</v>
      </c>
      <c r="E91" s="650" t="s">
        <v>576</v>
      </c>
      <c r="F91" s="651" t="s">
        <v>1355</v>
      </c>
      <c r="G91" s="650" t="s">
        <v>585</v>
      </c>
      <c r="H91" s="650" t="s">
        <v>889</v>
      </c>
      <c r="I91" s="650" t="s">
        <v>890</v>
      </c>
      <c r="J91" s="650" t="s">
        <v>891</v>
      </c>
      <c r="K91" s="650" t="s">
        <v>892</v>
      </c>
      <c r="L91" s="652">
        <v>78.249991910275924</v>
      </c>
      <c r="M91" s="652">
        <v>1</v>
      </c>
      <c r="N91" s="653">
        <v>78.249991910275924</v>
      </c>
    </row>
    <row r="92" spans="1:14" ht="14.4" customHeight="1" x14ac:dyDescent="0.3">
      <c r="A92" s="648" t="s">
        <v>553</v>
      </c>
      <c r="B92" s="649" t="s">
        <v>1350</v>
      </c>
      <c r="C92" s="650" t="s">
        <v>564</v>
      </c>
      <c r="D92" s="651" t="s">
        <v>1351</v>
      </c>
      <c r="E92" s="650" t="s">
        <v>576</v>
      </c>
      <c r="F92" s="651" t="s">
        <v>1355</v>
      </c>
      <c r="G92" s="650" t="s">
        <v>585</v>
      </c>
      <c r="H92" s="650" t="s">
        <v>893</v>
      </c>
      <c r="I92" s="650" t="s">
        <v>894</v>
      </c>
      <c r="J92" s="650" t="s">
        <v>895</v>
      </c>
      <c r="K92" s="650" t="s">
        <v>896</v>
      </c>
      <c r="L92" s="652">
        <v>38.94</v>
      </c>
      <c r="M92" s="652">
        <v>2</v>
      </c>
      <c r="N92" s="653">
        <v>77.88</v>
      </c>
    </row>
    <row r="93" spans="1:14" ht="14.4" customHeight="1" x14ac:dyDescent="0.3">
      <c r="A93" s="648" t="s">
        <v>553</v>
      </c>
      <c r="B93" s="649" t="s">
        <v>1350</v>
      </c>
      <c r="C93" s="650" t="s">
        <v>564</v>
      </c>
      <c r="D93" s="651" t="s">
        <v>1351</v>
      </c>
      <c r="E93" s="650" t="s">
        <v>576</v>
      </c>
      <c r="F93" s="651" t="s">
        <v>1355</v>
      </c>
      <c r="G93" s="650" t="s">
        <v>585</v>
      </c>
      <c r="H93" s="650" t="s">
        <v>897</v>
      </c>
      <c r="I93" s="650" t="s">
        <v>237</v>
      </c>
      <c r="J93" s="650" t="s">
        <v>898</v>
      </c>
      <c r="K93" s="650" t="s">
        <v>899</v>
      </c>
      <c r="L93" s="652">
        <v>199.67000000000004</v>
      </c>
      <c r="M93" s="652">
        <v>2</v>
      </c>
      <c r="N93" s="653">
        <v>399.34000000000009</v>
      </c>
    </row>
    <row r="94" spans="1:14" ht="14.4" customHeight="1" x14ac:dyDescent="0.3">
      <c r="A94" s="648" t="s">
        <v>553</v>
      </c>
      <c r="B94" s="649" t="s">
        <v>1350</v>
      </c>
      <c r="C94" s="650" t="s">
        <v>564</v>
      </c>
      <c r="D94" s="651" t="s">
        <v>1351</v>
      </c>
      <c r="E94" s="650" t="s">
        <v>576</v>
      </c>
      <c r="F94" s="651" t="s">
        <v>1355</v>
      </c>
      <c r="G94" s="650" t="s">
        <v>585</v>
      </c>
      <c r="H94" s="650" t="s">
        <v>900</v>
      </c>
      <c r="I94" s="650" t="s">
        <v>901</v>
      </c>
      <c r="J94" s="650" t="s">
        <v>902</v>
      </c>
      <c r="K94" s="650" t="s">
        <v>903</v>
      </c>
      <c r="L94" s="652">
        <v>243.27999999999989</v>
      </c>
      <c r="M94" s="652">
        <v>1</v>
      </c>
      <c r="N94" s="653">
        <v>243.27999999999989</v>
      </c>
    </row>
    <row r="95" spans="1:14" ht="14.4" customHeight="1" x14ac:dyDescent="0.3">
      <c r="A95" s="648" t="s">
        <v>553</v>
      </c>
      <c r="B95" s="649" t="s">
        <v>1350</v>
      </c>
      <c r="C95" s="650" t="s">
        <v>564</v>
      </c>
      <c r="D95" s="651" t="s">
        <v>1351</v>
      </c>
      <c r="E95" s="650" t="s">
        <v>576</v>
      </c>
      <c r="F95" s="651" t="s">
        <v>1355</v>
      </c>
      <c r="G95" s="650" t="s">
        <v>585</v>
      </c>
      <c r="H95" s="650" t="s">
        <v>904</v>
      </c>
      <c r="I95" s="650" t="s">
        <v>905</v>
      </c>
      <c r="J95" s="650" t="s">
        <v>906</v>
      </c>
      <c r="K95" s="650" t="s">
        <v>907</v>
      </c>
      <c r="L95" s="652">
        <v>39.659999999999982</v>
      </c>
      <c r="M95" s="652">
        <v>1</v>
      </c>
      <c r="N95" s="653">
        <v>39.659999999999982</v>
      </c>
    </row>
    <row r="96" spans="1:14" ht="14.4" customHeight="1" x14ac:dyDescent="0.3">
      <c r="A96" s="648" t="s">
        <v>553</v>
      </c>
      <c r="B96" s="649" t="s">
        <v>1350</v>
      </c>
      <c r="C96" s="650" t="s">
        <v>564</v>
      </c>
      <c r="D96" s="651" t="s">
        <v>1351</v>
      </c>
      <c r="E96" s="650" t="s">
        <v>576</v>
      </c>
      <c r="F96" s="651" t="s">
        <v>1355</v>
      </c>
      <c r="G96" s="650" t="s">
        <v>585</v>
      </c>
      <c r="H96" s="650" t="s">
        <v>908</v>
      </c>
      <c r="I96" s="650" t="s">
        <v>237</v>
      </c>
      <c r="J96" s="650" t="s">
        <v>909</v>
      </c>
      <c r="K96" s="650"/>
      <c r="L96" s="652">
        <v>40.319995649122276</v>
      </c>
      <c r="M96" s="652">
        <v>2</v>
      </c>
      <c r="N96" s="653">
        <v>80.639991298244553</v>
      </c>
    </row>
    <row r="97" spans="1:14" ht="14.4" customHeight="1" x14ac:dyDescent="0.3">
      <c r="A97" s="648" t="s">
        <v>553</v>
      </c>
      <c r="B97" s="649" t="s">
        <v>1350</v>
      </c>
      <c r="C97" s="650" t="s">
        <v>564</v>
      </c>
      <c r="D97" s="651" t="s">
        <v>1351</v>
      </c>
      <c r="E97" s="650" t="s">
        <v>576</v>
      </c>
      <c r="F97" s="651" t="s">
        <v>1355</v>
      </c>
      <c r="G97" s="650" t="s">
        <v>585</v>
      </c>
      <c r="H97" s="650" t="s">
        <v>910</v>
      </c>
      <c r="I97" s="650" t="s">
        <v>910</v>
      </c>
      <c r="J97" s="650" t="s">
        <v>911</v>
      </c>
      <c r="K97" s="650" t="s">
        <v>912</v>
      </c>
      <c r="L97" s="652">
        <v>48.880054295607636</v>
      </c>
      <c r="M97" s="652">
        <v>1</v>
      </c>
      <c r="N97" s="653">
        <v>48.880054295607636</v>
      </c>
    </row>
    <row r="98" spans="1:14" ht="14.4" customHeight="1" x14ac:dyDescent="0.3">
      <c r="A98" s="648" t="s">
        <v>553</v>
      </c>
      <c r="B98" s="649" t="s">
        <v>1350</v>
      </c>
      <c r="C98" s="650" t="s">
        <v>564</v>
      </c>
      <c r="D98" s="651" t="s">
        <v>1351</v>
      </c>
      <c r="E98" s="650" t="s">
        <v>576</v>
      </c>
      <c r="F98" s="651" t="s">
        <v>1355</v>
      </c>
      <c r="G98" s="650" t="s">
        <v>585</v>
      </c>
      <c r="H98" s="650" t="s">
        <v>913</v>
      </c>
      <c r="I98" s="650" t="s">
        <v>914</v>
      </c>
      <c r="J98" s="650" t="s">
        <v>915</v>
      </c>
      <c r="K98" s="650" t="s">
        <v>916</v>
      </c>
      <c r="L98" s="652">
        <v>374.65</v>
      </c>
      <c r="M98" s="652">
        <v>1</v>
      </c>
      <c r="N98" s="653">
        <v>374.65</v>
      </c>
    </row>
    <row r="99" spans="1:14" ht="14.4" customHeight="1" x14ac:dyDescent="0.3">
      <c r="A99" s="648" t="s">
        <v>553</v>
      </c>
      <c r="B99" s="649" t="s">
        <v>1350</v>
      </c>
      <c r="C99" s="650" t="s">
        <v>564</v>
      </c>
      <c r="D99" s="651" t="s">
        <v>1351</v>
      </c>
      <c r="E99" s="650" t="s">
        <v>576</v>
      </c>
      <c r="F99" s="651" t="s">
        <v>1355</v>
      </c>
      <c r="G99" s="650" t="s">
        <v>585</v>
      </c>
      <c r="H99" s="650" t="s">
        <v>917</v>
      </c>
      <c r="I99" s="650" t="s">
        <v>918</v>
      </c>
      <c r="J99" s="650" t="s">
        <v>919</v>
      </c>
      <c r="K99" s="650" t="s">
        <v>920</v>
      </c>
      <c r="L99" s="652">
        <v>47.49414712168327</v>
      </c>
      <c r="M99" s="652">
        <v>28</v>
      </c>
      <c r="N99" s="653">
        <v>1329.8361194071315</v>
      </c>
    </row>
    <row r="100" spans="1:14" ht="14.4" customHeight="1" x14ac:dyDescent="0.3">
      <c r="A100" s="648" t="s">
        <v>553</v>
      </c>
      <c r="B100" s="649" t="s">
        <v>1350</v>
      </c>
      <c r="C100" s="650" t="s">
        <v>564</v>
      </c>
      <c r="D100" s="651" t="s">
        <v>1351</v>
      </c>
      <c r="E100" s="650" t="s">
        <v>576</v>
      </c>
      <c r="F100" s="651" t="s">
        <v>1355</v>
      </c>
      <c r="G100" s="650" t="s">
        <v>585</v>
      </c>
      <c r="H100" s="650" t="s">
        <v>921</v>
      </c>
      <c r="I100" s="650" t="s">
        <v>922</v>
      </c>
      <c r="J100" s="650" t="s">
        <v>923</v>
      </c>
      <c r="K100" s="650" t="s">
        <v>924</v>
      </c>
      <c r="L100" s="652">
        <v>493.1</v>
      </c>
      <c r="M100" s="652">
        <v>1</v>
      </c>
      <c r="N100" s="653">
        <v>493.1</v>
      </c>
    </row>
    <row r="101" spans="1:14" ht="14.4" customHeight="1" x14ac:dyDescent="0.3">
      <c r="A101" s="648" t="s">
        <v>553</v>
      </c>
      <c r="B101" s="649" t="s">
        <v>1350</v>
      </c>
      <c r="C101" s="650" t="s">
        <v>564</v>
      </c>
      <c r="D101" s="651" t="s">
        <v>1351</v>
      </c>
      <c r="E101" s="650" t="s">
        <v>576</v>
      </c>
      <c r="F101" s="651" t="s">
        <v>1355</v>
      </c>
      <c r="G101" s="650" t="s">
        <v>585</v>
      </c>
      <c r="H101" s="650" t="s">
        <v>925</v>
      </c>
      <c r="I101" s="650" t="s">
        <v>925</v>
      </c>
      <c r="J101" s="650" t="s">
        <v>926</v>
      </c>
      <c r="K101" s="650" t="s">
        <v>927</v>
      </c>
      <c r="L101" s="652">
        <v>207.949471596265</v>
      </c>
      <c r="M101" s="652">
        <v>1</v>
      </c>
      <c r="N101" s="653">
        <v>207.949471596265</v>
      </c>
    </row>
    <row r="102" spans="1:14" ht="14.4" customHeight="1" x14ac:dyDescent="0.3">
      <c r="A102" s="648" t="s">
        <v>553</v>
      </c>
      <c r="B102" s="649" t="s">
        <v>1350</v>
      </c>
      <c r="C102" s="650" t="s">
        <v>564</v>
      </c>
      <c r="D102" s="651" t="s">
        <v>1351</v>
      </c>
      <c r="E102" s="650" t="s">
        <v>576</v>
      </c>
      <c r="F102" s="651" t="s">
        <v>1355</v>
      </c>
      <c r="G102" s="650" t="s">
        <v>585</v>
      </c>
      <c r="H102" s="650" t="s">
        <v>928</v>
      </c>
      <c r="I102" s="650" t="s">
        <v>929</v>
      </c>
      <c r="J102" s="650" t="s">
        <v>930</v>
      </c>
      <c r="K102" s="650" t="s">
        <v>931</v>
      </c>
      <c r="L102" s="652">
        <v>0</v>
      </c>
      <c r="M102" s="652">
        <v>0</v>
      </c>
      <c r="N102" s="653">
        <v>0</v>
      </c>
    </row>
    <row r="103" spans="1:14" ht="14.4" customHeight="1" x14ac:dyDescent="0.3">
      <c r="A103" s="648" t="s">
        <v>553</v>
      </c>
      <c r="B103" s="649" t="s">
        <v>1350</v>
      </c>
      <c r="C103" s="650" t="s">
        <v>564</v>
      </c>
      <c r="D103" s="651" t="s">
        <v>1351</v>
      </c>
      <c r="E103" s="650" t="s">
        <v>576</v>
      </c>
      <c r="F103" s="651" t="s">
        <v>1355</v>
      </c>
      <c r="G103" s="650" t="s">
        <v>585</v>
      </c>
      <c r="H103" s="650" t="s">
        <v>932</v>
      </c>
      <c r="I103" s="650" t="s">
        <v>237</v>
      </c>
      <c r="J103" s="650" t="s">
        <v>933</v>
      </c>
      <c r="K103" s="650"/>
      <c r="L103" s="652">
        <v>105.66011736648736</v>
      </c>
      <c r="M103" s="652">
        <v>1</v>
      </c>
      <c r="N103" s="653">
        <v>105.66011736648736</v>
      </c>
    </row>
    <row r="104" spans="1:14" ht="14.4" customHeight="1" x14ac:dyDescent="0.3">
      <c r="A104" s="648" t="s">
        <v>553</v>
      </c>
      <c r="B104" s="649" t="s">
        <v>1350</v>
      </c>
      <c r="C104" s="650" t="s">
        <v>564</v>
      </c>
      <c r="D104" s="651" t="s">
        <v>1351</v>
      </c>
      <c r="E104" s="650" t="s">
        <v>576</v>
      </c>
      <c r="F104" s="651" t="s">
        <v>1355</v>
      </c>
      <c r="G104" s="650" t="s">
        <v>585</v>
      </c>
      <c r="H104" s="650" t="s">
        <v>934</v>
      </c>
      <c r="I104" s="650" t="s">
        <v>935</v>
      </c>
      <c r="J104" s="650" t="s">
        <v>936</v>
      </c>
      <c r="K104" s="650" t="s">
        <v>937</v>
      </c>
      <c r="L104" s="652">
        <v>101.89</v>
      </c>
      <c r="M104" s="652">
        <v>5</v>
      </c>
      <c r="N104" s="653">
        <v>509.45</v>
      </c>
    </row>
    <row r="105" spans="1:14" ht="14.4" customHeight="1" x14ac:dyDescent="0.3">
      <c r="A105" s="648" t="s">
        <v>553</v>
      </c>
      <c r="B105" s="649" t="s">
        <v>1350</v>
      </c>
      <c r="C105" s="650" t="s">
        <v>564</v>
      </c>
      <c r="D105" s="651" t="s">
        <v>1351</v>
      </c>
      <c r="E105" s="650" t="s">
        <v>576</v>
      </c>
      <c r="F105" s="651" t="s">
        <v>1355</v>
      </c>
      <c r="G105" s="650" t="s">
        <v>585</v>
      </c>
      <c r="H105" s="650" t="s">
        <v>938</v>
      </c>
      <c r="I105" s="650" t="s">
        <v>939</v>
      </c>
      <c r="J105" s="650" t="s">
        <v>940</v>
      </c>
      <c r="K105" s="650" t="s">
        <v>941</v>
      </c>
      <c r="L105" s="652">
        <v>88.419999999999959</v>
      </c>
      <c r="M105" s="652">
        <v>1</v>
      </c>
      <c r="N105" s="653">
        <v>88.419999999999959</v>
      </c>
    </row>
    <row r="106" spans="1:14" ht="14.4" customHeight="1" x14ac:dyDescent="0.3">
      <c r="A106" s="648" t="s">
        <v>553</v>
      </c>
      <c r="B106" s="649" t="s">
        <v>1350</v>
      </c>
      <c r="C106" s="650" t="s">
        <v>564</v>
      </c>
      <c r="D106" s="651" t="s">
        <v>1351</v>
      </c>
      <c r="E106" s="650" t="s">
        <v>576</v>
      </c>
      <c r="F106" s="651" t="s">
        <v>1355</v>
      </c>
      <c r="G106" s="650" t="s">
        <v>585</v>
      </c>
      <c r="H106" s="650" t="s">
        <v>942</v>
      </c>
      <c r="I106" s="650" t="s">
        <v>943</v>
      </c>
      <c r="J106" s="650" t="s">
        <v>944</v>
      </c>
      <c r="K106" s="650" t="s">
        <v>945</v>
      </c>
      <c r="L106" s="652">
        <v>339.93996841734594</v>
      </c>
      <c r="M106" s="652">
        <v>10</v>
      </c>
      <c r="N106" s="653">
        <v>3399.3996841734593</v>
      </c>
    </row>
    <row r="107" spans="1:14" ht="14.4" customHeight="1" x14ac:dyDescent="0.3">
      <c r="A107" s="648" t="s">
        <v>553</v>
      </c>
      <c r="B107" s="649" t="s">
        <v>1350</v>
      </c>
      <c r="C107" s="650" t="s">
        <v>564</v>
      </c>
      <c r="D107" s="651" t="s">
        <v>1351</v>
      </c>
      <c r="E107" s="650" t="s">
        <v>576</v>
      </c>
      <c r="F107" s="651" t="s">
        <v>1355</v>
      </c>
      <c r="G107" s="650" t="s">
        <v>585</v>
      </c>
      <c r="H107" s="650" t="s">
        <v>946</v>
      </c>
      <c r="I107" s="650" t="s">
        <v>947</v>
      </c>
      <c r="J107" s="650" t="s">
        <v>948</v>
      </c>
      <c r="K107" s="650"/>
      <c r="L107" s="652">
        <v>264.47712664378651</v>
      </c>
      <c r="M107" s="652">
        <v>2</v>
      </c>
      <c r="N107" s="653">
        <v>528.95425328757301</v>
      </c>
    </row>
    <row r="108" spans="1:14" ht="14.4" customHeight="1" x14ac:dyDescent="0.3">
      <c r="A108" s="648" t="s">
        <v>553</v>
      </c>
      <c r="B108" s="649" t="s">
        <v>1350</v>
      </c>
      <c r="C108" s="650" t="s">
        <v>564</v>
      </c>
      <c r="D108" s="651" t="s">
        <v>1351</v>
      </c>
      <c r="E108" s="650" t="s">
        <v>576</v>
      </c>
      <c r="F108" s="651" t="s">
        <v>1355</v>
      </c>
      <c r="G108" s="650" t="s">
        <v>585</v>
      </c>
      <c r="H108" s="650" t="s">
        <v>949</v>
      </c>
      <c r="I108" s="650" t="s">
        <v>949</v>
      </c>
      <c r="J108" s="650" t="s">
        <v>950</v>
      </c>
      <c r="K108" s="650" t="s">
        <v>951</v>
      </c>
      <c r="L108" s="652">
        <v>113.61999999999998</v>
      </c>
      <c r="M108" s="652">
        <v>2</v>
      </c>
      <c r="N108" s="653">
        <v>227.23999999999995</v>
      </c>
    </row>
    <row r="109" spans="1:14" ht="14.4" customHeight="1" x14ac:dyDescent="0.3">
      <c r="A109" s="648" t="s">
        <v>553</v>
      </c>
      <c r="B109" s="649" t="s">
        <v>1350</v>
      </c>
      <c r="C109" s="650" t="s">
        <v>564</v>
      </c>
      <c r="D109" s="651" t="s">
        <v>1351</v>
      </c>
      <c r="E109" s="650" t="s">
        <v>576</v>
      </c>
      <c r="F109" s="651" t="s">
        <v>1355</v>
      </c>
      <c r="G109" s="650" t="s">
        <v>585</v>
      </c>
      <c r="H109" s="650" t="s">
        <v>952</v>
      </c>
      <c r="I109" s="650" t="s">
        <v>237</v>
      </c>
      <c r="J109" s="650" t="s">
        <v>953</v>
      </c>
      <c r="K109" s="650"/>
      <c r="L109" s="652">
        <v>122.12022226947973</v>
      </c>
      <c r="M109" s="652">
        <v>8</v>
      </c>
      <c r="N109" s="653">
        <v>976.96177815583781</v>
      </c>
    </row>
    <row r="110" spans="1:14" ht="14.4" customHeight="1" x14ac:dyDescent="0.3">
      <c r="A110" s="648" t="s">
        <v>553</v>
      </c>
      <c r="B110" s="649" t="s">
        <v>1350</v>
      </c>
      <c r="C110" s="650" t="s">
        <v>564</v>
      </c>
      <c r="D110" s="651" t="s">
        <v>1351</v>
      </c>
      <c r="E110" s="650" t="s">
        <v>576</v>
      </c>
      <c r="F110" s="651" t="s">
        <v>1355</v>
      </c>
      <c r="G110" s="650" t="s">
        <v>585</v>
      </c>
      <c r="H110" s="650" t="s">
        <v>954</v>
      </c>
      <c r="I110" s="650" t="s">
        <v>955</v>
      </c>
      <c r="J110" s="650" t="s">
        <v>956</v>
      </c>
      <c r="K110" s="650" t="s">
        <v>957</v>
      </c>
      <c r="L110" s="652">
        <v>29.529999999999994</v>
      </c>
      <c r="M110" s="652">
        <v>1</v>
      </c>
      <c r="N110" s="653">
        <v>29.529999999999994</v>
      </c>
    </row>
    <row r="111" spans="1:14" ht="14.4" customHeight="1" x14ac:dyDescent="0.3">
      <c r="A111" s="648" t="s">
        <v>553</v>
      </c>
      <c r="B111" s="649" t="s">
        <v>1350</v>
      </c>
      <c r="C111" s="650" t="s">
        <v>564</v>
      </c>
      <c r="D111" s="651" t="s">
        <v>1351</v>
      </c>
      <c r="E111" s="650" t="s">
        <v>576</v>
      </c>
      <c r="F111" s="651" t="s">
        <v>1355</v>
      </c>
      <c r="G111" s="650" t="s">
        <v>585</v>
      </c>
      <c r="H111" s="650" t="s">
        <v>958</v>
      </c>
      <c r="I111" s="650" t="s">
        <v>958</v>
      </c>
      <c r="J111" s="650" t="s">
        <v>959</v>
      </c>
      <c r="K111" s="650" t="s">
        <v>960</v>
      </c>
      <c r="L111" s="652">
        <v>94.55</v>
      </c>
      <c r="M111" s="652">
        <v>1</v>
      </c>
      <c r="N111" s="653">
        <v>94.55</v>
      </c>
    </row>
    <row r="112" spans="1:14" ht="14.4" customHeight="1" x14ac:dyDescent="0.3">
      <c r="A112" s="648" t="s">
        <v>553</v>
      </c>
      <c r="B112" s="649" t="s">
        <v>1350</v>
      </c>
      <c r="C112" s="650" t="s">
        <v>564</v>
      </c>
      <c r="D112" s="651" t="s">
        <v>1351</v>
      </c>
      <c r="E112" s="650" t="s">
        <v>576</v>
      </c>
      <c r="F112" s="651" t="s">
        <v>1355</v>
      </c>
      <c r="G112" s="650" t="s">
        <v>585</v>
      </c>
      <c r="H112" s="650" t="s">
        <v>961</v>
      </c>
      <c r="I112" s="650" t="s">
        <v>962</v>
      </c>
      <c r="J112" s="650" t="s">
        <v>963</v>
      </c>
      <c r="K112" s="650" t="s">
        <v>964</v>
      </c>
      <c r="L112" s="652">
        <v>50.15</v>
      </c>
      <c r="M112" s="652">
        <v>3</v>
      </c>
      <c r="N112" s="653">
        <v>150.44999999999999</v>
      </c>
    </row>
    <row r="113" spans="1:14" ht="14.4" customHeight="1" x14ac:dyDescent="0.3">
      <c r="A113" s="648" t="s">
        <v>553</v>
      </c>
      <c r="B113" s="649" t="s">
        <v>1350</v>
      </c>
      <c r="C113" s="650" t="s">
        <v>564</v>
      </c>
      <c r="D113" s="651" t="s">
        <v>1351</v>
      </c>
      <c r="E113" s="650" t="s">
        <v>576</v>
      </c>
      <c r="F113" s="651" t="s">
        <v>1355</v>
      </c>
      <c r="G113" s="650" t="s">
        <v>585</v>
      </c>
      <c r="H113" s="650" t="s">
        <v>965</v>
      </c>
      <c r="I113" s="650" t="s">
        <v>966</v>
      </c>
      <c r="J113" s="650" t="s">
        <v>967</v>
      </c>
      <c r="K113" s="650" t="s">
        <v>968</v>
      </c>
      <c r="L113" s="652">
        <v>78.679836917377514</v>
      </c>
      <c r="M113" s="652">
        <v>1</v>
      </c>
      <c r="N113" s="653">
        <v>78.679836917377514</v>
      </c>
    </row>
    <row r="114" spans="1:14" ht="14.4" customHeight="1" x14ac:dyDescent="0.3">
      <c r="A114" s="648" t="s">
        <v>553</v>
      </c>
      <c r="B114" s="649" t="s">
        <v>1350</v>
      </c>
      <c r="C114" s="650" t="s">
        <v>564</v>
      </c>
      <c r="D114" s="651" t="s">
        <v>1351</v>
      </c>
      <c r="E114" s="650" t="s">
        <v>576</v>
      </c>
      <c r="F114" s="651" t="s">
        <v>1355</v>
      </c>
      <c r="G114" s="650" t="s">
        <v>585</v>
      </c>
      <c r="H114" s="650" t="s">
        <v>969</v>
      </c>
      <c r="I114" s="650" t="s">
        <v>970</v>
      </c>
      <c r="J114" s="650" t="s">
        <v>971</v>
      </c>
      <c r="K114" s="650" t="s">
        <v>972</v>
      </c>
      <c r="L114" s="652">
        <v>73.841475643609257</v>
      </c>
      <c r="M114" s="652">
        <v>10</v>
      </c>
      <c r="N114" s="653">
        <v>738.4147564360926</v>
      </c>
    </row>
    <row r="115" spans="1:14" ht="14.4" customHeight="1" x14ac:dyDescent="0.3">
      <c r="A115" s="648" t="s">
        <v>553</v>
      </c>
      <c r="B115" s="649" t="s">
        <v>1350</v>
      </c>
      <c r="C115" s="650" t="s">
        <v>564</v>
      </c>
      <c r="D115" s="651" t="s">
        <v>1351</v>
      </c>
      <c r="E115" s="650" t="s">
        <v>576</v>
      </c>
      <c r="F115" s="651" t="s">
        <v>1355</v>
      </c>
      <c r="G115" s="650" t="s">
        <v>585</v>
      </c>
      <c r="H115" s="650" t="s">
        <v>973</v>
      </c>
      <c r="I115" s="650" t="s">
        <v>974</v>
      </c>
      <c r="J115" s="650" t="s">
        <v>975</v>
      </c>
      <c r="K115" s="650"/>
      <c r="L115" s="652">
        <v>177.5</v>
      </c>
      <c r="M115" s="652">
        <v>2</v>
      </c>
      <c r="N115" s="653">
        <v>355</v>
      </c>
    </row>
    <row r="116" spans="1:14" ht="14.4" customHeight="1" x14ac:dyDescent="0.3">
      <c r="A116" s="648" t="s">
        <v>553</v>
      </c>
      <c r="B116" s="649" t="s">
        <v>1350</v>
      </c>
      <c r="C116" s="650" t="s">
        <v>564</v>
      </c>
      <c r="D116" s="651" t="s">
        <v>1351</v>
      </c>
      <c r="E116" s="650" t="s">
        <v>576</v>
      </c>
      <c r="F116" s="651" t="s">
        <v>1355</v>
      </c>
      <c r="G116" s="650" t="s">
        <v>585</v>
      </c>
      <c r="H116" s="650" t="s">
        <v>976</v>
      </c>
      <c r="I116" s="650" t="s">
        <v>237</v>
      </c>
      <c r="J116" s="650" t="s">
        <v>977</v>
      </c>
      <c r="K116" s="650"/>
      <c r="L116" s="652">
        <v>111.56480096801207</v>
      </c>
      <c r="M116" s="652">
        <v>2</v>
      </c>
      <c r="N116" s="653">
        <v>223.12960193602413</v>
      </c>
    </row>
    <row r="117" spans="1:14" ht="14.4" customHeight="1" x14ac:dyDescent="0.3">
      <c r="A117" s="648" t="s">
        <v>553</v>
      </c>
      <c r="B117" s="649" t="s">
        <v>1350</v>
      </c>
      <c r="C117" s="650" t="s">
        <v>564</v>
      </c>
      <c r="D117" s="651" t="s">
        <v>1351</v>
      </c>
      <c r="E117" s="650" t="s">
        <v>576</v>
      </c>
      <c r="F117" s="651" t="s">
        <v>1355</v>
      </c>
      <c r="G117" s="650" t="s">
        <v>585</v>
      </c>
      <c r="H117" s="650" t="s">
        <v>978</v>
      </c>
      <c r="I117" s="650" t="s">
        <v>237</v>
      </c>
      <c r="J117" s="650" t="s">
        <v>979</v>
      </c>
      <c r="K117" s="650"/>
      <c r="L117" s="652">
        <v>38.7106716763207</v>
      </c>
      <c r="M117" s="652">
        <v>1</v>
      </c>
      <c r="N117" s="653">
        <v>38.7106716763207</v>
      </c>
    </row>
    <row r="118" spans="1:14" ht="14.4" customHeight="1" x14ac:dyDescent="0.3">
      <c r="A118" s="648" t="s">
        <v>553</v>
      </c>
      <c r="B118" s="649" t="s">
        <v>1350</v>
      </c>
      <c r="C118" s="650" t="s">
        <v>564</v>
      </c>
      <c r="D118" s="651" t="s">
        <v>1351</v>
      </c>
      <c r="E118" s="650" t="s">
        <v>576</v>
      </c>
      <c r="F118" s="651" t="s">
        <v>1355</v>
      </c>
      <c r="G118" s="650" t="s">
        <v>585</v>
      </c>
      <c r="H118" s="650" t="s">
        <v>980</v>
      </c>
      <c r="I118" s="650" t="s">
        <v>237</v>
      </c>
      <c r="J118" s="650" t="s">
        <v>981</v>
      </c>
      <c r="K118" s="650"/>
      <c r="L118" s="652">
        <v>80.461593618309436</v>
      </c>
      <c r="M118" s="652">
        <v>6</v>
      </c>
      <c r="N118" s="653">
        <v>482.76956170985659</v>
      </c>
    </row>
    <row r="119" spans="1:14" ht="14.4" customHeight="1" x14ac:dyDescent="0.3">
      <c r="A119" s="648" t="s">
        <v>553</v>
      </c>
      <c r="B119" s="649" t="s">
        <v>1350</v>
      </c>
      <c r="C119" s="650" t="s">
        <v>564</v>
      </c>
      <c r="D119" s="651" t="s">
        <v>1351</v>
      </c>
      <c r="E119" s="650" t="s">
        <v>576</v>
      </c>
      <c r="F119" s="651" t="s">
        <v>1355</v>
      </c>
      <c r="G119" s="650" t="s">
        <v>585</v>
      </c>
      <c r="H119" s="650" t="s">
        <v>982</v>
      </c>
      <c r="I119" s="650" t="s">
        <v>237</v>
      </c>
      <c r="J119" s="650" t="s">
        <v>983</v>
      </c>
      <c r="K119" s="650" t="s">
        <v>984</v>
      </c>
      <c r="L119" s="652">
        <v>132.87795415706702</v>
      </c>
      <c r="M119" s="652">
        <v>16</v>
      </c>
      <c r="N119" s="653">
        <v>2126.0472665130724</v>
      </c>
    </row>
    <row r="120" spans="1:14" ht="14.4" customHeight="1" x14ac:dyDescent="0.3">
      <c r="A120" s="648" t="s">
        <v>553</v>
      </c>
      <c r="B120" s="649" t="s">
        <v>1350</v>
      </c>
      <c r="C120" s="650" t="s">
        <v>564</v>
      </c>
      <c r="D120" s="651" t="s">
        <v>1351</v>
      </c>
      <c r="E120" s="650" t="s">
        <v>576</v>
      </c>
      <c r="F120" s="651" t="s">
        <v>1355</v>
      </c>
      <c r="G120" s="650" t="s">
        <v>585</v>
      </c>
      <c r="H120" s="650" t="s">
        <v>985</v>
      </c>
      <c r="I120" s="650" t="s">
        <v>986</v>
      </c>
      <c r="J120" s="650" t="s">
        <v>642</v>
      </c>
      <c r="K120" s="650" t="s">
        <v>987</v>
      </c>
      <c r="L120" s="652">
        <v>127.54213066991376</v>
      </c>
      <c r="M120" s="652">
        <v>32</v>
      </c>
      <c r="N120" s="653">
        <v>4081.3481814372403</v>
      </c>
    </row>
    <row r="121" spans="1:14" ht="14.4" customHeight="1" x14ac:dyDescent="0.3">
      <c r="A121" s="648" t="s">
        <v>553</v>
      </c>
      <c r="B121" s="649" t="s">
        <v>1350</v>
      </c>
      <c r="C121" s="650" t="s">
        <v>564</v>
      </c>
      <c r="D121" s="651" t="s">
        <v>1351</v>
      </c>
      <c r="E121" s="650" t="s">
        <v>576</v>
      </c>
      <c r="F121" s="651" t="s">
        <v>1355</v>
      </c>
      <c r="G121" s="650" t="s">
        <v>585</v>
      </c>
      <c r="H121" s="650" t="s">
        <v>988</v>
      </c>
      <c r="I121" s="650" t="s">
        <v>989</v>
      </c>
      <c r="J121" s="650" t="s">
        <v>990</v>
      </c>
      <c r="K121" s="650" t="s">
        <v>991</v>
      </c>
      <c r="L121" s="652">
        <v>151.36000000000004</v>
      </c>
      <c r="M121" s="652">
        <v>1</v>
      </c>
      <c r="N121" s="653">
        <v>151.36000000000004</v>
      </c>
    </row>
    <row r="122" spans="1:14" ht="14.4" customHeight="1" x14ac:dyDescent="0.3">
      <c r="A122" s="648" t="s">
        <v>553</v>
      </c>
      <c r="B122" s="649" t="s">
        <v>1350</v>
      </c>
      <c r="C122" s="650" t="s">
        <v>564</v>
      </c>
      <c r="D122" s="651" t="s">
        <v>1351</v>
      </c>
      <c r="E122" s="650" t="s">
        <v>576</v>
      </c>
      <c r="F122" s="651" t="s">
        <v>1355</v>
      </c>
      <c r="G122" s="650" t="s">
        <v>585</v>
      </c>
      <c r="H122" s="650" t="s">
        <v>992</v>
      </c>
      <c r="I122" s="650" t="s">
        <v>993</v>
      </c>
      <c r="J122" s="650" t="s">
        <v>994</v>
      </c>
      <c r="K122" s="650" t="s">
        <v>995</v>
      </c>
      <c r="L122" s="652">
        <v>141.06</v>
      </c>
      <c r="M122" s="652">
        <v>1</v>
      </c>
      <c r="N122" s="653">
        <v>141.06</v>
      </c>
    </row>
    <row r="123" spans="1:14" ht="14.4" customHeight="1" x14ac:dyDescent="0.3">
      <c r="A123" s="648" t="s">
        <v>553</v>
      </c>
      <c r="B123" s="649" t="s">
        <v>1350</v>
      </c>
      <c r="C123" s="650" t="s">
        <v>564</v>
      </c>
      <c r="D123" s="651" t="s">
        <v>1351</v>
      </c>
      <c r="E123" s="650" t="s">
        <v>576</v>
      </c>
      <c r="F123" s="651" t="s">
        <v>1355</v>
      </c>
      <c r="G123" s="650" t="s">
        <v>585</v>
      </c>
      <c r="H123" s="650" t="s">
        <v>996</v>
      </c>
      <c r="I123" s="650" t="s">
        <v>997</v>
      </c>
      <c r="J123" s="650" t="s">
        <v>998</v>
      </c>
      <c r="K123" s="650" t="s">
        <v>999</v>
      </c>
      <c r="L123" s="652">
        <v>31.09</v>
      </c>
      <c r="M123" s="652">
        <v>12</v>
      </c>
      <c r="N123" s="653">
        <v>373.08</v>
      </c>
    </row>
    <row r="124" spans="1:14" ht="14.4" customHeight="1" x14ac:dyDescent="0.3">
      <c r="A124" s="648" t="s">
        <v>553</v>
      </c>
      <c r="B124" s="649" t="s">
        <v>1350</v>
      </c>
      <c r="C124" s="650" t="s">
        <v>564</v>
      </c>
      <c r="D124" s="651" t="s">
        <v>1351</v>
      </c>
      <c r="E124" s="650" t="s">
        <v>576</v>
      </c>
      <c r="F124" s="651" t="s">
        <v>1355</v>
      </c>
      <c r="G124" s="650" t="s">
        <v>585</v>
      </c>
      <c r="H124" s="650" t="s">
        <v>1000</v>
      </c>
      <c r="I124" s="650" t="s">
        <v>1000</v>
      </c>
      <c r="J124" s="650" t="s">
        <v>1001</v>
      </c>
      <c r="K124" s="650" t="s">
        <v>1002</v>
      </c>
      <c r="L124" s="652">
        <v>172.69910854623868</v>
      </c>
      <c r="M124" s="652">
        <v>1</v>
      </c>
      <c r="N124" s="653">
        <v>172.69910854623868</v>
      </c>
    </row>
    <row r="125" spans="1:14" ht="14.4" customHeight="1" x14ac:dyDescent="0.3">
      <c r="A125" s="648" t="s">
        <v>553</v>
      </c>
      <c r="B125" s="649" t="s">
        <v>1350</v>
      </c>
      <c r="C125" s="650" t="s">
        <v>564</v>
      </c>
      <c r="D125" s="651" t="s">
        <v>1351</v>
      </c>
      <c r="E125" s="650" t="s">
        <v>576</v>
      </c>
      <c r="F125" s="651" t="s">
        <v>1355</v>
      </c>
      <c r="G125" s="650" t="s">
        <v>585</v>
      </c>
      <c r="H125" s="650" t="s">
        <v>1003</v>
      </c>
      <c r="I125" s="650" t="s">
        <v>1004</v>
      </c>
      <c r="J125" s="650" t="s">
        <v>1005</v>
      </c>
      <c r="K125" s="650" t="s">
        <v>1006</v>
      </c>
      <c r="L125" s="652">
        <v>120.31973302317063</v>
      </c>
      <c r="M125" s="652">
        <v>1</v>
      </c>
      <c r="N125" s="653">
        <v>120.31973302317063</v>
      </c>
    </row>
    <row r="126" spans="1:14" ht="14.4" customHeight="1" x14ac:dyDescent="0.3">
      <c r="A126" s="648" t="s">
        <v>553</v>
      </c>
      <c r="B126" s="649" t="s">
        <v>1350</v>
      </c>
      <c r="C126" s="650" t="s">
        <v>564</v>
      </c>
      <c r="D126" s="651" t="s">
        <v>1351</v>
      </c>
      <c r="E126" s="650" t="s">
        <v>576</v>
      </c>
      <c r="F126" s="651" t="s">
        <v>1355</v>
      </c>
      <c r="G126" s="650" t="s">
        <v>585</v>
      </c>
      <c r="H126" s="650" t="s">
        <v>1007</v>
      </c>
      <c r="I126" s="650" t="s">
        <v>1008</v>
      </c>
      <c r="J126" s="650" t="s">
        <v>1009</v>
      </c>
      <c r="K126" s="650" t="s">
        <v>1010</v>
      </c>
      <c r="L126" s="652">
        <v>180.63938140475557</v>
      </c>
      <c r="M126" s="652">
        <v>1</v>
      </c>
      <c r="N126" s="653">
        <v>180.63938140475557</v>
      </c>
    </row>
    <row r="127" spans="1:14" ht="14.4" customHeight="1" x14ac:dyDescent="0.3">
      <c r="A127" s="648" t="s">
        <v>553</v>
      </c>
      <c r="B127" s="649" t="s">
        <v>1350</v>
      </c>
      <c r="C127" s="650" t="s">
        <v>564</v>
      </c>
      <c r="D127" s="651" t="s">
        <v>1351</v>
      </c>
      <c r="E127" s="650" t="s">
        <v>576</v>
      </c>
      <c r="F127" s="651" t="s">
        <v>1355</v>
      </c>
      <c r="G127" s="650" t="s">
        <v>585</v>
      </c>
      <c r="H127" s="650" t="s">
        <v>1011</v>
      </c>
      <c r="I127" s="650" t="s">
        <v>1012</v>
      </c>
      <c r="J127" s="650" t="s">
        <v>1013</v>
      </c>
      <c r="K127" s="650" t="s">
        <v>1014</v>
      </c>
      <c r="L127" s="652">
        <v>81.880020111728541</v>
      </c>
      <c r="M127" s="652">
        <v>1</v>
      </c>
      <c r="N127" s="653">
        <v>81.880020111728541</v>
      </c>
    </row>
    <row r="128" spans="1:14" ht="14.4" customHeight="1" x14ac:dyDescent="0.3">
      <c r="A128" s="648" t="s">
        <v>553</v>
      </c>
      <c r="B128" s="649" t="s">
        <v>1350</v>
      </c>
      <c r="C128" s="650" t="s">
        <v>564</v>
      </c>
      <c r="D128" s="651" t="s">
        <v>1351</v>
      </c>
      <c r="E128" s="650" t="s">
        <v>576</v>
      </c>
      <c r="F128" s="651" t="s">
        <v>1355</v>
      </c>
      <c r="G128" s="650" t="s">
        <v>585</v>
      </c>
      <c r="H128" s="650" t="s">
        <v>1015</v>
      </c>
      <c r="I128" s="650" t="s">
        <v>1016</v>
      </c>
      <c r="J128" s="650" t="s">
        <v>1017</v>
      </c>
      <c r="K128" s="650" t="s">
        <v>1018</v>
      </c>
      <c r="L128" s="652">
        <v>30.982838403757821</v>
      </c>
      <c r="M128" s="652">
        <v>7</v>
      </c>
      <c r="N128" s="653">
        <v>216.87986882630474</v>
      </c>
    </row>
    <row r="129" spans="1:14" ht="14.4" customHeight="1" x14ac:dyDescent="0.3">
      <c r="A129" s="648" t="s">
        <v>553</v>
      </c>
      <c r="B129" s="649" t="s">
        <v>1350</v>
      </c>
      <c r="C129" s="650" t="s">
        <v>564</v>
      </c>
      <c r="D129" s="651" t="s">
        <v>1351</v>
      </c>
      <c r="E129" s="650" t="s">
        <v>576</v>
      </c>
      <c r="F129" s="651" t="s">
        <v>1355</v>
      </c>
      <c r="G129" s="650" t="s">
        <v>585</v>
      </c>
      <c r="H129" s="650" t="s">
        <v>1019</v>
      </c>
      <c r="I129" s="650" t="s">
        <v>1019</v>
      </c>
      <c r="J129" s="650" t="s">
        <v>1020</v>
      </c>
      <c r="K129" s="650" t="s">
        <v>1021</v>
      </c>
      <c r="L129" s="652">
        <v>58.45</v>
      </c>
      <c r="M129" s="652">
        <v>1</v>
      </c>
      <c r="N129" s="653">
        <v>58.45</v>
      </c>
    </row>
    <row r="130" spans="1:14" ht="14.4" customHeight="1" x14ac:dyDescent="0.3">
      <c r="A130" s="648" t="s">
        <v>553</v>
      </c>
      <c r="B130" s="649" t="s">
        <v>1350</v>
      </c>
      <c r="C130" s="650" t="s">
        <v>564</v>
      </c>
      <c r="D130" s="651" t="s">
        <v>1351</v>
      </c>
      <c r="E130" s="650" t="s">
        <v>576</v>
      </c>
      <c r="F130" s="651" t="s">
        <v>1355</v>
      </c>
      <c r="G130" s="650" t="s">
        <v>585</v>
      </c>
      <c r="H130" s="650" t="s">
        <v>1022</v>
      </c>
      <c r="I130" s="650" t="s">
        <v>237</v>
      </c>
      <c r="J130" s="650" t="s">
        <v>1023</v>
      </c>
      <c r="K130" s="650"/>
      <c r="L130" s="652">
        <v>174.59788716391668</v>
      </c>
      <c r="M130" s="652">
        <v>2</v>
      </c>
      <c r="N130" s="653">
        <v>349.19577432783336</v>
      </c>
    </row>
    <row r="131" spans="1:14" ht="14.4" customHeight="1" x14ac:dyDescent="0.3">
      <c r="A131" s="648" t="s">
        <v>553</v>
      </c>
      <c r="B131" s="649" t="s">
        <v>1350</v>
      </c>
      <c r="C131" s="650" t="s">
        <v>564</v>
      </c>
      <c r="D131" s="651" t="s">
        <v>1351</v>
      </c>
      <c r="E131" s="650" t="s">
        <v>576</v>
      </c>
      <c r="F131" s="651" t="s">
        <v>1355</v>
      </c>
      <c r="G131" s="650" t="s">
        <v>585</v>
      </c>
      <c r="H131" s="650" t="s">
        <v>1024</v>
      </c>
      <c r="I131" s="650" t="s">
        <v>1025</v>
      </c>
      <c r="J131" s="650" t="s">
        <v>1026</v>
      </c>
      <c r="K131" s="650" t="s">
        <v>1027</v>
      </c>
      <c r="L131" s="652">
        <v>201.24341268779165</v>
      </c>
      <c r="M131" s="652">
        <v>3</v>
      </c>
      <c r="N131" s="653">
        <v>603.73023806337494</v>
      </c>
    </row>
    <row r="132" spans="1:14" ht="14.4" customHeight="1" x14ac:dyDescent="0.3">
      <c r="A132" s="648" t="s">
        <v>553</v>
      </c>
      <c r="B132" s="649" t="s">
        <v>1350</v>
      </c>
      <c r="C132" s="650" t="s">
        <v>564</v>
      </c>
      <c r="D132" s="651" t="s">
        <v>1351</v>
      </c>
      <c r="E132" s="650" t="s">
        <v>576</v>
      </c>
      <c r="F132" s="651" t="s">
        <v>1355</v>
      </c>
      <c r="G132" s="650" t="s">
        <v>585</v>
      </c>
      <c r="H132" s="650" t="s">
        <v>1028</v>
      </c>
      <c r="I132" s="650" t="s">
        <v>237</v>
      </c>
      <c r="J132" s="650" t="s">
        <v>1029</v>
      </c>
      <c r="K132" s="650"/>
      <c r="L132" s="652">
        <v>115.9492685442985</v>
      </c>
      <c r="M132" s="652">
        <v>2</v>
      </c>
      <c r="N132" s="653">
        <v>231.89853708859701</v>
      </c>
    </row>
    <row r="133" spans="1:14" ht="14.4" customHeight="1" x14ac:dyDescent="0.3">
      <c r="A133" s="648" t="s">
        <v>553</v>
      </c>
      <c r="B133" s="649" t="s">
        <v>1350</v>
      </c>
      <c r="C133" s="650" t="s">
        <v>564</v>
      </c>
      <c r="D133" s="651" t="s">
        <v>1351</v>
      </c>
      <c r="E133" s="650" t="s">
        <v>576</v>
      </c>
      <c r="F133" s="651" t="s">
        <v>1355</v>
      </c>
      <c r="G133" s="650" t="s">
        <v>585</v>
      </c>
      <c r="H133" s="650" t="s">
        <v>1030</v>
      </c>
      <c r="I133" s="650" t="s">
        <v>237</v>
      </c>
      <c r="J133" s="650" t="s">
        <v>1031</v>
      </c>
      <c r="K133" s="650"/>
      <c r="L133" s="652">
        <v>166.34799754973326</v>
      </c>
      <c r="M133" s="652">
        <v>3</v>
      </c>
      <c r="N133" s="653">
        <v>499.04399264919982</v>
      </c>
    </row>
    <row r="134" spans="1:14" ht="14.4" customHeight="1" x14ac:dyDescent="0.3">
      <c r="A134" s="648" t="s">
        <v>553</v>
      </c>
      <c r="B134" s="649" t="s">
        <v>1350</v>
      </c>
      <c r="C134" s="650" t="s">
        <v>564</v>
      </c>
      <c r="D134" s="651" t="s">
        <v>1351</v>
      </c>
      <c r="E134" s="650" t="s">
        <v>576</v>
      </c>
      <c r="F134" s="651" t="s">
        <v>1355</v>
      </c>
      <c r="G134" s="650" t="s">
        <v>585</v>
      </c>
      <c r="H134" s="650" t="s">
        <v>1032</v>
      </c>
      <c r="I134" s="650" t="s">
        <v>1033</v>
      </c>
      <c r="J134" s="650" t="s">
        <v>1034</v>
      </c>
      <c r="K134" s="650" t="s">
        <v>1035</v>
      </c>
      <c r="L134" s="652">
        <v>32.96</v>
      </c>
      <c r="M134" s="652">
        <v>1</v>
      </c>
      <c r="N134" s="653">
        <v>32.96</v>
      </c>
    </row>
    <row r="135" spans="1:14" ht="14.4" customHeight="1" x14ac:dyDescent="0.3">
      <c r="A135" s="648" t="s">
        <v>553</v>
      </c>
      <c r="B135" s="649" t="s">
        <v>1350</v>
      </c>
      <c r="C135" s="650" t="s">
        <v>564</v>
      </c>
      <c r="D135" s="651" t="s">
        <v>1351</v>
      </c>
      <c r="E135" s="650" t="s">
        <v>576</v>
      </c>
      <c r="F135" s="651" t="s">
        <v>1355</v>
      </c>
      <c r="G135" s="650" t="s">
        <v>585</v>
      </c>
      <c r="H135" s="650" t="s">
        <v>1036</v>
      </c>
      <c r="I135" s="650" t="s">
        <v>237</v>
      </c>
      <c r="J135" s="650" t="s">
        <v>1037</v>
      </c>
      <c r="K135" s="650"/>
      <c r="L135" s="652">
        <v>265.74</v>
      </c>
      <c r="M135" s="652">
        <v>1</v>
      </c>
      <c r="N135" s="653">
        <v>265.74</v>
      </c>
    </row>
    <row r="136" spans="1:14" ht="14.4" customHeight="1" x14ac:dyDescent="0.3">
      <c r="A136" s="648" t="s">
        <v>553</v>
      </c>
      <c r="B136" s="649" t="s">
        <v>1350</v>
      </c>
      <c r="C136" s="650" t="s">
        <v>564</v>
      </c>
      <c r="D136" s="651" t="s">
        <v>1351</v>
      </c>
      <c r="E136" s="650" t="s">
        <v>576</v>
      </c>
      <c r="F136" s="651" t="s">
        <v>1355</v>
      </c>
      <c r="G136" s="650" t="s">
        <v>585</v>
      </c>
      <c r="H136" s="650" t="s">
        <v>1038</v>
      </c>
      <c r="I136" s="650" t="s">
        <v>1038</v>
      </c>
      <c r="J136" s="650" t="s">
        <v>1039</v>
      </c>
      <c r="K136" s="650" t="s">
        <v>1040</v>
      </c>
      <c r="L136" s="652">
        <v>92</v>
      </c>
      <c r="M136" s="652">
        <v>1</v>
      </c>
      <c r="N136" s="653">
        <v>92</v>
      </c>
    </row>
    <row r="137" spans="1:14" ht="14.4" customHeight="1" x14ac:dyDescent="0.3">
      <c r="A137" s="648" t="s">
        <v>553</v>
      </c>
      <c r="B137" s="649" t="s">
        <v>1350</v>
      </c>
      <c r="C137" s="650" t="s">
        <v>564</v>
      </c>
      <c r="D137" s="651" t="s">
        <v>1351</v>
      </c>
      <c r="E137" s="650" t="s">
        <v>576</v>
      </c>
      <c r="F137" s="651" t="s">
        <v>1355</v>
      </c>
      <c r="G137" s="650" t="s">
        <v>585</v>
      </c>
      <c r="H137" s="650" t="s">
        <v>1041</v>
      </c>
      <c r="I137" s="650" t="s">
        <v>1041</v>
      </c>
      <c r="J137" s="650" t="s">
        <v>605</v>
      </c>
      <c r="K137" s="650" t="s">
        <v>1042</v>
      </c>
      <c r="L137" s="652">
        <v>60.068006392524531</v>
      </c>
      <c r="M137" s="652">
        <v>12</v>
      </c>
      <c r="N137" s="653">
        <v>720.8160767102944</v>
      </c>
    </row>
    <row r="138" spans="1:14" ht="14.4" customHeight="1" x14ac:dyDescent="0.3">
      <c r="A138" s="648" t="s">
        <v>553</v>
      </c>
      <c r="B138" s="649" t="s">
        <v>1350</v>
      </c>
      <c r="C138" s="650" t="s">
        <v>564</v>
      </c>
      <c r="D138" s="651" t="s">
        <v>1351</v>
      </c>
      <c r="E138" s="650" t="s">
        <v>576</v>
      </c>
      <c r="F138" s="651" t="s">
        <v>1355</v>
      </c>
      <c r="G138" s="650" t="s">
        <v>585</v>
      </c>
      <c r="H138" s="650" t="s">
        <v>1043</v>
      </c>
      <c r="I138" s="650" t="s">
        <v>237</v>
      </c>
      <c r="J138" s="650" t="s">
        <v>1044</v>
      </c>
      <c r="K138" s="650"/>
      <c r="L138" s="652">
        <v>19.170005503934437</v>
      </c>
      <c r="M138" s="652">
        <v>3</v>
      </c>
      <c r="N138" s="653">
        <v>57.510016511803315</v>
      </c>
    </row>
    <row r="139" spans="1:14" ht="14.4" customHeight="1" x14ac:dyDescent="0.3">
      <c r="A139" s="648" t="s">
        <v>553</v>
      </c>
      <c r="B139" s="649" t="s">
        <v>1350</v>
      </c>
      <c r="C139" s="650" t="s">
        <v>564</v>
      </c>
      <c r="D139" s="651" t="s">
        <v>1351</v>
      </c>
      <c r="E139" s="650" t="s">
        <v>576</v>
      </c>
      <c r="F139" s="651" t="s">
        <v>1355</v>
      </c>
      <c r="G139" s="650" t="s">
        <v>585</v>
      </c>
      <c r="H139" s="650" t="s">
        <v>1045</v>
      </c>
      <c r="I139" s="650" t="s">
        <v>1046</v>
      </c>
      <c r="J139" s="650" t="s">
        <v>1047</v>
      </c>
      <c r="K139" s="650" t="s">
        <v>1048</v>
      </c>
      <c r="L139" s="652">
        <v>845.23999999999978</v>
      </c>
      <c r="M139" s="652">
        <v>1</v>
      </c>
      <c r="N139" s="653">
        <v>845.23999999999978</v>
      </c>
    </row>
    <row r="140" spans="1:14" ht="14.4" customHeight="1" x14ac:dyDescent="0.3">
      <c r="A140" s="648" t="s">
        <v>553</v>
      </c>
      <c r="B140" s="649" t="s">
        <v>1350</v>
      </c>
      <c r="C140" s="650" t="s">
        <v>564</v>
      </c>
      <c r="D140" s="651" t="s">
        <v>1351</v>
      </c>
      <c r="E140" s="650" t="s">
        <v>576</v>
      </c>
      <c r="F140" s="651" t="s">
        <v>1355</v>
      </c>
      <c r="G140" s="650" t="s">
        <v>585</v>
      </c>
      <c r="H140" s="650" t="s">
        <v>1049</v>
      </c>
      <c r="I140" s="650" t="s">
        <v>1050</v>
      </c>
      <c r="J140" s="650" t="s">
        <v>1051</v>
      </c>
      <c r="K140" s="650" t="s">
        <v>1052</v>
      </c>
      <c r="L140" s="652">
        <v>298.20999999999992</v>
      </c>
      <c r="M140" s="652">
        <v>1</v>
      </c>
      <c r="N140" s="653">
        <v>298.20999999999992</v>
      </c>
    </row>
    <row r="141" spans="1:14" ht="14.4" customHeight="1" x14ac:dyDescent="0.3">
      <c r="A141" s="648" t="s">
        <v>553</v>
      </c>
      <c r="B141" s="649" t="s">
        <v>1350</v>
      </c>
      <c r="C141" s="650" t="s">
        <v>564</v>
      </c>
      <c r="D141" s="651" t="s">
        <v>1351</v>
      </c>
      <c r="E141" s="650" t="s">
        <v>576</v>
      </c>
      <c r="F141" s="651" t="s">
        <v>1355</v>
      </c>
      <c r="G141" s="650" t="s">
        <v>585</v>
      </c>
      <c r="H141" s="650" t="s">
        <v>1053</v>
      </c>
      <c r="I141" s="650" t="s">
        <v>1053</v>
      </c>
      <c r="J141" s="650" t="s">
        <v>1054</v>
      </c>
      <c r="K141" s="650" t="s">
        <v>711</v>
      </c>
      <c r="L141" s="652">
        <v>45.999979832439728</v>
      </c>
      <c r="M141" s="652">
        <v>1</v>
      </c>
      <c r="N141" s="653">
        <v>45.999979832439728</v>
      </c>
    </row>
    <row r="142" spans="1:14" ht="14.4" customHeight="1" x14ac:dyDescent="0.3">
      <c r="A142" s="648" t="s">
        <v>553</v>
      </c>
      <c r="B142" s="649" t="s">
        <v>1350</v>
      </c>
      <c r="C142" s="650" t="s">
        <v>564</v>
      </c>
      <c r="D142" s="651" t="s">
        <v>1351</v>
      </c>
      <c r="E142" s="650" t="s">
        <v>576</v>
      </c>
      <c r="F142" s="651" t="s">
        <v>1355</v>
      </c>
      <c r="G142" s="650" t="s">
        <v>1055</v>
      </c>
      <c r="H142" s="650" t="s">
        <v>1056</v>
      </c>
      <c r="I142" s="650" t="s">
        <v>1057</v>
      </c>
      <c r="J142" s="650" t="s">
        <v>1058</v>
      </c>
      <c r="K142" s="650" t="s">
        <v>1059</v>
      </c>
      <c r="L142" s="652">
        <v>36.362467334217932</v>
      </c>
      <c r="M142" s="652">
        <v>247</v>
      </c>
      <c r="N142" s="653">
        <v>8981.5294315518295</v>
      </c>
    </row>
    <row r="143" spans="1:14" ht="14.4" customHeight="1" x14ac:dyDescent="0.3">
      <c r="A143" s="648" t="s">
        <v>553</v>
      </c>
      <c r="B143" s="649" t="s">
        <v>1350</v>
      </c>
      <c r="C143" s="650" t="s">
        <v>564</v>
      </c>
      <c r="D143" s="651" t="s">
        <v>1351</v>
      </c>
      <c r="E143" s="650" t="s">
        <v>576</v>
      </c>
      <c r="F143" s="651" t="s">
        <v>1355</v>
      </c>
      <c r="G143" s="650" t="s">
        <v>1055</v>
      </c>
      <c r="H143" s="650" t="s">
        <v>1060</v>
      </c>
      <c r="I143" s="650" t="s">
        <v>1061</v>
      </c>
      <c r="J143" s="650" t="s">
        <v>642</v>
      </c>
      <c r="K143" s="650" t="s">
        <v>1062</v>
      </c>
      <c r="L143" s="652">
        <v>129.73494085605171</v>
      </c>
      <c r="M143" s="652">
        <v>12</v>
      </c>
      <c r="N143" s="653">
        <v>1556.8192902726205</v>
      </c>
    </row>
    <row r="144" spans="1:14" ht="14.4" customHeight="1" x14ac:dyDescent="0.3">
      <c r="A144" s="648" t="s">
        <v>553</v>
      </c>
      <c r="B144" s="649" t="s">
        <v>1350</v>
      </c>
      <c r="C144" s="650" t="s">
        <v>564</v>
      </c>
      <c r="D144" s="651" t="s">
        <v>1351</v>
      </c>
      <c r="E144" s="650" t="s">
        <v>576</v>
      </c>
      <c r="F144" s="651" t="s">
        <v>1355</v>
      </c>
      <c r="G144" s="650" t="s">
        <v>1055</v>
      </c>
      <c r="H144" s="650" t="s">
        <v>1063</v>
      </c>
      <c r="I144" s="650" t="s">
        <v>1064</v>
      </c>
      <c r="J144" s="650" t="s">
        <v>1065</v>
      </c>
      <c r="K144" s="650" t="s">
        <v>1066</v>
      </c>
      <c r="L144" s="652">
        <v>101.27</v>
      </c>
      <c r="M144" s="652">
        <v>1</v>
      </c>
      <c r="N144" s="653">
        <v>101.27</v>
      </c>
    </row>
    <row r="145" spans="1:14" ht="14.4" customHeight="1" x14ac:dyDescent="0.3">
      <c r="A145" s="648" t="s">
        <v>553</v>
      </c>
      <c r="B145" s="649" t="s">
        <v>1350</v>
      </c>
      <c r="C145" s="650" t="s">
        <v>564</v>
      </c>
      <c r="D145" s="651" t="s">
        <v>1351</v>
      </c>
      <c r="E145" s="650" t="s">
        <v>576</v>
      </c>
      <c r="F145" s="651" t="s">
        <v>1355</v>
      </c>
      <c r="G145" s="650" t="s">
        <v>1055</v>
      </c>
      <c r="H145" s="650" t="s">
        <v>1067</v>
      </c>
      <c r="I145" s="650" t="s">
        <v>1068</v>
      </c>
      <c r="J145" s="650" t="s">
        <v>1069</v>
      </c>
      <c r="K145" s="650" t="s">
        <v>1070</v>
      </c>
      <c r="L145" s="652">
        <v>144.52989959291401</v>
      </c>
      <c r="M145" s="652">
        <v>1</v>
      </c>
      <c r="N145" s="653">
        <v>144.52989959291401</v>
      </c>
    </row>
    <row r="146" spans="1:14" ht="14.4" customHeight="1" x14ac:dyDescent="0.3">
      <c r="A146" s="648" t="s">
        <v>553</v>
      </c>
      <c r="B146" s="649" t="s">
        <v>1350</v>
      </c>
      <c r="C146" s="650" t="s">
        <v>564</v>
      </c>
      <c r="D146" s="651" t="s">
        <v>1351</v>
      </c>
      <c r="E146" s="650" t="s">
        <v>576</v>
      </c>
      <c r="F146" s="651" t="s">
        <v>1355</v>
      </c>
      <c r="G146" s="650" t="s">
        <v>1055</v>
      </c>
      <c r="H146" s="650" t="s">
        <v>1071</v>
      </c>
      <c r="I146" s="650" t="s">
        <v>1072</v>
      </c>
      <c r="J146" s="650" t="s">
        <v>1073</v>
      </c>
      <c r="K146" s="650" t="s">
        <v>1074</v>
      </c>
      <c r="L146" s="652">
        <v>492.20000000000005</v>
      </c>
      <c r="M146" s="652">
        <v>4</v>
      </c>
      <c r="N146" s="653">
        <v>1968.8000000000002</v>
      </c>
    </row>
    <row r="147" spans="1:14" ht="14.4" customHeight="1" x14ac:dyDescent="0.3">
      <c r="A147" s="648" t="s">
        <v>553</v>
      </c>
      <c r="B147" s="649" t="s">
        <v>1350</v>
      </c>
      <c r="C147" s="650" t="s">
        <v>564</v>
      </c>
      <c r="D147" s="651" t="s">
        <v>1351</v>
      </c>
      <c r="E147" s="650" t="s">
        <v>576</v>
      </c>
      <c r="F147" s="651" t="s">
        <v>1355</v>
      </c>
      <c r="G147" s="650" t="s">
        <v>1055</v>
      </c>
      <c r="H147" s="650" t="s">
        <v>1075</v>
      </c>
      <c r="I147" s="650" t="s">
        <v>1076</v>
      </c>
      <c r="J147" s="650" t="s">
        <v>1077</v>
      </c>
      <c r="K147" s="650" t="s">
        <v>1078</v>
      </c>
      <c r="L147" s="652">
        <v>218.52000000000004</v>
      </c>
      <c r="M147" s="652">
        <v>1</v>
      </c>
      <c r="N147" s="653">
        <v>218.52000000000004</v>
      </c>
    </row>
    <row r="148" spans="1:14" ht="14.4" customHeight="1" x14ac:dyDescent="0.3">
      <c r="A148" s="648" t="s">
        <v>553</v>
      </c>
      <c r="B148" s="649" t="s">
        <v>1350</v>
      </c>
      <c r="C148" s="650" t="s">
        <v>564</v>
      </c>
      <c r="D148" s="651" t="s">
        <v>1351</v>
      </c>
      <c r="E148" s="650" t="s">
        <v>576</v>
      </c>
      <c r="F148" s="651" t="s">
        <v>1355</v>
      </c>
      <c r="G148" s="650" t="s">
        <v>1055</v>
      </c>
      <c r="H148" s="650" t="s">
        <v>1079</v>
      </c>
      <c r="I148" s="650" t="s">
        <v>1080</v>
      </c>
      <c r="J148" s="650" t="s">
        <v>1081</v>
      </c>
      <c r="K148" s="650" t="s">
        <v>1082</v>
      </c>
      <c r="L148" s="652">
        <v>112.75000000000006</v>
      </c>
      <c r="M148" s="652">
        <v>1</v>
      </c>
      <c r="N148" s="653">
        <v>112.75000000000006</v>
      </c>
    </row>
    <row r="149" spans="1:14" ht="14.4" customHeight="1" x14ac:dyDescent="0.3">
      <c r="A149" s="648" t="s">
        <v>553</v>
      </c>
      <c r="B149" s="649" t="s">
        <v>1350</v>
      </c>
      <c r="C149" s="650" t="s">
        <v>564</v>
      </c>
      <c r="D149" s="651" t="s">
        <v>1351</v>
      </c>
      <c r="E149" s="650" t="s">
        <v>576</v>
      </c>
      <c r="F149" s="651" t="s">
        <v>1355</v>
      </c>
      <c r="G149" s="650" t="s">
        <v>1055</v>
      </c>
      <c r="H149" s="650" t="s">
        <v>1083</v>
      </c>
      <c r="I149" s="650" t="s">
        <v>1084</v>
      </c>
      <c r="J149" s="650" t="s">
        <v>1085</v>
      </c>
      <c r="K149" s="650" t="s">
        <v>796</v>
      </c>
      <c r="L149" s="652">
        <v>45.64</v>
      </c>
      <c r="M149" s="652">
        <v>1</v>
      </c>
      <c r="N149" s="653">
        <v>45.64</v>
      </c>
    </row>
    <row r="150" spans="1:14" ht="14.4" customHeight="1" x14ac:dyDescent="0.3">
      <c r="A150" s="648" t="s">
        <v>553</v>
      </c>
      <c r="B150" s="649" t="s">
        <v>1350</v>
      </c>
      <c r="C150" s="650" t="s">
        <v>564</v>
      </c>
      <c r="D150" s="651" t="s">
        <v>1351</v>
      </c>
      <c r="E150" s="650" t="s">
        <v>576</v>
      </c>
      <c r="F150" s="651" t="s">
        <v>1355</v>
      </c>
      <c r="G150" s="650" t="s">
        <v>1055</v>
      </c>
      <c r="H150" s="650" t="s">
        <v>1086</v>
      </c>
      <c r="I150" s="650" t="s">
        <v>1087</v>
      </c>
      <c r="J150" s="650" t="s">
        <v>1088</v>
      </c>
      <c r="K150" s="650" t="s">
        <v>1089</v>
      </c>
      <c r="L150" s="652">
        <v>171.96</v>
      </c>
      <c r="M150" s="652">
        <v>1</v>
      </c>
      <c r="N150" s="653">
        <v>171.96</v>
      </c>
    </row>
    <row r="151" spans="1:14" ht="14.4" customHeight="1" x14ac:dyDescent="0.3">
      <c r="A151" s="648" t="s">
        <v>553</v>
      </c>
      <c r="B151" s="649" t="s">
        <v>1350</v>
      </c>
      <c r="C151" s="650" t="s">
        <v>564</v>
      </c>
      <c r="D151" s="651" t="s">
        <v>1351</v>
      </c>
      <c r="E151" s="650" t="s">
        <v>576</v>
      </c>
      <c r="F151" s="651" t="s">
        <v>1355</v>
      </c>
      <c r="G151" s="650" t="s">
        <v>1055</v>
      </c>
      <c r="H151" s="650" t="s">
        <v>1090</v>
      </c>
      <c r="I151" s="650" t="s">
        <v>1091</v>
      </c>
      <c r="J151" s="650" t="s">
        <v>1092</v>
      </c>
      <c r="K151" s="650" t="s">
        <v>1093</v>
      </c>
      <c r="L151" s="652">
        <v>99.21</v>
      </c>
      <c r="M151" s="652">
        <v>1</v>
      </c>
      <c r="N151" s="653">
        <v>99.21</v>
      </c>
    </row>
    <row r="152" spans="1:14" ht="14.4" customHeight="1" x14ac:dyDescent="0.3">
      <c r="A152" s="648" t="s">
        <v>553</v>
      </c>
      <c r="B152" s="649" t="s">
        <v>1350</v>
      </c>
      <c r="C152" s="650" t="s">
        <v>564</v>
      </c>
      <c r="D152" s="651" t="s">
        <v>1351</v>
      </c>
      <c r="E152" s="650" t="s">
        <v>576</v>
      </c>
      <c r="F152" s="651" t="s">
        <v>1355</v>
      </c>
      <c r="G152" s="650" t="s">
        <v>1055</v>
      </c>
      <c r="H152" s="650" t="s">
        <v>1094</v>
      </c>
      <c r="I152" s="650" t="s">
        <v>1095</v>
      </c>
      <c r="J152" s="650" t="s">
        <v>1096</v>
      </c>
      <c r="K152" s="650" t="s">
        <v>1097</v>
      </c>
      <c r="L152" s="652">
        <v>103.32124817387864</v>
      </c>
      <c r="M152" s="652">
        <v>1</v>
      </c>
      <c r="N152" s="653">
        <v>103.32124817387864</v>
      </c>
    </row>
    <row r="153" spans="1:14" ht="14.4" customHeight="1" x14ac:dyDescent="0.3">
      <c r="A153" s="648" t="s">
        <v>553</v>
      </c>
      <c r="B153" s="649" t="s">
        <v>1350</v>
      </c>
      <c r="C153" s="650" t="s">
        <v>564</v>
      </c>
      <c r="D153" s="651" t="s">
        <v>1351</v>
      </c>
      <c r="E153" s="650" t="s">
        <v>576</v>
      </c>
      <c r="F153" s="651" t="s">
        <v>1355</v>
      </c>
      <c r="G153" s="650" t="s">
        <v>1055</v>
      </c>
      <c r="H153" s="650" t="s">
        <v>1098</v>
      </c>
      <c r="I153" s="650" t="s">
        <v>1099</v>
      </c>
      <c r="J153" s="650" t="s">
        <v>1100</v>
      </c>
      <c r="K153" s="650" t="s">
        <v>1101</v>
      </c>
      <c r="L153" s="652">
        <v>82.09999999999998</v>
      </c>
      <c r="M153" s="652">
        <v>1</v>
      </c>
      <c r="N153" s="653">
        <v>82.09999999999998</v>
      </c>
    </row>
    <row r="154" spans="1:14" ht="14.4" customHeight="1" x14ac:dyDescent="0.3">
      <c r="A154" s="648" t="s">
        <v>553</v>
      </c>
      <c r="B154" s="649" t="s">
        <v>1350</v>
      </c>
      <c r="C154" s="650" t="s">
        <v>564</v>
      </c>
      <c r="D154" s="651" t="s">
        <v>1351</v>
      </c>
      <c r="E154" s="650" t="s">
        <v>576</v>
      </c>
      <c r="F154" s="651" t="s">
        <v>1355</v>
      </c>
      <c r="G154" s="650" t="s">
        <v>1055</v>
      </c>
      <c r="H154" s="650" t="s">
        <v>1102</v>
      </c>
      <c r="I154" s="650" t="s">
        <v>1103</v>
      </c>
      <c r="J154" s="650" t="s">
        <v>1104</v>
      </c>
      <c r="K154" s="650" t="s">
        <v>1105</v>
      </c>
      <c r="L154" s="652">
        <v>135.21000000000004</v>
      </c>
      <c r="M154" s="652">
        <v>1</v>
      </c>
      <c r="N154" s="653">
        <v>135.21000000000004</v>
      </c>
    </row>
    <row r="155" spans="1:14" ht="14.4" customHeight="1" x14ac:dyDescent="0.3">
      <c r="A155" s="648" t="s">
        <v>553</v>
      </c>
      <c r="B155" s="649" t="s">
        <v>1350</v>
      </c>
      <c r="C155" s="650" t="s">
        <v>564</v>
      </c>
      <c r="D155" s="651" t="s">
        <v>1351</v>
      </c>
      <c r="E155" s="650" t="s">
        <v>576</v>
      </c>
      <c r="F155" s="651" t="s">
        <v>1355</v>
      </c>
      <c r="G155" s="650" t="s">
        <v>1055</v>
      </c>
      <c r="H155" s="650" t="s">
        <v>1106</v>
      </c>
      <c r="I155" s="650" t="s">
        <v>1107</v>
      </c>
      <c r="J155" s="650" t="s">
        <v>1108</v>
      </c>
      <c r="K155" s="650" t="s">
        <v>1109</v>
      </c>
      <c r="L155" s="652">
        <v>30.650034045834161</v>
      </c>
      <c r="M155" s="652">
        <v>1</v>
      </c>
      <c r="N155" s="653">
        <v>30.650034045834161</v>
      </c>
    </row>
    <row r="156" spans="1:14" ht="14.4" customHeight="1" x14ac:dyDescent="0.3">
      <c r="A156" s="648" t="s">
        <v>553</v>
      </c>
      <c r="B156" s="649" t="s">
        <v>1350</v>
      </c>
      <c r="C156" s="650" t="s">
        <v>564</v>
      </c>
      <c r="D156" s="651" t="s">
        <v>1351</v>
      </c>
      <c r="E156" s="650" t="s">
        <v>576</v>
      </c>
      <c r="F156" s="651" t="s">
        <v>1355</v>
      </c>
      <c r="G156" s="650" t="s">
        <v>1055</v>
      </c>
      <c r="H156" s="650" t="s">
        <v>1110</v>
      </c>
      <c r="I156" s="650" t="s">
        <v>1111</v>
      </c>
      <c r="J156" s="650" t="s">
        <v>1112</v>
      </c>
      <c r="K156" s="650" t="s">
        <v>1113</v>
      </c>
      <c r="L156" s="652">
        <v>46.219624648662901</v>
      </c>
      <c r="M156" s="652">
        <v>1</v>
      </c>
      <c r="N156" s="653">
        <v>46.219624648662901</v>
      </c>
    </row>
    <row r="157" spans="1:14" ht="14.4" customHeight="1" x14ac:dyDescent="0.3">
      <c r="A157" s="648" t="s">
        <v>553</v>
      </c>
      <c r="B157" s="649" t="s">
        <v>1350</v>
      </c>
      <c r="C157" s="650" t="s">
        <v>564</v>
      </c>
      <c r="D157" s="651" t="s">
        <v>1351</v>
      </c>
      <c r="E157" s="650" t="s">
        <v>576</v>
      </c>
      <c r="F157" s="651" t="s">
        <v>1355</v>
      </c>
      <c r="G157" s="650" t="s">
        <v>1055</v>
      </c>
      <c r="H157" s="650" t="s">
        <v>1114</v>
      </c>
      <c r="I157" s="650" t="s">
        <v>1115</v>
      </c>
      <c r="J157" s="650" t="s">
        <v>1116</v>
      </c>
      <c r="K157" s="650" t="s">
        <v>1117</v>
      </c>
      <c r="L157" s="652">
        <v>121.54017655098315</v>
      </c>
      <c r="M157" s="652">
        <v>1</v>
      </c>
      <c r="N157" s="653">
        <v>121.54017655098315</v>
      </c>
    </row>
    <row r="158" spans="1:14" ht="14.4" customHeight="1" x14ac:dyDescent="0.3">
      <c r="A158" s="648" t="s">
        <v>553</v>
      </c>
      <c r="B158" s="649" t="s">
        <v>1350</v>
      </c>
      <c r="C158" s="650" t="s">
        <v>564</v>
      </c>
      <c r="D158" s="651" t="s">
        <v>1351</v>
      </c>
      <c r="E158" s="650" t="s">
        <v>576</v>
      </c>
      <c r="F158" s="651" t="s">
        <v>1355</v>
      </c>
      <c r="G158" s="650" t="s">
        <v>1055</v>
      </c>
      <c r="H158" s="650" t="s">
        <v>1118</v>
      </c>
      <c r="I158" s="650" t="s">
        <v>1119</v>
      </c>
      <c r="J158" s="650" t="s">
        <v>1120</v>
      </c>
      <c r="K158" s="650" t="s">
        <v>1121</v>
      </c>
      <c r="L158" s="652">
        <v>70.962500000000006</v>
      </c>
      <c r="M158" s="652">
        <v>16</v>
      </c>
      <c r="N158" s="653">
        <v>1135.4000000000001</v>
      </c>
    </row>
    <row r="159" spans="1:14" ht="14.4" customHeight="1" x14ac:dyDescent="0.3">
      <c r="A159" s="648" t="s">
        <v>553</v>
      </c>
      <c r="B159" s="649" t="s">
        <v>1350</v>
      </c>
      <c r="C159" s="650" t="s">
        <v>564</v>
      </c>
      <c r="D159" s="651" t="s">
        <v>1351</v>
      </c>
      <c r="E159" s="650" t="s">
        <v>576</v>
      </c>
      <c r="F159" s="651" t="s">
        <v>1355</v>
      </c>
      <c r="G159" s="650" t="s">
        <v>1055</v>
      </c>
      <c r="H159" s="650" t="s">
        <v>1122</v>
      </c>
      <c r="I159" s="650" t="s">
        <v>1123</v>
      </c>
      <c r="J159" s="650" t="s">
        <v>1124</v>
      </c>
      <c r="K159" s="650" t="s">
        <v>1125</v>
      </c>
      <c r="L159" s="652">
        <v>174.23962756958173</v>
      </c>
      <c r="M159" s="652">
        <v>1</v>
      </c>
      <c r="N159" s="653">
        <v>174.23962756958173</v>
      </c>
    </row>
    <row r="160" spans="1:14" ht="14.4" customHeight="1" x14ac:dyDescent="0.3">
      <c r="A160" s="648" t="s">
        <v>553</v>
      </c>
      <c r="B160" s="649" t="s">
        <v>1350</v>
      </c>
      <c r="C160" s="650" t="s">
        <v>564</v>
      </c>
      <c r="D160" s="651" t="s">
        <v>1351</v>
      </c>
      <c r="E160" s="650" t="s">
        <v>576</v>
      </c>
      <c r="F160" s="651" t="s">
        <v>1355</v>
      </c>
      <c r="G160" s="650" t="s">
        <v>1055</v>
      </c>
      <c r="H160" s="650" t="s">
        <v>1126</v>
      </c>
      <c r="I160" s="650" t="s">
        <v>1127</v>
      </c>
      <c r="J160" s="650" t="s">
        <v>1128</v>
      </c>
      <c r="K160" s="650" t="s">
        <v>1129</v>
      </c>
      <c r="L160" s="652">
        <v>658.28</v>
      </c>
      <c r="M160" s="652">
        <v>1</v>
      </c>
      <c r="N160" s="653">
        <v>658.28</v>
      </c>
    </row>
    <row r="161" spans="1:14" ht="14.4" customHeight="1" x14ac:dyDescent="0.3">
      <c r="A161" s="648" t="s">
        <v>553</v>
      </c>
      <c r="B161" s="649" t="s">
        <v>1350</v>
      </c>
      <c r="C161" s="650" t="s">
        <v>564</v>
      </c>
      <c r="D161" s="651" t="s">
        <v>1351</v>
      </c>
      <c r="E161" s="650" t="s">
        <v>576</v>
      </c>
      <c r="F161" s="651" t="s">
        <v>1355</v>
      </c>
      <c r="G161" s="650" t="s">
        <v>1055</v>
      </c>
      <c r="H161" s="650" t="s">
        <v>1130</v>
      </c>
      <c r="I161" s="650" t="s">
        <v>1131</v>
      </c>
      <c r="J161" s="650" t="s">
        <v>1073</v>
      </c>
      <c r="K161" s="650" t="s">
        <v>1132</v>
      </c>
      <c r="L161" s="652">
        <v>414.0000530620274</v>
      </c>
      <c r="M161" s="652">
        <v>13</v>
      </c>
      <c r="N161" s="653">
        <v>5382.0006898063566</v>
      </c>
    </row>
    <row r="162" spans="1:14" ht="14.4" customHeight="1" x14ac:dyDescent="0.3">
      <c r="A162" s="648" t="s">
        <v>553</v>
      </c>
      <c r="B162" s="649" t="s">
        <v>1350</v>
      </c>
      <c r="C162" s="650" t="s">
        <v>564</v>
      </c>
      <c r="D162" s="651" t="s">
        <v>1351</v>
      </c>
      <c r="E162" s="650" t="s">
        <v>576</v>
      </c>
      <c r="F162" s="651" t="s">
        <v>1355</v>
      </c>
      <c r="G162" s="650" t="s">
        <v>1055</v>
      </c>
      <c r="H162" s="650" t="s">
        <v>1133</v>
      </c>
      <c r="I162" s="650" t="s">
        <v>1134</v>
      </c>
      <c r="J162" s="650" t="s">
        <v>1135</v>
      </c>
      <c r="K162" s="650" t="s">
        <v>1136</v>
      </c>
      <c r="L162" s="652">
        <v>162.35999999999999</v>
      </c>
      <c r="M162" s="652">
        <v>1</v>
      </c>
      <c r="N162" s="653">
        <v>162.35999999999999</v>
      </c>
    </row>
    <row r="163" spans="1:14" ht="14.4" customHeight="1" x14ac:dyDescent="0.3">
      <c r="A163" s="648" t="s">
        <v>553</v>
      </c>
      <c r="B163" s="649" t="s">
        <v>1350</v>
      </c>
      <c r="C163" s="650" t="s">
        <v>564</v>
      </c>
      <c r="D163" s="651" t="s">
        <v>1351</v>
      </c>
      <c r="E163" s="650" t="s">
        <v>576</v>
      </c>
      <c r="F163" s="651" t="s">
        <v>1355</v>
      </c>
      <c r="G163" s="650" t="s">
        <v>1055</v>
      </c>
      <c r="H163" s="650" t="s">
        <v>1137</v>
      </c>
      <c r="I163" s="650" t="s">
        <v>1138</v>
      </c>
      <c r="J163" s="650" t="s">
        <v>1139</v>
      </c>
      <c r="K163" s="650" t="s">
        <v>1140</v>
      </c>
      <c r="L163" s="652">
        <v>84.180106113386984</v>
      </c>
      <c r="M163" s="652">
        <v>1</v>
      </c>
      <c r="N163" s="653">
        <v>84.180106113386984</v>
      </c>
    </row>
    <row r="164" spans="1:14" ht="14.4" customHeight="1" x14ac:dyDescent="0.3">
      <c r="A164" s="648" t="s">
        <v>553</v>
      </c>
      <c r="B164" s="649" t="s">
        <v>1350</v>
      </c>
      <c r="C164" s="650" t="s">
        <v>564</v>
      </c>
      <c r="D164" s="651" t="s">
        <v>1351</v>
      </c>
      <c r="E164" s="650" t="s">
        <v>576</v>
      </c>
      <c r="F164" s="651" t="s">
        <v>1355</v>
      </c>
      <c r="G164" s="650" t="s">
        <v>1055</v>
      </c>
      <c r="H164" s="650" t="s">
        <v>1141</v>
      </c>
      <c r="I164" s="650" t="s">
        <v>1142</v>
      </c>
      <c r="J164" s="650" t="s">
        <v>1143</v>
      </c>
      <c r="K164" s="650" t="s">
        <v>1144</v>
      </c>
      <c r="L164" s="652">
        <v>135.68999999999994</v>
      </c>
      <c r="M164" s="652">
        <v>1</v>
      </c>
      <c r="N164" s="653">
        <v>135.68999999999994</v>
      </c>
    </row>
    <row r="165" spans="1:14" ht="14.4" customHeight="1" x14ac:dyDescent="0.3">
      <c r="A165" s="648" t="s">
        <v>553</v>
      </c>
      <c r="B165" s="649" t="s">
        <v>1350</v>
      </c>
      <c r="C165" s="650" t="s">
        <v>564</v>
      </c>
      <c r="D165" s="651" t="s">
        <v>1351</v>
      </c>
      <c r="E165" s="650" t="s">
        <v>576</v>
      </c>
      <c r="F165" s="651" t="s">
        <v>1355</v>
      </c>
      <c r="G165" s="650" t="s">
        <v>1055</v>
      </c>
      <c r="H165" s="650" t="s">
        <v>1145</v>
      </c>
      <c r="I165" s="650" t="s">
        <v>1146</v>
      </c>
      <c r="J165" s="650" t="s">
        <v>1147</v>
      </c>
      <c r="K165" s="650" t="s">
        <v>1148</v>
      </c>
      <c r="L165" s="652">
        <v>0</v>
      </c>
      <c r="M165" s="652">
        <v>0</v>
      </c>
      <c r="N165" s="653">
        <v>0</v>
      </c>
    </row>
    <row r="166" spans="1:14" ht="14.4" customHeight="1" x14ac:dyDescent="0.3">
      <c r="A166" s="648" t="s">
        <v>553</v>
      </c>
      <c r="B166" s="649" t="s">
        <v>1350</v>
      </c>
      <c r="C166" s="650" t="s">
        <v>564</v>
      </c>
      <c r="D166" s="651" t="s">
        <v>1351</v>
      </c>
      <c r="E166" s="650" t="s">
        <v>576</v>
      </c>
      <c r="F166" s="651" t="s">
        <v>1355</v>
      </c>
      <c r="G166" s="650" t="s">
        <v>1055</v>
      </c>
      <c r="H166" s="650" t="s">
        <v>1149</v>
      </c>
      <c r="I166" s="650" t="s">
        <v>1150</v>
      </c>
      <c r="J166" s="650" t="s">
        <v>1147</v>
      </c>
      <c r="K166" s="650" t="s">
        <v>1151</v>
      </c>
      <c r="L166" s="652">
        <v>139.32999999999998</v>
      </c>
      <c r="M166" s="652">
        <v>1</v>
      </c>
      <c r="N166" s="653">
        <v>139.32999999999998</v>
      </c>
    </row>
    <row r="167" spans="1:14" ht="14.4" customHeight="1" x14ac:dyDescent="0.3">
      <c r="A167" s="648" t="s">
        <v>553</v>
      </c>
      <c r="B167" s="649" t="s">
        <v>1350</v>
      </c>
      <c r="C167" s="650" t="s">
        <v>564</v>
      </c>
      <c r="D167" s="651" t="s">
        <v>1351</v>
      </c>
      <c r="E167" s="650" t="s">
        <v>1152</v>
      </c>
      <c r="F167" s="651" t="s">
        <v>1356</v>
      </c>
      <c r="G167" s="650" t="s">
        <v>585</v>
      </c>
      <c r="H167" s="650" t="s">
        <v>1153</v>
      </c>
      <c r="I167" s="650" t="s">
        <v>1154</v>
      </c>
      <c r="J167" s="650" t="s">
        <v>1155</v>
      </c>
      <c r="K167" s="650" t="s">
        <v>1156</v>
      </c>
      <c r="L167" s="652">
        <v>1640</v>
      </c>
      <c r="M167" s="652">
        <v>1.6</v>
      </c>
      <c r="N167" s="653">
        <v>2624</v>
      </c>
    </row>
    <row r="168" spans="1:14" ht="14.4" customHeight="1" x14ac:dyDescent="0.3">
      <c r="A168" s="648" t="s">
        <v>553</v>
      </c>
      <c r="B168" s="649" t="s">
        <v>1350</v>
      </c>
      <c r="C168" s="650" t="s">
        <v>564</v>
      </c>
      <c r="D168" s="651" t="s">
        <v>1351</v>
      </c>
      <c r="E168" s="650" t="s">
        <v>1152</v>
      </c>
      <c r="F168" s="651" t="s">
        <v>1356</v>
      </c>
      <c r="G168" s="650" t="s">
        <v>585</v>
      </c>
      <c r="H168" s="650" t="s">
        <v>1157</v>
      </c>
      <c r="I168" s="650" t="s">
        <v>1158</v>
      </c>
      <c r="J168" s="650" t="s">
        <v>1159</v>
      </c>
      <c r="K168" s="650" t="s">
        <v>1156</v>
      </c>
      <c r="L168" s="652">
        <v>1949.9999999999998</v>
      </c>
      <c r="M168" s="652">
        <v>0.60000000000000009</v>
      </c>
      <c r="N168" s="653">
        <v>1170</v>
      </c>
    </row>
    <row r="169" spans="1:14" ht="14.4" customHeight="1" x14ac:dyDescent="0.3">
      <c r="A169" s="648" t="s">
        <v>553</v>
      </c>
      <c r="B169" s="649" t="s">
        <v>1350</v>
      </c>
      <c r="C169" s="650" t="s">
        <v>564</v>
      </c>
      <c r="D169" s="651" t="s">
        <v>1351</v>
      </c>
      <c r="E169" s="650" t="s">
        <v>1152</v>
      </c>
      <c r="F169" s="651" t="s">
        <v>1356</v>
      </c>
      <c r="G169" s="650" t="s">
        <v>585</v>
      </c>
      <c r="H169" s="650" t="s">
        <v>1160</v>
      </c>
      <c r="I169" s="650" t="s">
        <v>237</v>
      </c>
      <c r="J169" s="650" t="s">
        <v>1161</v>
      </c>
      <c r="K169" s="650"/>
      <c r="L169" s="652">
        <v>252.9699739038991</v>
      </c>
      <c r="M169" s="652">
        <v>17</v>
      </c>
      <c r="N169" s="653">
        <v>4300.4895563662849</v>
      </c>
    </row>
    <row r="170" spans="1:14" ht="14.4" customHeight="1" x14ac:dyDescent="0.3">
      <c r="A170" s="648" t="s">
        <v>553</v>
      </c>
      <c r="B170" s="649" t="s">
        <v>1350</v>
      </c>
      <c r="C170" s="650" t="s">
        <v>564</v>
      </c>
      <c r="D170" s="651" t="s">
        <v>1351</v>
      </c>
      <c r="E170" s="650" t="s">
        <v>1152</v>
      </c>
      <c r="F170" s="651" t="s">
        <v>1356</v>
      </c>
      <c r="G170" s="650" t="s">
        <v>1055</v>
      </c>
      <c r="H170" s="650" t="s">
        <v>1162</v>
      </c>
      <c r="I170" s="650" t="s">
        <v>1162</v>
      </c>
      <c r="J170" s="650" t="s">
        <v>1163</v>
      </c>
      <c r="K170" s="650" t="s">
        <v>1164</v>
      </c>
      <c r="L170" s="652">
        <v>252.96993337964955</v>
      </c>
      <c r="M170" s="652">
        <v>43</v>
      </c>
      <c r="N170" s="653">
        <v>10877.70713532493</v>
      </c>
    </row>
    <row r="171" spans="1:14" ht="14.4" customHeight="1" x14ac:dyDescent="0.3">
      <c r="A171" s="648" t="s">
        <v>553</v>
      </c>
      <c r="B171" s="649" t="s">
        <v>1350</v>
      </c>
      <c r="C171" s="650" t="s">
        <v>564</v>
      </c>
      <c r="D171" s="651" t="s">
        <v>1351</v>
      </c>
      <c r="E171" s="650" t="s">
        <v>1152</v>
      </c>
      <c r="F171" s="651" t="s">
        <v>1356</v>
      </c>
      <c r="G171" s="650" t="s">
        <v>1055</v>
      </c>
      <c r="H171" s="650" t="s">
        <v>1165</v>
      </c>
      <c r="I171" s="650" t="s">
        <v>1166</v>
      </c>
      <c r="J171" s="650" t="s">
        <v>1167</v>
      </c>
      <c r="K171" s="650" t="s">
        <v>1168</v>
      </c>
      <c r="L171" s="652">
        <v>207.00000000000006</v>
      </c>
      <c r="M171" s="652">
        <v>13</v>
      </c>
      <c r="N171" s="653">
        <v>2691.0000000000009</v>
      </c>
    </row>
    <row r="172" spans="1:14" ht="14.4" customHeight="1" x14ac:dyDescent="0.3">
      <c r="A172" s="648" t="s">
        <v>553</v>
      </c>
      <c r="B172" s="649" t="s">
        <v>1350</v>
      </c>
      <c r="C172" s="650" t="s">
        <v>564</v>
      </c>
      <c r="D172" s="651" t="s">
        <v>1351</v>
      </c>
      <c r="E172" s="650" t="s">
        <v>1152</v>
      </c>
      <c r="F172" s="651" t="s">
        <v>1356</v>
      </c>
      <c r="G172" s="650" t="s">
        <v>1055</v>
      </c>
      <c r="H172" s="650" t="s">
        <v>1169</v>
      </c>
      <c r="I172" s="650" t="s">
        <v>1170</v>
      </c>
      <c r="J172" s="650" t="s">
        <v>1171</v>
      </c>
      <c r="K172" s="650" t="s">
        <v>1172</v>
      </c>
      <c r="L172" s="652">
        <v>198.26</v>
      </c>
      <c r="M172" s="652">
        <v>2</v>
      </c>
      <c r="N172" s="653">
        <v>396.52</v>
      </c>
    </row>
    <row r="173" spans="1:14" ht="14.4" customHeight="1" x14ac:dyDescent="0.3">
      <c r="A173" s="648" t="s">
        <v>553</v>
      </c>
      <c r="B173" s="649" t="s">
        <v>1350</v>
      </c>
      <c r="C173" s="650" t="s">
        <v>564</v>
      </c>
      <c r="D173" s="651" t="s">
        <v>1351</v>
      </c>
      <c r="E173" s="650" t="s">
        <v>1152</v>
      </c>
      <c r="F173" s="651" t="s">
        <v>1356</v>
      </c>
      <c r="G173" s="650" t="s">
        <v>1055</v>
      </c>
      <c r="H173" s="650" t="s">
        <v>1173</v>
      </c>
      <c r="I173" s="650" t="s">
        <v>1173</v>
      </c>
      <c r="J173" s="650" t="s">
        <v>1174</v>
      </c>
      <c r="K173" s="650" t="s">
        <v>1164</v>
      </c>
      <c r="L173" s="652">
        <v>183.36999420148132</v>
      </c>
      <c r="M173" s="652">
        <v>103</v>
      </c>
      <c r="N173" s="653">
        <v>18887.109402752576</v>
      </c>
    </row>
    <row r="174" spans="1:14" ht="14.4" customHeight="1" x14ac:dyDescent="0.3">
      <c r="A174" s="648" t="s">
        <v>553</v>
      </c>
      <c r="B174" s="649" t="s">
        <v>1350</v>
      </c>
      <c r="C174" s="650" t="s">
        <v>564</v>
      </c>
      <c r="D174" s="651" t="s">
        <v>1351</v>
      </c>
      <c r="E174" s="650" t="s">
        <v>1152</v>
      </c>
      <c r="F174" s="651" t="s">
        <v>1356</v>
      </c>
      <c r="G174" s="650" t="s">
        <v>1055</v>
      </c>
      <c r="H174" s="650" t="s">
        <v>1175</v>
      </c>
      <c r="I174" s="650" t="s">
        <v>1175</v>
      </c>
      <c r="J174" s="650" t="s">
        <v>1163</v>
      </c>
      <c r="K174" s="650" t="s">
        <v>1176</v>
      </c>
      <c r="L174" s="652">
        <v>277.63961969268451</v>
      </c>
      <c r="M174" s="652">
        <v>20</v>
      </c>
      <c r="N174" s="653">
        <v>5552.7923938536906</v>
      </c>
    </row>
    <row r="175" spans="1:14" ht="14.4" customHeight="1" x14ac:dyDescent="0.3">
      <c r="A175" s="648" t="s">
        <v>553</v>
      </c>
      <c r="B175" s="649" t="s">
        <v>1350</v>
      </c>
      <c r="C175" s="650" t="s">
        <v>564</v>
      </c>
      <c r="D175" s="651" t="s">
        <v>1351</v>
      </c>
      <c r="E175" s="650" t="s">
        <v>1177</v>
      </c>
      <c r="F175" s="651" t="s">
        <v>1357</v>
      </c>
      <c r="G175" s="650" t="s">
        <v>585</v>
      </c>
      <c r="H175" s="650" t="s">
        <v>1178</v>
      </c>
      <c r="I175" s="650" t="s">
        <v>1178</v>
      </c>
      <c r="J175" s="650" t="s">
        <v>1179</v>
      </c>
      <c r="K175" s="650" t="s">
        <v>1180</v>
      </c>
      <c r="L175" s="652">
        <v>72.839752807701856</v>
      </c>
      <c r="M175" s="652">
        <v>3.3000000000000003</v>
      </c>
      <c r="N175" s="653">
        <v>240.37118426541616</v>
      </c>
    </row>
    <row r="176" spans="1:14" ht="14.4" customHeight="1" x14ac:dyDescent="0.3">
      <c r="A176" s="648" t="s">
        <v>553</v>
      </c>
      <c r="B176" s="649" t="s">
        <v>1350</v>
      </c>
      <c r="C176" s="650" t="s">
        <v>564</v>
      </c>
      <c r="D176" s="651" t="s">
        <v>1351</v>
      </c>
      <c r="E176" s="650" t="s">
        <v>1177</v>
      </c>
      <c r="F176" s="651" t="s">
        <v>1357</v>
      </c>
      <c r="G176" s="650" t="s">
        <v>585</v>
      </c>
      <c r="H176" s="650" t="s">
        <v>1181</v>
      </c>
      <c r="I176" s="650" t="s">
        <v>1182</v>
      </c>
      <c r="J176" s="650" t="s">
        <v>1183</v>
      </c>
      <c r="K176" s="650" t="s">
        <v>1184</v>
      </c>
      <c r="L176" s="652">
        <v>39.563846153846157</v>
      </c>
      <c r="M176" s="652">
        <v>13</v>
      </c>
      <c r="N176" s="653">
        <v>514.33000000000004</v>
      </c>
    </row>
    <row r="177" spans="1:14" ht="14.4" customHeight="1" x14ac:dyDescent="0.3">
      <c r="A177" s="648" t="s">
        <v>553</v>
      </c>
      <c r="B177" s="649" t="s">
        <v>1350</v>
      </c>
      <c r="C177" s="650" t="s">
        <v>564</v>
      </c>
      <c r="D177" s="651" t="s">
        <v>1351</v>
      </c>
      <c r="E177" s="650" t="s">
        <v>1177</v>
      </c>
      <c r="F177" s="651" t="s">
        <v>1357</v>
      </c>
      <c r="G177" s="650" t="s">
        <v>585</v>
      </c>
      <c r="H177" s="650" t="s">
        <v>1185</v>
      </c>
      <c r="I177" s="650" t="s">
        <v>1186</v>
      </c>
      <c r="J177" s="650" t="s">
        <v>1187</v>
      </c>
      <c r="K177" s="650" t="s">
        <v>613</v>
      </c>
      <c r="L177" s="652">
        <v>66.130000000000024</v>
      </c>
      <c r="M177" s="652">
        <v>5</v>
      </c>
      <c r="N177" s="653">
        <v>330.65000000000009</v>
      </c>
    </row>
    <row r="178" spans="1:14" ht="14.4" customHeight="1" x14ac:dyDescent="0.3">
      <c r="A178" s="648" t="s">
        <v>553</v>
      </c>
      <c r="B178" s="649" t="s">
        <v>1350</v>
      </c>
      <c r="C178" s="650" t="s">
        <v>564</v>
      </c>
      <c r="D178" s="651" t="s">
        <v>1351</v>
      </c>
      <c r="E178" s="650" t="s">
        <v>1177</v>
      </c>
      <c r="F178" s="651" t="s">
        <v>1357</v>
      </c>
      <c r="G178" s="650" t="s">
        <v>585</v>
      </c>
      <c r="H178" s="650" t="s">
        <v>1188</v>
      </c>
      <c r="I178" s="650" t="s">
        <v>1189</v>
      </c>
      <c r="J178" s="650" t="s">
        <v>1190</v>
      </c>
      <c r="K178" s="650" t="s">
        <v>1191</v>
      </c>
      <c r="L178" s="652">
        <v>26.83127682934435</v>
      </c>
      <c r="M178" s="652">
        <v>8</v>
      </c>
      <c r="N178" s="653">
        <v>214.6502146347548</v>
      </c>
    </row>
    <row r="179" spans="1:14" ht="14.4" customHeight="1" x14ac:dyDescent="0.3">
      <c r="A179" s="648" t="s">
        <v>553</v>
      </c>
      <c r="B179" s="649" t="s">
        <v>1350</v>
      </c>
      <c r="C179" s="650" t="s">
        <v>564</v>
      </c>
      <c r="D179" s="651" t="s">
        <v>1351</v>
      </c>
      <c r="E179" s="650" t="s">
        <v>1177</v>
      </c>
      <c r="F179" s="651" t="s">
        <v>1357</v>
      </c>
      <c r="G179" s="650" t="s">
        <v>585</v>
      </c>
      <c r="H179" s="650" t="s">
        <v>1192</v>
      </c>
      <c r="I179" s="650" t="s">
        <v>1193</v>
      </c>
      <c r="J179" s="650" t="s">
        <v>1194</v>
      </c>
      <c r="K179" s="650" t="s">
        <v>1195</v>
      </c>
      <c r="L179" s="652">
        <v>144.93476038825114</v>
      </c>
      <c r="M179" s="652">
        <v>112</v>
      </c>
      <c r="N179" s="653">
        <v>16232.693163484126</v>
      </c>
    </row>
    <row r="180" spans="1:14" ht="14.4" customHeight="1" x14ac:dyDescent="0.3">
      <c r="A180" s="648" t="s">
        <v>553</v>
      </c>
      <c r="B180" s="649" t="s">
        <v>1350</v>
      </c>
      <c r="C180" s="650" t="s">
        <v>564</v>
      </c>
      <c r="D180" s="651" t="s">
        <v>1351</v>
      </c>
      <c r="E180" s="650" t="s">
        <v>1177</v>
      </c>
      <c r="F180" s="651" t="s">
        <v>1357</v>
      </c>
      <c r="G180" s="650" t="s">
        <v>585</v>
      </c>
      <c r="H180" s="650" t="s">
        <v>1196</v>
      </c>
      <c r="I180" s="650" t="s">
        <v>1197</v>
      </c>
      <c r="J180" s="650" t="s">
        <v>1198</v>
      </c>
      <c r="K180" s="650" t="s">
        <v>1199</v>
      </c>
      <c r="L180" s="652">
        <v>428.73147843592204</v>
      </c>
      <c r="M180" s="652">
        <v>3.8999999999999977</v>
      </c>
      <c r="N180" s="653">
        <v>1672.052765900095</v>
      </c>
    </row>
    <row r="181" spans="1:14" ht="14.4" customHeight="1" x14ac:dyDescent="0.3">
      <c r="A181" s="648" t="s">
        <v>553</v>
      </c>
      <c r="B181" s="649" t="s">
        <v>1350</v>
      </c>
      <c r="C181" s="650" t="s">
        <v>564</v>
      </c>
      <c r="D181" s="651" t="s">
        <v>1351</v>
      </c>
      <c r="E181" s="650" t="s">
        <v>1177</v>
      </c>
      <c r="F181" s="651" t="s">
        <v>1357</v>
      </c>
      <c r="G181" s="650" t="s">
        <v>585</v>
      </c>
      <c r="H181" s="650" t="s">
        <v>1200</v>
      </c>
      <c r="I181" s="650" t="s">
        <v>1201</v>
      </c>
      <c r="J181" s="650" t="s">
        <v>1202</v>
      </c>
      <c r="K181" s="650" t="s">
        <v>1203</v>
      </c>
      <c r="L181" s="652">
        <v>1111.606163032108</v>
      </c>
      <c r="M181" s="652">
        <v>6.1696666666666662</v>
      </c>
      <c r="N181" s="653">
        <v>6858.2394905204283</v>
      </c>
    </row>
    <row r="182" spans="1:14" ht="14.4" customHeight="1" x14ac:dyDescent="0.3">
      <c r="A182" s="648" t="s">
        <v>553</v>
      </c>
      <c r="B182" s="649" t="s">
        <v>1350</v>
      </c>
      <c r="C182" s="650" t="s">
        <v>564</v>
      </c>
      <c r="D182" s="651" t="s">
        <v>1351</v>
      </c>
      <c r="E182" s="650" t="s">
        <v>1177</v>
      </c>
      <c r="F182" s="651" t="s">
        <v>1357</v>
      </c>
      <c r="G182" s="650" t="s">
        <v>585</v>
      </c>
      <c r="H182" s="650" t="s">
        <v>1204</v>
      </c>
      <c r="I182" s="650" t="s">
        <v>1205</v>
      </c>
      <c r="J182" s="650" t="s">
        <v>1206</v>
      </c>
      <c r="K182" s="650" t="s">
        <v>1207</v>
      </c>
      <c r="L182" s="652">
        <v>641.99</v>
      </c>
      <c r="M182" s="652">
        <v>3.4</v>
      </c>
      <c r="N182" s="653">
        <v>2182.7660000000001</v>
      </c>
    </row>
    <row r="183" spans="1:14" ht="14.4" customHeight="1" x14ac:dyDescent="0.3">
      <c r="A183" s="648" t="s">
        <v>553</v>
      </c>
      <c r="B183" s="649" t="s">
        <v>1350</v>
      </c>
      <c r="C183" s="650" t="s">
        <v>564</v>
      </c>
      <c r="D183" s="651" t="s">
        <v>1351</v>
      </c>
      <c r="E183" s="650" t="s">
        <v>1177</v>
      </c>
      <c r="F183" s="651" t="s">
        <v>1357</v>
      </c>
      <c r="G183" s="650" t="s">
        <v>585</v>
      </c>
      <c r="H183" s="650" t="s">
        <v>1208</v>
      </c>
      <c r="I183" s="650" t="s">
        <v>1209</v>
      </c>
      <c r="J183" s="650" t="s">
        <v>1210</v>
      </c>
      <c r="K183" s="650" t="s">
        <v>1211</v>
      </c>
      <c r="L183" s="652">
        <v>100.52899283408806</v>
      </c>
      <c r="M183" s="652">
        <v>124.00000000000004</v>
      </c>
      <c r="N183" s="653">
        <v>12465.595111426923</v>
      </c>
    </row>
    <row r="184" spans="1:14" ht="14.4" customHeight="1" x14ac:dyDescent="0.3">
      <c r="A184" s="648" t="s">
        <v>553</v>
      </c>
      <c r="B184" s="649" t="s">
        <v>1350</v>
      </c>
      <c r="C184" s="650" t="s">
        <v>564</v>
      </c>
      <c r="D184" s="651" t="s">
        <v>1351</v>
      </c>
      <c r="E184" s="650" t="s">
        <v>1177</v>
      </c>
      <c r="F184" s="651" t="s">
        <v>1357</v>
      </c>
      <c r="G184" s="650" t="s">
        <v>585</v>
      </c>
      <c r="H184" s="650" t="s">
        <v>1212</v>
      </c>
      <c r="I184" s="650" t="s">
        <v>1213</v>
      </c>
      <c r="J184" s="650" t="s">
        <v>1214</v>
      </c>
      <c r="K184" s="650" t="s">
        <v>1215</v>
      </c>
      <c r="L184" s="652">
        <v>86.74</v>
      </c>
      <c r="M184" s="652">
        <v>2</v>
      </c>
      <c r="N184" s="653">
        <v>173.48</v>
      </c>
    </row>
    <row r="185" spans="1:14" ht="14.4" customHeight="1" x14ac:dyDescent="0.3">
      <c r="A185" s="648" t="s">
        <v>553</v>
      </c>
      <c r="B185" s="649" t="s">
        <v>1350</v>
      </c>
      <c r="C185" s="650" t="s">
        <v>564</v>
      </c>
      <c r="D185" s="651" t="s">
        <v>1351</v>
      </c>
      <c r="E185" s="650" t="s">
        <v>1177</v>
      </c>
      <c r="F185" s="651" t="s">
        <v>1357</v>
      </c>
      <c r="G185" s="650" t="s">
        <v>585</v>
      </c>
      <c r="H185" s="650" t="s">
        <v>1216</v>
      </c>
      <c r="I185" s="650" t="s">
        <v>1216</v>
      </c>
      <c r="J185" s="650" t="s">
        <v>1217</v>
      </c>
      <c r="K185" s="650" t="s">
        <v>1218</v>
      </c>
      <c r="L185" s="652">
        <v>814.63</v>
      </c>
      <c r="M185" s="652">
        <v>4.5</v>
      </c>
      <c r="N185" s="653">
        <v>3665.835</v>
      </c>
    </row>
    <row r="186" spans="1:14" ht="14.4" customHeight="1" x14ac:dyDescent="0.3">
      <c r="A186" s="648" t="s">
        <v>553</v>
      </c>
      <c r="B186" s="649" t="s">
        <v>1350</v>
      </c>
      <c r="C186" s="650" t="s">
        <v>564</v>
      </c>
      <c r="D186" s="651" t="s">
        <v>1351</v>
      </c>
      <c r="E186" s="650" t="s">
        <v>1177</v>
      </c>
      <c r="F186" s="651" t="s">
        <v>1357</v>
      </c>
      <c r="G186" s="650" t="s">
        <v>585</v>
      </c>
      <c r="H186" s="650" t="s">
        <v>1219</v>
      </c>
      <c r="I186" s="650" t="s">
        <v>1220</v>
      </c>
      <c r="J186" s="650" t="s">
        <v>1221</v>
      </c>
      <c r="K186" s="650" t="s">
        <v>1222</v>
      </c>
      <c r="L186" s="652">
        <v>1440.9498968044877</v>
      </c>
      <c r="M186" s="652">
        <v>0.7</v>
      </c>
      <c r="N186" s="653">
        <v>1008.6649277631413</v>
      </c>
    </row>
    <row r="187" spans="1:14" ht="14.4" customHeight="1" x14ac:dyDescent="0.3">
      <c r="A187" s="648" t="s">
        <v>553</v>
      </c>
      <c r="B187" s="649" t="s">
        <v>1350</v>
      </c>
      <c r="C187" s="650" t="s">
        <v>564</v>
      </c>
      <c r="D187" s="651" t="s">
        <v>1351</v>
      </c>
      <c r="E187" s="650" t="s">
        <v>1177</v>
      </c>
      <c r="F187" s="651" t="s">
        <v>1357</v>
      </c>
      <c r="G187" s="650" t="s">
        <v>585</v>
      </c>
      <c r="H187" s="650" t="s">
        <v>1223</v>
      </c>
      <c r="I187" s="650" t="s">
        <v>1224</v>
      </c>
      <c r="J187" s="650" t="s">
        <v>1183</v>
      </c>
      <c r="K187" s="650" t="s">
        <v>1225</v>
      </c>
      <c r="L187" s="652">
        <v>47.72999999999999</v>
      </c>
      <c r="M187" s="652">
        <v>1</v>
      </c>
      <c r="N187" s="653">
        <v>47.72999999999999</v>
      </c>
    </row>
    <row r="188" spans="1:14" ht="14.4" customHeight="1" x14ac:dyDescent="0.3">
      <c r="A188" s="648" t="s">
        <v>553</v>
      </c>
      <c r="B188" s="649" t="s">
        <v>1350</v>
      </c>
      <c r="C188" s="650" t="s">
        <v>564</v>
      </c>
      <c r="D188" s="651" t="s">
        <v>1351</v>
      </c>
      <c r="E188" s="650" t="s">
        <v>1177</v>
      </c>
      <c r="F188" s="651" t="s">
        <v>1357</v>
      </c>
      <c r="G188" s="650" t="s">
        <v>585</v>
      </c>
      <c r="H188" s="650" t="s">
        <v>1226</v>
      </c>
      <c r="I188" s="650" t="s">
        <v>1227</v>
      </c>
      <c r="J188" s="650" t="s">
        <v>1228</v>
      </c>
      <c r="K188" s="650" t="s">
        <v>1229</v>
      </c>
      <c r="L188" s="652">
        <v>82.83</v>
      </c>
      <c r="M188" s="652">
        <v>18</v>
      </c>
      <c r="N188" s="653">
        <v>1490.94</v>
      </c>
    </row>
    <row r="189" spans="1:14" ht="14.4" customHeight="1" x14ac:dyDescent="0.3">
      <c r="A189" s="648" t="s">
        <v>553</v>
      </c>
      <c r="B189" s="649" t="s">
        <v>1350</v>
      </c>
      <c r="C189" s="650" t="s">
        <v>564</v>
      </c>
      <c r="D189" s="651" t="s">
        <v>1351</v>
      </c>
      <c r="E189" s="650" t="s">
        <v>1177</v>
      </c>
      <c r="F189" s="651" t="s">
        <v>1357</v>
      </c>
      <c r="G189" s="650" t="s">
        <v>585</v>
      </c>
      <c r="H189" s="650" t="s">
        <v>1230</v>
      </c>
      <c r="I189" s="650" t="s">
        <v>1230</v>
      </c>
      <c r="J189" s="650" t="s">
        <v>1231</v>
      </c>
      <c r="K189" s="650" t="s">
        <v>1232</v>
      </c>
      <c r="L189" s="652">
        <v>920</v>
      </c>
      <c r="M189" s="652">
        <v>1.5</v>
      </c>
      <c r="N189" s="653">
        <v>1380</v>
      </c>
    </row>
    <row r="190" spans="1:14" ht="14.4" customHeight="1" x14ac:dyDescent="0.3">
      <c r="A190" s="648" t="s">
        <v>553</v>
      </c>
      <c r="B190" s="649" t="s">
        <v>1350</v>
      </c>
      <c r="C190" s="650" t="s">
        <v>564</v>
      </c>
      <c r="D190" s="651" t="s">
        <v>1351</v>
      </c>
      <c r="E190" s="650" t="s">
        <v>1177</v>
      </c>
      <c r="F190" s="651" t="s">
        <v>1357</v>
      </c>
      <c r="G190" s="650" t="s">
        <v>1055</v>
      </c>
      <c r="H190" s="650" t="s">
        <v>1233</v>
      </c>
      <c r="I190" s="650" t="s">
        <v>1234</v>
      </c>
      <c r="J190" s="650" t="s">
        <v>1235</v>
      </c>
      <c r="K190" s="650" t="s">
        <v>1236</v>
      </c>
      <c r="L190" s="652">
        <v>88.599971915987709</v>
      </c>
      <c r="M190" s="652">
        <v>137</v>
      </c>
      <c r="N190" s="653">
        <v>12138.196152490316</v>
      </c>
    </row>
    <row r="191" spans="1:14" ht="14.4" customHeight="1" x14ac:dyDescent="0.3">
      <c r="A191" s="648" t="s">
        <v>553</v>
      </c>
      <c r="B191" s="649" t="s">
        <v>1350</v>
      </c>
      <c r="C191" s="650" t="s">
        <v>564</v>
      </c>
      <c r="D191" s="651" t="s">
        <v>1351</v>
      </c>
      <c r="E191" s="650" t="s">
        <v>1177</v>
      </c>
      <c r="F191" s="651" t="s">
        <v>1357</v>
      </c>
      <c r="G191" s="650" t="s">
        <v>1055</v>
      </c>
      <c r="H191" s="650" t="s">
        <v>1237</v>
      </c>
      <c r="I191" s="650" t="s">
        <v>1238</v>
      </c>
      <c r="J191" s="650" t="s">
        <v>1239</v>
      </c>
      <c r="K191" s="650" t="s">
        <v>1240</v>
      </c>
      <c r="L191" s="652">
        <v>138.29233150845624</v>
      </c>
      <c r="M191" s="652">
        <v>8</v>
      </c>
      <c r="N191" s="653">
        <v>1106.3386520676499</v>
      </c>
    </row>
    <row r="192" spans="1:14" ht="14.4" customHeight="1" x14ac:dyDescent="0.3">
      <c r="A192" s="648" t="s">
        <v>553</v>
      </c>
      <c r="B192" s="649" t="s">
        <v>1350</v>
      </c>
      <c r="C192" s="650" t="s">
        <v>564</v>
      </c>
      <c r="D192" s="651" t="s">
        <v>1351</v>
      </c>
      <c r="E192" s="650" t="s">
        <v>1177</v>
      </c>
      <c r="F192" s="651" t="s">
        <v>1357</v>
      </c>
      <c r="G192" s="650" t="s">
        <v>1055</v>
      </c>
      <c r="H192" s="650" t="s">
        <v>1241</v>
      </c>
      <c r="I192" s="650" t="s">
        <v>1242</v>
      </c>
      <c r="J192" s="650" t="s">
        <v>1243</v>
      </c>
      <c r="K192" s="650" t="s">
        <v>1244</v>
      </c>
      <c r="L192" s="652">
        <v>104.41996648083362</v>
      </c>
      <c r="M192" s="652">
        <v>22</v>
      </c>
      <c r="N192" s="653">
        <v>2297.2392625783395</v>
      </c>
    </row>
    <row r="193" spans="1:14" ht="14.4" customHeight="1" x14ac:dyDescent="0.3">
      <c r="A193" s="648" t="s">
        <v>553</v>
      </c>
      <c r="B193" s="649" t="s">
        <v>1350</v>
      </c>
      <c r="C193" s="650" t="s">
        <v>564</v>
      </c>
      <c r="D193" s="651" t="s">
        <v>1351</v>
      </c>
      <c r="E193" s="650" t="s">
        <v>1245</v>
      </c>
      <c r="F193" s="651" t="s">
        <v>1358</v>
      </c>
      <c r="G193" s="650" t="s">
        <v>585</v>
      </c>
      <c r="H193" s="650" t="s">
        <v>1246</v>
      </c>
      <c r="I193" s="650" t="s">
        <v>1247</v>
      </c>
      <c r="J193" s="650" t="s">
        <v>1248</v>
      </c>
      <c r="K193" s="650" t="s">
        <v>1014</v>
      </c>
      <c r="L193" s="652">
        <v>76.894999999999996</v>
      </c>
      <c r="M193" s="652">
        <v>6</v>
      </c>
      <c r="N193" s="653">
        <v>461.37</v>
      </c>
    </row>
    <row r="194" spans="1:14" ht="14.4" customHeight="1" x14ac:dyDescent="0.3">
      <c r="A194" s="648" t="s">
        <v>553</v>
      </c>
      <c r="B194" s="649" t="s">
        <v>1350</v>
      </c>
      <c r="C194" s="650" t="s">
        <v>564</v>
      </c>
      <c r="D194" s="651" t="s">
        <v>1351</v>
      </c>
      <c r="E194" s="650" t="s">
        <v>1245</v>
      </c>
      <c r="F194" s="651" t="s">
        <v>1358</v>
      </c>
      <c r="G194" s="650" t="s">
        <v>1055</v>
      </c>
      <c r="H194" s="650" t="s">
        <v>1249</v>
      </c>
      <c r="I194" s="650" t="s">
        <v>1250</v>
      </c>
      <c r="J194" s="650" t="s">
        <v>1251</v>
      </c>
      <c r="K194" s="650"/>
      <c r="L194" s="652">
        <v>31.59</v>
      </c>
      <c r="M194" s="652">
        <v>47</v>
      </c>
      <c r="N194" s="653">
        <v>1484.73</v>
      </c>
    </row>
    <row r="195" spans="1:14" ht="14.4" customHeight="1" x14ac:dyDescent="0.3">
      <c r="A195" s="648" t="s">
        <v>553</v>
      </c>
      <c r="B195" s="649" t="s">
        <v>1350</v>
      </c>
      <c r="C195" s="650" t="s">
        <v>564</v>
      </c>
      <c r="D195" s="651" t="s">
        <v>1351</v>
      </c>
      <c r="E195" s="650" t="s">
        <v>1245</v>
      </c>
      <c r="F195" s="651" t="s">
        <v>1358</v>
      </c>
      <c r="G195" s="650" t="s">
        <v>1055</v>
      </c>
      <c r="H195" s="650" t="s">
        <v>1252</v>
      </c>
      <c r="I195" s="650" t="s">
        <v>1253</v>
      </c>
      <c r="J195" s="650" t="s">
        <v>1254</v>
      </c>
      <c r="K195" s="650" t="s">
        <v>1255</v>
      </c>
      <c r="L195" s="652">
        <v>457.78</v>
      </c>
      <c r="M195" s="652">
        <v>1</v>
      </c>
      <c r="N195" s="653">
        <v>457.78</v>
      </c>
    </row>
    <row r="196" spans="1:14" ht="14.4" customHeight="1" x14ac:dyDescent="0.3">
      <c r="A196" s="648" t="s">
        <v>553</v>
      </c>
      <c r="B196" s="649" t="s">
        <v>1350</v>
      </c>
      <c r="C196" s="650" t="s">
        <v>564</v>
      </c>
      <c r="D196" s="651" t="s">
        <v>1351</v>
      </c>
      <c r="E196" s="650" t="s">
        <v>1256</v>
      </c>
      <c r="F196" s="651" t="s">
        <v>1359</v>
      </c>
      <c r="G196" s="650"/>
      <c r="H196" s="650"/>
      <c r="I196" s="650" t="s">
        <v>1257</v>
      </c>
      <c r="J196" s="650" t="s">
        <v>1258</v>
      </c>
      <c r="K196" s="650"/>
      <c r="L196" s="652">
        <v>4445.99</v>
      </c>
      <c r="M196" s="652">
        <v>3</v>
      </c>
      <c r="N196" s="653">
        <v>13337.97</v>
      </c>
    </row>
    <row r="197" spans="1:14" ht="14.4" customHeight="1" x14ac:dyDescent="0.3">
      <c r="A197" s="648" t="s">
        <v>553</v>
      </c>
      <c r="B197" s="649" t="s">
        <v>1350</v>
      </c>
      <c r="C197" s="650" t="s">
        <v>567</v>
      </c>
      <c r="D197" s="651" t="s">
        <v>1352</v>
      </c>
      <c r="E197" s="650" t="s">
        <v>576</v>
      </c>
      <c r="F197" s="651" t="s">
        <v>1355</v>
      </c>
      <c r="G197" s="650" t="s">
        <v>585</v>
      </c>
      <c r="H197" s="650" t="s">
        <v>586</v>
      </c>
      <c r="I197" s="650" t="s">
        <v>586</v>
      </c>
      <c r="J197" s="650" t="s">
        <v>587</v>
      </c>
      <c r="K197" s="650" t="s">
        <v>588</v>
      </c>
      <c r="L197" s="652">
        <v>179.4</v>
      </c>
      <c r="M197" s="652">
        <v>3</v>
      </c>
      <c r="N197" s="653">
        <v>538.20000000000005</v>
      </c>
    </row>
    <row r="198" spans="1:14" ht="14.4" customHeight="1" x14ac:dyDescent="0.3">
      <c r="A198" s="648" t="s">
        <v>553</v>
      </c>
      <c r="B198" s="649" t="s">
        <v>1350</v>
      </c>
      <c r="C198" s="650" t="s">
        <v>567</v>
      </c>
      <c r="D198" s="651" t="s">
        <v>1352</v>
      </c>
      <c r="E198" s="650" t="s">
        <v>576</v>
      </c>
      <c r="F198" s="651" t="s">
        <v>1355</v>
      </c>
      <c r="G198" s="650" t="s">
        <v>585</v>
      </c>
      <c r="H198" s="650" t="s">
        <v>591</v>
      </c>
      <c r="I198" s="650" t="s">
        <v>592</v>
      </c>
      <c r="J198" s="650" t="s">
        <v>593</v>
      </c>
      <c r="K198" s="650" t="s">
        <v>594</v>
      </c>
      <c r="L198" s="652">
        <v>84.569847617758683</v>
      </c>
      <c r="M198" s="652">
        <v>4</v>
      </c>
      <c r="N198" s="653">
        <v>338.27939047103473</v>
      </c>
    </row>
    <row r="199" spans="1:14" ht="14.4" customHeight="1" x14ac:dyDescent="0.3">
      <c r="A199" s="648" t="s">
        <v>553</v>
      </c>
      <c r="B199" s="649" t="s">
        <v>1350</v>
      </c>
      <c r="C199" s="650" t="s">
        <v>567</v>
      </c>
      <c r="D199" s="651" t="s">
        <v>1352</v>
      </c>
      <c r="E199" s="650" t="s">
        <v>576</v>
      </c>
      <c r="F199" s="651" t="s">
        <v>1355</v>
      </c>
      <c r="G199" s="650" t="s">
        <v>585</v>
      </c>
      <c r="H199" s="650" t="s">
        <v>618</v>
      </c>
      <c r="I199" s="650" t="s">
        <v>619</v>
      </c>
      <c r="J199" s="650" t="s">
        <v>620</v>
      </c>
      <c r="K199" s="650" t="s">
        <v>621</v>
      </c>
      <c r="L199" s="652">
        <v>42.080217985240466</v>
      </c>
      <c r="M199" s="652">
        <v>1</v>
      </c>
      <c r="N199" s="653">
        <v>42.080217985240466</v>
      </c>
    </row>
    <row r="200" spans="1:14" ht="14.4" customHeight="1" x14ac:dyDescent="0.3">
      <c r="A200" s="648" t="s">
        <v>553</v>
      </c>
      <c r="B200" s="649" t="s">
        <v>1350</v>
      </c>
      <c r="C200" s="650" t="s">
        <v>567</v>
      </c>
      <c r="D200" s="651" t="s">
        <v>1352</v>
      </c>
      <c r="E200" s="650" t="s">
        <v>576</v>
      </c>
      <c r="F200" s="651" t="s">
        <v>1355</v>
      </c>
      <c r="G200" s="650" t="s">
        <v>585</v>
      </c>
      <c r="H200" s="650" t="s">
        <v>644</v>
      </c>
      <c r="I200" s="650" t="s">
        <v>644</v>
      </c>
      <c r="J200" s="650" t="s">
        <v>645</v>
      </c>
      <c r="K200" s="650" t="s">
        <v>646</v>
      </c>
      <c r="L200" s="652">
        <v>38.189920842331567</v>
      </c>
      <c r="M200" s="652">
        <v>2</v>
      </c>
      <c r="N200" s="653">
        <v>76.379841684663134</v>
      </c>
    </row>
    <row r="201" spans="1:14" ht="14.4" customHeight="1" x14ac:dyDescent="0.3">
      <c r="A201" s="648" t="s">
        <v>553</v>
      </c>
      <c r="B201" s="649" t="s">
        <v>1350</v>
      </c>
      <c r="C201" s="650" t="s">
        <v>567</v>
      </c>
      <c r="D201" s="651" t="s">
        <v>1352</v>
      </c>
      <c r="E201" s="650" t="s">
        <v>576</v>
      </c>
      <c r="F201" s="651" t="s">
        <v>1355</v>
      </c>
      <c r="G201" s="650" t="s">
        <v>585</v>
      </c>
      <c r="H201" s="650" t="s">
        <v>682</v>
      </c>
      <c r="I201" s="650" t="s">
        <v>683</v>
      </c>
      <c r="J201" s="650" t="s">
        <v>684</v>
      </c>
      <c r="K201" s="650" t="s">
        <v>685</v>
      </c>
      <c r="L201" s="652">
        <v>87.830418920919797</v>
      </c>
      <c r="M201" s="652">
        <v>1</v>
      </c>
      <c r="N201" s="653">
        <v>87.830418920919797</v>
      </c>
    </row>
    <row r="202" spans="1:14" ht="14.4" customHeight="1" x14ac:dyDescent="0.3">
      <c r="A202" s="648" t="s">
        <v>553</v>
      </c>
      <c r="B202" s="649" t="s">
        <v>1350</v>
      </c>
      <c r="C202" s="650" t="s">
        <v>567</v>
      </c>
      <c r="D202" s="651" t="s">
        <v>1352</v>
      </c>
      <c r="E202" s="650" t="s">
        <v>576</v>
      </c>
      <c r="F202" s="651" t="s">
        <v>1355</v>
      </c>
      <c r="G202" s="650" t="s">
        <v>585</v>
      </c>
      <c r="H202" s="650" t="s">
        <v>1259</v>
      </c>
      <c r="I202" s="650" t="s">
        <v>1260</v>
      </c>
      <c r="J202" s="650" t="s">
        <v>732</v>
      </c>
      <c r="K202" s="650" t="s">
        <v>1261</v>
      </c>
      <c r="L202" s="652">
        <v>27.469999999999988</v>
      </c>
      <c r="M202" s="652">
        <v>1</v>
      </c>
      <c r="N202" s="653">
        <v>27.469999999999988</v>
      </c>
    </row>
    <row r="203" spans="1:14" ht="14.4" customHeight="1" x14ac:dyDescent="0.3">
      <c r="A203" s="648" t="s">
        <v>553</v>
      </c>
      <c r="B203" s="649" t="s">
        <v>1350</v>
      </c>
      <c r="C203" s="650" t="s">
        <v>567</v>
      </c>
      <c r="D203" s="651" t="s">
        <v>1352</v>
      </c>
      <c r="E203" s="650" t="s">
        <v>576</v>
      </c>
      <c r="F203" s="651" t="s">
        <v>1355</v>
      </c>
      <c r="G203" s="650" t="s">
        <v>585</v>
      </c>
      <c r="H203" s="650" t="s">
        <v>1262</v>
      </c>
      <c r="I203" s="650" t="s">
        <v>237</v>
      </c>
      <c r="J203" s="650" t="s">
        <v>1263</v>
      </c>
      <c r="K203" s="650"/>
      <c r="L203" s="652">
        <v>41.03999575715941</v>
      </c>
      <c r="M203" s="652">
        <v>3</v>
      </c>
      <c r="N203" s="653">
        <v>123.11998727147824</v>
      </c>
    </row>
    <row r="204" spans="1:14" ht="14.4" customHeight="1" x14ac:dyDescent="0.3">
      <c r="A204" s="648" t="s">
        <v>553</v>
      </c>
      <c r="B204" s="649" t="s">
        <v>1350</v>
      </c>
      <c r="C204" s="650" t="s">
        <v>567</v>
      </c>
      <c r="D204" s="651" t="s">
        <v>1352</v>
      </c>
      <c r="E204" s="650" t="s">
        <v>576</v>
      </c>
      <c r="F204" s="651" t="s">
        <v>1355</v>
      </c>
      <c r="G204" s="650" t="s">
        <v>585</v>
      </c>
      <c r="H204" s="650" t="s">
        <v>1264</v>
      </c>
      <c r="I204" s="650" t="s">
        <v>237</v>
      </c>
      <c r="J204" s="650" t="s">
        <v>1265</v>
      </c>
      <c r="K204" s="650"/>
      <c r="L204" s="652">
        <v>42.709937054132297</v>
      </c>
      <c r="M204" s="652">
        <v>9</v>
      </c>
      <c r="N204" s="653">
        <v>384.38943348719067</v>
      </c>
    </row>
    <row r="205" spans="1:14" ht="14.4" customHeight="1" x14ac:dyDescent="0.3">
      <c r="A205" s="648" t="s">
        <v>553</v>
      </c>
      <c r="B205" s="649" t="s">
        <v>1350</v>
      </c>
      <c r="C205" s="650" t="s">
        <v>567</v>
      </c>
      <c r="D205" s="651" t="s">
        <v>1352</v>
      </c>
      <c r="E205" s="650" t="s">
        <v>576</v>
      </c>
      <c r="F205" s="651" t="s">
        <v>1355</v>
      </c>
      <c r="G205" s="650" t="s">
        <v>585</v>
      </c>
      <c r="H205" s="650" t="s">
        <v>753</v>
      </c>
      <c r="I205" s="650" t="s">
        <v>754</v>
      </c>
      <c r="J205" s="650" t="s">
        <v>755</v>
      </c>
      <c r="K205" s="650" t="s">
        <v>756</v>
      </c>
      <c r="L205" s="652">
        <v>19.089999999999996</v>
      </c>
      <c r="M205" s="652">
        <v>10</v>
      </c>
      <c r="N205" s="653">
        <v>190.89999999999998</v>
      </c>
    </row>
    <row r="206" spans="1:14" ht="14.4" customHeight="1" x14ac:dyDescent="0.3">
      <c r="A206" s="648" t="s">
        <v>553</v>
      </c>
      <c r="B206" s="649" t="s">
        <v>1350</v>
      </c>
      <c r="C206" s="650" t="s">
        <v>567</v>
      </c>
      <c r="D206" s="651" t="s">
        <v>1352</v>
      </c>
      <c r="E206" s="650" t="s">
        <v>576</v>
      </c>
      <c r="F206" s="651" t="s">
        <v>1355</v>
      </c>
      <c r="G206" s="650" t="s">
        <v>585</v>
      </c>
      <c r="H206" s="650" t="s">
        <v>771</v>
      </c>
      <c r="I206" s="650" t="s">
        <v>772</v>
      </c>
      <c r="J206" s="650" t="s">
        <v>773</v>
      </c>
      <c r="K206" s="650" t="s">
        <v>594</v>
      </c>
      <c r="L206" s="652">
        <v>121.969639569306</v>
      </c>
      <c r="M206" s="652">
        <v>1</v>
      </c>
      <c r="N206" s="653">
        <v>121.969639569306</v>
      </c>
    </row>
    <row r="207" spans="1:14" ht="14.4" customHeight="1" x14ac:dyDescent="0.3">
      <c r="A207" s="648" t="s">
        <v>553</v>
      </c>
      <c r="B207" s="649" t="s">
        <v>1350</v>
      </c>
      <c r="C207" s="650" t="s">
        <v>567</v>
      </c>
      <c r="D207" s="651" t="s">
        <v>1352</v>
      </c>
      <c r="E207" s="650" t="s">
        <v>576</v>
      </c>
      <c r="F207" s="651" t="s">
        <v>1355</v>
      </c>
      <c r="G207" s="650" t="s">
        <v>585</v>
      </c>
      <c r="H207" s="650" t="s">
        <v>1266</v>
      </c>
      <c r="I207" s="650" t="s">
        <v>1267</v>
      </c>
      <c r="J207" s="650" t="s">
        <v>1268</v>
      </c>
      <c r="K207" s="650" t="s">
        <v>1269</v>
      </c>
      <c r="L207" s="652">
        <v>177.8</v>
      </c>
      <c r="M207" s="652">
        <v>2</v>
      </c>
      <c r="N207" s="653">
        <v>355.6</v>
      </c>
    </row>
    <row r="208" spans="1:14" ht="14.4" customHeight="1" x14ac:dyDescent="0.3">
      <c r="A208" s="648" t="s">
        <v>553</v>
      </c>
      <c r="B208" s="649" t="s">
        <v>1350</v>
      </c>
      <c r="C208" s="650" t="s">
        <v>567</v>
      </c>
      <c r="D208" s="651" t="s">
        <v>1352</v>
      </c>
      <c r="E208" s="650" t="s">
        <v>576</v>
      </c>
      <c r="F208" s="651" t="s">
        <v>1355</v>
      </c>
      <c r="G208" s="650" t="s">
        <v>585</v>
      </c>
      <c r="H208" s="650" t="s">
        <v>848</v>
      </c>
      <c r="I208" s="650" t="s">
        <v>849</v>
      </c>
      <c r="J208" s="650" t="s">
        <v>850</v>
      </c>
      <c r="K208" s="650" t="s">
        <v>851</v>
      </c>
      <c r="L208" s="652">
        <v>137.6997683332448</v>
      </c>
      <c r="M208" s="652">
        <v>436</v>
      </c>
      <c r="N208" s="653">
        <v>60037.098993294734</v>
      </c>
    </row>
    <row r="209" spans="1:14" ht="14.4" customHeight="1" x14ac:dyDescent="0.3">
      <c r="A209" s="648" t="s">
        <v>553</v>
      </c>
      <c r="B209" s="649" t="s">
        <v>1350</v>
      </c>
      <c r="C209" s="650" t="s">
        <v>567</v>
      </c>
      <c r="D209" s="651" t="s">
        <v>1352</v>
      </c>
      <c r="E209" s="650" t="s">
        <v>576</v>
      </c>
      <c r="F209" s="651" t="s">
        <v>1355</v>
      </c>
      <c r="G209" s="650" t="s">
        <v>585</v>
      </c>
      <c r="H209" s="650" t="s">
        <v>1270</v>
      </c>
      <c r="I209" s="650" t="s">
        <v>237</v>
      </c>
      <c r="J209" s="650" t="s">
        <v>1271</v>
      </c>
      <c r="K209" s="650"/>
      <c r="L209" s="652">
        <v>38.892499999999998</v>
      </c>
      <c r="M209" s="652">
        <v>8</v>
      </c>
      <c r="N209" s="653">
        <v>311.14</v>
      </c>
    </row>
    <row r="210" spans="1:14" ht="14.4" customHeight="1" x14ac:dyDescent="0.3">
      <c r="A210" s="648" t="s">
        <v>553</v>
      </c>
      <c r="B210" s="649" t="s">
        <v>1350</v>
      </c>
      <c r="C210" s="650" t="s">
        <v>567</v>
      </c>
      <c r="D210" s="651" t="s">
        <v>1352</v>
      </c>
      <c r="E210" s="650" t="s">
        <v>576</v>
      </c>
      <c r="F210" s="651" t="s">
        <v>1355</v>
      </c>
      <c r="G210" s="650" t="s">
        <v>585</v>
      </c>
      <c r="H210" s="650" t="s">
        <v>1272</v>
      </c>
      <c r="I210" s="650" t="s">
        <v>1273</v>
      </c>
      <c r="J210" s="650" t="s">
        <v>1274</v>
      </c>
      <c r="K210" s="650" t="s">
        <v>1275</v>
      </c>
      <c r="L210" s="652">
        <v>196.13000000000005</v>
      </c>
      <c r="M210" s="652">
        <v>1</v>
      </c>
      <c r="N210" s="653">
        <v>196.13000000000005</v>
      </c>
    </row>
    <row r="211" spans="1:14" ht="14.4" customHeight="1" x14ac:dyDescent="0.3">
      <c r="A211" s="648" t="s">
        <v>553</v>
      </c>
      <c r="B211" s="649" t="s">
        <v>1350</v>
      </c>
      <c r="C211" s="650" t="s">
        <v>567</v>
      </c>
      <c r="D211" s="651" t="s">
        <v>1352</v>
      </c>
      <c r="E211" s="650" t="s">
        <v>576</v>
      </c>
      <c r="F211" s="651" t="s">
        <v>1355</v>
      </c>
      <c r="G211" s="650" t="s">
        <v>585</v>
      </c>
      <c r="H211" s="650" t="s">
        <v>868</v>
      </c>
      <c r="I211" s="650" t="s">
        <v>869</v>
      </c>
      <c r="J211" s="650" t="s">
        <v>870</v>
      </c>
      <c r="K211" s="650" t="s">
        <v>871</v>
      </c>
      <c r="L211" s="652">
        <v>109.11</v>
      </c>
      <c r="M211" s="652">
        <v>2</v>
      </c>
      <c r="N211" s="653">
        <v>218.22</v>
      </c>
    </row>
    <row r="212" spans="1:14" ht="14.4" customHeight="1" x14ac:dyDescent="0.3">
      <c r="A212" s="648" t="s">
        <v>553</v>
      </c>
      <c r="B212" s="649" t="s">
        <v>1350</v>
      </c>
      <c r="C212" s="650" t="s">
        <v>567</v>
      </c>
      <c r="D212" s="651" t="s">
        <v>1352</v>
      </c>
      <c r="E212" s="650" t="s">
        <v>576</v>
      </c>
      <c r="F212" s="651" t="s">
        <v>1355</v>
      </c>
      <c r="G212" s="650" t="s">
        <v>585</v>
      </c>
      <c r="H212" s="650" t="s">
        <v>946</v>
      </c>
      <c r="I212" s="650" t="s">
        <v>947</v>
      </c>
      <c r="J212" s="650" t="s">
        <v>948</v>
      </c>
      <c r="K212" s="650"/>
      <c r="L212" s="652">
        <v>264.47697696610902</v>
      </c>
      <c r="M212" s="652">
        <v>1</v>
      </c>
      <c r="N212" s="653">
        <v>264.47697696610902</v>
      </c>
    </row>
    <row r="213" spans="1:14" ht="14.4" customHeight="1" x14ac:dyDescent="0.3">
      <c r="A213" s="648" t="s">
        <v>553</v>
      </c>
      <c r="B213" s="649" t="s">
        <v>1350</v>
      </c>
      <c r="C213" s="650" t="s">
        <v>567</v>
      </c>
      <c r="D213" s="651" t="s">
        <v>1352</v>
      </c>
      <c r="E213" s="650" t="s">
        <v>576</v>
      </c>
      <c r="F213" s="651" t="s">
        <v>1355</v>
      </c>
      <c r="G213" s="650" t="s">
        <v>585</v>
      </c>
      <c r="H213" s="650" t="s">
        <v>1276</v>
      </c>
      <c r="I213" s="650" t="s">
        <v>237</v>
      </c>
      <c r="J213" s="650" t="s">
        <v>1277</v>
      </c>
      <c r="K213" s="650"/>
      <c r="L213" s="652">
        <v>37.570760133126988</v>
      </c>
      <c r="M213" s="652">
        <v>3</v>
      </c>
      <c r="N213" s="653">
        <v>112.71228039938096</v>
      </c>
    </row>
    <row r="214" spans="1:14" ht="14.4" customHeight="1" x14ac:dyDescent="0.3">
      <c r="A214" s="648" t="s">
        <v>553</v>
      </c>
      <c r="B214" s="649" t="s">
        <v>1350</v>
      </c>
      <c r="C214" s="650" t="s">
        <v>567</v>
      </c>
      <c r="D214" s="651" t="s">
        <v>1352</v>
      </c>
      <c r="E214" s="650" t="s">
        <v>576</v>
      </c>
      <c r="F214" s="651" t="s">
        <v>1355</v>
      </c>
      <c r="G214" s="650" t="s">
        <v>585</v>
      </c>
      <c r="H214" s="650" t="s">
        <v>1278</v>
      </c>
      <c r="I214" s="650" t="s">
        <v>1279</v>
      </c>
      <c r="J214" s="650" t="s">
        <v>1280</v>
      </c>
      <c r="K214" s="650" t="s">
        <v>1281</v>
      </c>
      <c r="L214" s="652">
        <v>291.83142857142849</v>
      </c>
      <c r="M214" s="652">
        <v>7</v>
      </c>
      <c r="N214" s="653">
        <v>2042.8199999999993</v>
      </c>
    </row>
    <row r="215" spans="1:14" ht="14.4" customHeight="1" x14ac:dyDescent="0.3">
      <c r="A215" s="648" t="s">
        <v>553</v>
      </c>
      <c r="B215" s="649" t="s">
        <v>1350</v>
      </c>
      <c r="C215" s="650" t="s">
        <v>567</v>
      </c>
      <c r="D215" s="651" t="s">
        <v>1352</v>
      </c>
      <c r="E215" s="650" t="s">
        <v>576</v>
      </c>
      <c r="F215" s="651" t="s">
        <v>1355</v>
      </c>
      <c r="G215" s="650" t="s">
        <v>585</v>
      </c>
      <c r="H215" s="650" t="s">
        <v>1282</v>
      </c>
      <c r="I215" s="650" t="s">
        <v>237</v>
      </c>
      <c r="J215" s="650" t="s">
        <v>1283</v>
      </c>
      <c r="K215" s="650"/>
      <c r="L215" s="652">
        <v>51.979699343007177</v>
      </c>
      <c r="M215" s="652">
        <v>1</v>
      </c>
      <c r="N215" s="653">
        <v>51.979699343007177</v>
      </c>
    </row>
    <row r="216" spans="1:14" ht="14.4" customHeight="1" x14ac:dyDescent="0.3">
      <c r="A216" s="648" t="s">
        <v>553</v>
      </c>
      <c r="B216" s="649" t="s">
        <v>1350</v>
      </c>
      <c r="C216" s="650" t="s">
        <v>567</v>
      </c>
      <c r="D216" s="651" t="s">
        <v>1352</v>
      </c>
      <c r="E216" s="650" t="s">
        <v>576</v>
      </c>
      <c r="F216" s="651" t="s">
        <v>1355</v>
      </c>
      <c r="G216" s="650" t="s">
        <v>585</v>
      </c>
      <c r="H216" s="650" t="s">
        <v>1284</v>
      </c>
      <c r="I216" s="650" t="s">
        <v>1285</v>
      </c>
      <c r="J216" s="650" t="s">
        <v>1286</v>
      </c>
      <c r="K216" s="650" t="s">
        <v>1287</v>
      </c>
      <c r="L216" s="652">
        <v>277.99036354500191</v>
      </c>
      <c r="M216" s="652">
        <v>12</v>
      </c>
      <c r="N216" s="653">
        <v>3335.8843625400232</v>
      </c>
    </row>
    <row r="217" spans="1:14" ht="14.4" customHeight="1" x14ac:dyDescent="0.3">
      <c r="A217" s="648" t="s">
        <v>553</v>
      </c>
      <c r="B217" s="649" t="s">
        <v>1350</v>
      </c>
      <c r="C217" s="650" t="s">
        <v>567</v>
      </c>
      <c r="D217" s="651" t="s">
        <v>1352</v>
      </c>
      <c r="E217" s="650" t="s">
        <v>576</v>
      </c>
      <c r="F217" s="651" t="s">
        <v>1355</v>
      </c>
      <c r="G217" s="650" t="s">
        <v>585</v>
      </c>
      <c r="H217" s="650" t="s">
        <v>1288</v>
      </c>
      <c r="I217" s="650" t="s">
        <v>1289</v>
      </c>
      <c r="J217" s="650" t="s">
        <v>1290</v>
      </c>
      <c r="K217" s="650" t="s">
        <v>1291</v>
      </c>
      <c r="L217" s="652">
        <v>47.284999999999997</v>
      </c>
      <c r="M217" s="652">
        <v>4</v>
      </c>
      <c r="N217" s="653">
        <v>189.14</v>
      </c>
    </row>
    <row r="218" spans="1:14" ht="14.4" customHeight="1" x14ac:dyDescent="0.3">
      <c r="A218" s="648" t="s">
        <v>553</v>
      </c>
      <c r="B218" s="649" t="s">
        <v>1350</v>
      </c>
      <c r="C218" s="650" t="s">
        <v>567</v>
      </c>
      <c r="D218" s="651" t="s">
        <v>1352</v>
      </c>
      <c r="E218" s="650" t="s">
        <v>576</v>
      </c>
      <c r="F218" s="651" t="s">
        <v>1355</v>
      </c>
      <c r="G218" s="650" t="s">
        <v>585</v>
      </c>
      <c r="H218" s="650" t="s">
        <v>969</v>
      </c>
      <c r="I218" s="650" t="s">
        <v>970</v>
      </c>
      <c r="J218" s="650" t="s">
        <v>971</v>
      </c>
      <c r="K218" s="650" t="s">
        <v>972</v>
      </c>
      <c r="L218" s="652">
        <v>74.28806021159879</v>
      </c>
      <c r="M218" s="652">
        <v>12</v>
      </c>
      <c r="N218" s="653">
        <v>891.45672253918553</v>
      </c>
    </row>
    <row r="219" spans="1:14" ht="14.4" customHeight="1" x14ac:dyDescent="0.3">
      <c r="A219" s="648" t="s">
        <v>553</v>
      </c>
      <c r="B219" s="649" t="s">
        <v>1350</v>
      </c>
      <c r="C219" s="650" t="s">
        <v>567</v>
      </c>
      <c r="D219" s="651" t="s">
        <v>1352</v>
      </c>
      <c r="E219" s="650" t="s">
        <v>576</v>
      </c>
      <c r="F219" s="651" t="s">
        <v>1355</v>
      </c>
      <c r="G219" s="650" t="s">
        <v>585</v>
      </c>
      <c r="H219" s="650" t="s">
        <v>1292</v>
      </c>
      <c r="I219" s="650" t="s">
        <v>237</v>
      </c>
      <c r="J219" s="650" t="s">
        <v>1293</v>
      </c>
      <c r="K219" s="650"/>
      <c r="L219" s="652">
        <v>346.67326596932054</v>
      </c>
      <c r="M219" s="652">
        <v>9</v>
      </c>
      <c r="N219" s="653">
        <v>3120.059393723885</v>
      </c>
    </row>
    <row r="220" spans="1:14" ht="14.4" customHeight="1" x14ac:dyDescent="0.3">
      <c r="A220" s="648" t="s">
        <v>553</v>
      </c>
      <c r="B220" s="649" t="s">
        <v>1350</v>
      </c>
      <c r="C220" s="650" t="s">
        <v>567</v>
      </c>
      <c r="D220" s="651" t="s">
        <v>1352</v>
      </c>
      <c r="E220" s="650" t="s">
        <v>576</v>
      </c>
      <c r="F220" s="651" t="s">
        <v>1355</v>
      </c>
      <c r="G220" s="650" t="s">
        <v>585</v>
      </c>
      <c r="H220" s="650" t="s">
        <v>1024</v>
      </c>
      <c r="I220" s="650" t="s">
        <v>1025</v>
      </c>
      <c r="J220" s="650" t="s">
        <v>1026</v>
      </c>
      <c r="K220" s="650" t="s">
        <v>1027</v>
      </c>
      <c r="L220" s="652">
        <v>201.88359177219942</v>
      </c>
      <c r="M220" s="652">
        <v>13</v>
      </c>
      <c r="N220" s="653">
        <v>2624.4866930385924</v>
      </c>
    </row>
    <row r="221" spans="1:14" ht="14.4" customHeight="1" x14ac:dyDescent="0.3">
      <c r="A221" s="648" t="s">
        <v>553</v>
      </c>
      <c r="B221" s="649" t="s">
        <v>1350</v>
      </c>
      <c r="C221" s="650" t="s">
        <v>567</v>
      </c>
      <c r="D221" s="651" t="s">
        <v>1352</v>
      </c>
      <c r="E221" s="650" t="s">
        <v>576</v>
      </c>
      <c r="F221" s="651" t="s">
        <v>1355</v>
      </c>
      <c r="G221" s="650" t="s">
        <v>585</v>
      </c>
      <c r="H221" s="650" t="s">
        <v>1294</v>
      </c>
      <c r="I221" s="650" t="s">
        <v>237</v>
      </c>
      <c r="J221" s="650" t="s">
        <v>1295</v>
      </c>
      <c r="K221" s="650"/>
      <c r="L221" s="652">
        <v>90.436503642970692</v>
      </c>
      <c r="M221" s="652">
        <v>74</v>
      </c>
      <c r="N221" s="653">
        <v>6692.3012695798316</v>
      </c>
    </row>
    <row r="222" spans="1:14" ht="14.4" customHeight="1" x14ac:dyDescent="0.3">
      <c r="A222" s="648" t="s">
        <v>553</v>
      </c>
      <c r="B222" s="649" t="s">
        <v>1350</v>
      </c>
      <c r="C222" s="650" t="s">
        <v>567</v>
      </c>
      <c r="D222" s="651" t="s">
        <v>1352</v>
      </c>
      <c r="E222" s="650" t="s">
        <v>576</v>
      </c>
      <c r="F222" s="651" t="s">
        <v>1355</v>
      </c>
      <c r="G222" s="650" t="s">
        <v>585</v>
      </c>
      <c r="H222" s="650" t="s">
        <v>1296</v>
      </c>
      <c r="I222" s="650" t="s">
        <v>237</v>
      </c>
      <c r="J222" s="650" t="s">
        <v>1297</v>
      </c>
      <c r="K222" s="650"/>
      <c r="L222" s="652">
        <v>96.149087870591885</v>
      </c>
      <c r="M222" s="652">
        <v>65</v>
      </c>
      <c r="N222" s="653">
        <v>6249.6907115884724</v>
      </c>
    </row>
    <row r="223" spans="1:14" ht="14.4" customHeight="1" x14ac:dyDescent="0.3">
      <c r="A223" s="648" t="s">
        <v>553</v>
      </c>
      <c r="B223" s="649" t="s">
        <v>1350</v>
      </c>
      <c r="C223" s="650" t="s">
        <v>567</v>
      </c>
      <c r="D223" s="651" t="s">
        <v>1352</v>
      </c>
      <c r="E223" s="650" t="s">
        <v>576</v>
      </c>
      <c r="F223" s="651" t="s">
        <v>1355</v>
      </c>
      <c r="G223" s="650" t="s">
        <v>585</v>
      </c>
      <c r="H223" s="650" t="s">
        <v>1298</v>
      </c>
      <c r="I223" s="650" t="s">
        <v>237</v>
      </c>
      <c r="J223" s="650" t="s">
        <v>1299</v>
      </c>
      <c r="K223" s="650"/>
      <c r="L223" s="652">
        <v>121.03465867995328</v>
      </c>
      <c r="M223" s="652">
        <v>4</v>
      </c>
      <c r="N223" s="653">
        <v>484.13863471981313</v>
      </c>
    </row>
    <row r="224" spans="1:14" ht="14.4" customHeight="1" x14ac:dyDescent="0.3">
      <c r="A224" s="648" t="s">
        <v>553</v>
      </c>
      <c r="B224" s="649" t="s">
        <v>1350</v>
      </c>
      <c r="C224" s="650" t="s">
        <v>567</v>
      </c>
      <c r="D224" s="651" t="s">
        <v>1352</v>
      </c>
      <c r="E224" s="650" t="s">
        <v>576</v>
      </c>
      <c r="F224" s="651" t="s">
        <v>1355</v>
      </c>
      <c r="G224" s="650" t="s">
        <v>585</v>
      </c>
      <c r="H224" s="650" t="s">
        <v>1300</v>
      </c>
      <c r="I224" s="650" t="s">
        <v>237</v>
      </c>
      <c r="J224" s="650" t="s">
        <v>1301</v>
      </c>
      <c r="K224" s="650"/>
      <c r="L224" s="652">
        <v>70.876594647995134</v>
      </c>
      <c r="M224" s="652">
        <v>20</v>
      </c>
      <c r="N224" s="653">
        <v>1417.5318929599027</v>
      </c>
    </row>
    <row r="225" spans="1:14" ht="14.4" customHeight="1" x14ac:dyDescent="0.3">
      <c r="A225" s="648" t="s">
        <v>553</v>
      </c>
      <c r="B225" s="649" t="s">
        <v>1350</v>
      </c>
      <c r="C225" s="650" t="s">
        <v>567</v>
      </c>
      <c r="D225" s="651" t="s">
        <v>1352</v>
      </c>
      <c r="E225" s="650" t="s">
        <v>576</v>
      </c>
      <c r="F225" s="651" t="s">
        <v>1355</v>
      </c>
      <c r="G225" s="650" t="s">
        <v>585</v>
      </c>
      <c r="H225" s="650" t="s">
        <v>1302</v>
      </c>
      <c r="I225" s="650" t="s">
        <v>237</v>
      </c>
      <c r="J225" s="650" t="s">
        <v>1303</v>
      </c>
      <c r="K225" s="650"/>
      <c r="L225" s="652">
        <v>53.940408360025835</v>
      </c>
      <c r="M225" s="652">
        <v>20</v>
      </c>
      <c r="N225" s="653">
        <v>1078.8081672005167</v>
      </c>
    </row>
    <row r="226" spans="1:14" ht="14.4" customHeight="1" x14ac:dyDescent="0.3">
      <c r="A226" s="648" t="s">
        <v>553</v>
      </c>
      <c r="B226" s="649" t="s">
        <v>1350</v>
      </c>
      <c r="C226" s="650" t="s">
        <v>567</v>
      </c>
      <c r="D226" s="651" t="s">
        <v>1352</v>
      </c>
      <c r="E226" s="650" t="s">
        <v>576</v>
      </c>
      <c r="F226" s="651" t="s">
        <v>1355</v>
      </c>
      <c r="G226" s="650" t="s">
        <v>585</v>
      </c>
      <c r="H226" s="650" t="s">
        <v>1304</v>
      </c>
      <c r="I226" s="650" t="s">
        <v>237</v>
      </c>
      <c r="J226" s="650" t="s">
        <v>1305</v>
      </c>
      <c r="K226" s="650" t="s">
        <v>984</v>
      </c>
      <c r="L226" s="652">
        <v>86.521551401659337</v>
      </c>
      <c r="M226" s="652">
        <v>82</v>
      </c>
      <c r="N226" s="653">
        <v>7094.767214936066</v>
      </c>
    </row>
    <row r="227" spans="1:14" ht="14.4" customHeight="1" x14ac:dyDescent="0.3">
      <c r="A227" s="648" t="s">
        <v>553</v>
      </c>
      <c r="B227" s="649" t="s">
        <v>1350</v>
      </c>
      <c r="C227" s="650" t="s">
        <v>567</v>
      </c>
      <c r="D227" s="651" t="s">
        <v>1352</v>
      </c>
      <c r="E227" s="650" t="s">
        <v>576</v>
      </c>
      <c r="F227" s="651" t="s">
        <v>1355</v>
      </c>
      <c r="G227" s="650" t="s">
        <v>585</v>
      </c>
      <c r="H227" s="650" t="s">
        <v>1306</v>
      </c>
      <c r="I227" s="650" t="s">
        <v>237</v>
      </c>
      <c r="J227" s="650" t="s">
        <v>1307</v>
      </c>
      <c r="K227" s="650"/>
      <c r="L227" s="652">
        <v>100.37937063942407</v>
      </c>
      <c r="M227" s="652">
        <v>7</v>
      </c>
      <c r="N227" s="653">
        <v>702.65559447596843</v>
      </c>
    </row>
    <row r="228" spans="1:14" ht="14.4" customHeight="1" x14ac:dyDescent="0.3">
      <c r="A228" s="648" t="s">
        <v>553</v>
      </c>
      <c r="B228" s="649" t="s">
        <v>1350</v>
      </c>
      <c r="C228" s="650" t="s">
        <v>567</v>
      </c>
      <c r="D228" s="651" t="s">
        <v>1352</v>
      </c>
      <c r="E228" s="650" t="s">
        <v>576</v>
      </c>
      <c r="F228" s="651" t="s">
        <v>1355</v>
      </c>
      <c r="G228" s="650" t="s">
        <v>585</v>
      </c>
      <c r="H228" s="650" t="s">
        <v>1308</v>
      </c>
      <c r="I228" s="650" t="s">
        <v>237</v>
      </c>
      <c r="J228" s="650" t="s">
        <v>1309</v>
      </c>
      <c r="K228" s="650"/>
      <c r="L228" s="652">
        <v>74.945969625924945</v>
      </c>
      <c r="M228" s="652">
        <v>7</v>
      </c>
      <c r="N228" s="653">
        <v>524.62178738147463</v>
      </c>
    </row>
    <row r="229" spans="1:14" ht="14.4" customHeight="1" x14ac:dyDescent="0.3">
      <c r="A229" s="648" t="s">
        <v>553</v>
      </c>
      <c r="B229" s="649" t="s">
        <v>1350</v>
      </c>
      <c r="C229" s="650" t="s">
        <v>567</v>
      </c>
      <c r="D229" s="651" t="s">
        <v>1352</v>
      </c>
      <c r="E229" s="650" t="s">
        <v>576</v>
      </c>
      <c r="F229" s="651" t="s">
        <v>1355</v>
      </c>
      <c r="G229" s="650" t="s">
        <v>1055</v>
      </c>
      <c r="H229" s="650" t="s">
        <v>1310</v>
      </c>
      <c r="I229" s="650" t="s">
        <v>1311</v>
      </c>
      <c r="J229" s="650" t="s">
        <v>1312</v>
      </c>
      <c r="K229" s="650" t="s">
        <v>1313</v>
      </c>
      <c r="L229" s="652">
        <v>39.189994822625984</v>
      </c>
      <c r="M229" s="652">
        <v>28</v>
      </c>
      <c r="N229" s="653">
        <v>1097.3198550335276</v>
      </c>
    </row>
    <row r="230" spans="1:14" ht="14.4" customHeight="1" x14ac:dyDescent="0.3">
      <c r="A230" s="648" t="s">
        <v>553</v>
      </c>
      <c r="B230" s="649" t="s">
        <v>1350</v>
      </c>
      <c r="C230" s="650" t="s">
        <v>567</v>
      </c>
      <c r="D230" s="651" t="s">
        <v>1352</v>
      </c>
      <c r="E230" s="650" t="s">
        <v>1177</v>
      </c>
      <c r="F230" s="651" t="s">
        <v>1357</v>
      </c>
      <c r="G230" s="650" t="s">
        <v>585</v>
      </c>
      <c r="H230" s="650" t="s">
        <v>1192</v>
      </c>
      <c r="I230" s="650" t="s">
        <v>1193</v>
      </c>
      <c r="J230" s="650" t="s">
        <v>1194</v>
      </c>
      <c r="K230" s="650" t="s">
        <v>1195</v>
      </c>
      <c r="L230" s="652">
        <v>143.72000000000006</v>
      </c>
      <c r="M230" s="652">
        <v>6</v>
      </c>
      <c r="N230" s="653">
        <v>862.32000000000028</v>
      </c>
    </row>
    <row r="231" spans="1:14" ht="14.4" customHeight="1" x14ac:dyDescent="0.3">
      <c r="A231" s="648" t="s">
        <v>553</v>
      </c>
      <c r="B231" s="649" t="s">
        <v>1350</v>
      </c>
      <c r="C231" s="650" t="s">
        <v>567</v>
      </c>
      <c r="D231" s="651" t="s">
        <v>1352</v>
      </c>
      <c r="E231" s="650" t="s">
        <v>1177</v>
      </c>
      <c r="F231" s="651" t="s">
        <v>1357</v>
      </c>
      <c r="G231" s="650" t="s">
        <v>585</v>
      </c>
      <c r="H231" s="650" t="s">
        <v>1314</v>
      </c>
      <c r="I231" s="650" t="s">
        <v>1315</v>
      </c>
      <c r="J231" s="650" t="s">
        <v>1316</v>
      </c>
      <c r="K231" s="650" t="s">
        <v>1317</v>
      </c>
      <c r="L231" s="652">
        <v>113.87</v>
      </c>
      <c r="M231" s="652">
        <v>1</v>
      </c>
      <c r="N231" s="653">
        <v>113.87</v>
      </c>
    </row>
    <row r="232" spans="1:14" ht="14.4" customHeight="1" x14ac:dyDescent="0.3">
      <c r="A232" s="648" t="s">
        <v>553</v>
      </c>
      <c r="B232" s="649" t="s">
        <v>1350</v>
      </c>
      <c r="C232" s="650" t="s">
        <v>567</v>
      </c>
      <c r="D232" s="651" t="s">
        <v>1352</v>
      </c>
      <c r="E232" s="650" t="s">
        <v>1177</v>
      </c>
      <c r="F232" s="651" t="s">
        <v>1357</v>
      </c>
      <c r="G232" s="650" t="s">
        <v>585</v>
      </c>
      <c r="H232" s="650" t="s">
        <v>1212</v>
      </c>
      <c r="I232" s="650" t="s">
        <v>1213</v>
      </c>
      <c r="J232" s="650" t="s">
        <v>1214</v>
      </c>
      <c r="K232" s="650" t="s">
        <v>1215</v>
      </c>
      <c r="L232" s="652">
        <v>86.740102031138647</v>
      </c>
      <c r="M232" s="652">
        <v>7</v>
      </c>
      <c r="N232" s="653">
        <v>607.18071421797049</v>
      </c>
    </row>
    <row r="233" spans="1:14" ht="14.4" customHeight="1" x14ac:dyDescent="0.3">
      <c r="A233" s="648" t="s">
        <v>553</v>
      </c>
      <c r="B233" s="649" t="s">
        <v>1350</v>
      </c>
      <c r="C233" s="650" t="s">
        <v>567</v>
      </c>
      <c r="D233" s="651" t="s">
        <v>1352</v>
      </c>
      <c r="E233" s="650" t="s">
        <v>1177</v>
      </c>
      <c r="F233" s="651" t="s">
        <v>1357</v>
      </c>
      <c r="G233" s="650" t="s">
        <v>1055</v>
      </c>
      <c r="H233" s="650" t="s">
        <v>1241</v>
      </c>
      <c r="I233" s="650" t="s">
        <v>1242</v>
      </c>
      <c r="J233" s="650" t="s">
        <v>1243</v>
      </c>
      <c r="K233" s="650" t="s">
        <v>1244</v>
      </c>
      <c r="L233" s="652">
        <v>104.42000000000003</v>
      </c>
      <c r="M233" s="652">
        <v>1</v>
      </c>
      <c r="N233" s="653">
        <v>104.42000000000003</v>
      </c>
    </row>
    <row r="234" spans="1:14" ht="14.4" customHeight="1" x14ac:dyDescent="0.3">
      <c r="A234" s="648" t="s">
        <v>553</v>
      </c>
      <c r="B234" s="649" t="s">
        <v>1350</v>
      </c>
      <c r="C234" s="650" t="s">
        <v>570</v>
      </c>
      <c r="D234" s="651" t="s">
        <v>1353</v>
      </c>
      <c r="E234" s="650" t="s">
        <v>576</v>
      </c>
      <c r="F234" s="651" t="s">
        <v>1355</v>
      </c>
      <c r="G234" s="650" t="s">
        <v>585</v>
      </c>
      <c r="H234" s="650" t="s">
        <v>591</v>
      </c>
      <c r="I234" s="650" t="s">
        <v>592</v>
      </c>
      <c r="J234" s="650" t="s">
        <v>593</v>
      </c>
      <c r="K234" s="650" t="s">
        <v>594</v>
      </c>
      <c r="L234" s="652">
        <v>84.57</v>
      </c>
      <c r="M234" s="652">
        <v>4</v>
      </c>
      <c r="N234" s="653">
        <v>338.28</v>
      </c>
    </row>
    <row r="235" spans="1:14" ht="14.4" customHeight="1" x14ac:dyDescent="0.3">
      <c r="A235" s="648" t="s">
        <v>553</v>
      </c>
      <c r="B235" s="649" t="s">
        <v>1350</v>
      </c>
      <c r="C235" s="650" t="s">
        <v>570</v>
      </c>
      <c r="D235" s="651" t="s">
        <v>1353</v>
      </c>
      <c r="E235" s="650" t="s">
        <v>576</v>
      </c>
      <c r="F235" s="651" t="s">
        <v>1355</v>
      </c>
      <c r="G235" s="650" t="s">
        <v>585</v>
      </c>
      <c r="H235" s="650" t="s">
        <v>603</v>
      </c>
      <c r="I235" s="650" t="s">
        <v>604</v>
      </c>
      <c r="J235" s="650" t="s">
        <v>605</v>
      </c>
      <c r="K235" s="650" t="s">
        <v>606</v>
      </c>
      <c r="L235" s="652">
        <v>58.97</v>
      </c>
      <c r="M235" s="652">
        <v>1</v>
      </c>
      <c r="N235" s="653">
        <v>58.97</v>
      </c>
    </row>
    <row r="236" spans="1:14" ht="14.4" customHeight="1" x14ac:dyDescent="0.3">
      <c r="A236" s="648" t="s">
        <v>553</v>
      </c>
      <c r="B236" s="649" t="s">
        <v>1350</v>
      </c>
      <c r="C236" s="650" t="s">
        <v>570</v>
      </c>
      <c r="D236" s="651" t="s">
        <v>1353</v>
      </c>
      <c r="E236" s="650" t="s">
        <v>576</v>
      </c>
      <c r="F236" s="651" t="s">
        <v>1355</v>
      </c>
      <c r="G236" s="650" t="s">
        <v>585</v>
      </c>
      <c r="H236" s="650" t="s">
        <v>682</v>
      </c>
      <c r="I236" s="650" t="s">
        <v>683</v>
      </c>
      <c r="J236" s="650" t="s">
        <v>684</v>
      </c>
      <c r="K236" s="650" t="s">
        <v>685</v>
      </c>
      <c r="L236" s="652">
        <v>87.83</v>
      </c>
      <c r="M236" s="652">
        <v>1</v>
      </c>
      <c r="N236" s="653">
        <v>87.83</v>
      </c>
    </row>
    <row r="237" spans="1:14" ht="14.4" customHeight="1" x14ac:dyDescent="0.3">
      <c r="A237" s="648" t="s">
        <v>553</v>
      </c>
      <c r="B237" s="649" t="s">
        <v>1350</v>
      </c>
      <c r="C237" s="650" t="s">
        <v>570</v>
      </c>
      <c r="D237" s="651" t="s">
        <v>1353</v>
      </c>
      <c r="E237" s="650" t="s">
        <v>576</v>
      </c>
      <c r="F237" s="651" t="s">
        <v>1355</v>
      </c>
      <c r="G237" s="650" t="s">
        <v>585</v>
      </c>
      <c r="H237" s="650" t="s">
        <v>1262</v>
      </c>
      <c r="I237" s="650" t="s">
        <v>237</v>
      </c>
      <c r="J237" s="650" t="s">
        <v>1263</v>
      </c>
      <c r="K237" s="650"/>
      <c r="L237" s="652">
        <v>41.04</v>
      </c>
      <c r="M237" s="652">
        <v>5</v>
      </c>
      <c r="N237" s="653">
        <v>205.2</v>
      </c>
    </row>
    <row r="238" spans="1:14" ht="14.4" customHeight="1" x14ac:dyDescent="0.3">
      <c r="A238" s="648" t="s">
        <v>553</v>
      </c>
      <c r="B238" s="649" t="s">
        <v>1350</v>
      </c>
      <c r="C238" s="650" t="s">
        <v>570</v>
      </c>
      <c r="D238" s="651" t="s">
        <v>1353</v>
      </c>
      <c r="E238" s="650" t="s">
        <v>576</v>
      </c>
      <c r="F238" s="651" t="s">
        <v>1355</v>
      </c>
      <c r="G238" s="650" t="s">
        <v>585</v>
      </c>
      <c r="H238" s="650" t="s">
        <v>1264</v>
      </c>
      <c r="I238" s="650" t="s">
        <v>237</v>
      </c>
      <c r="J238" s="650" t="s">
        <v>1265</v>
      </c>
      <c r="K238" s="650"/>
      <c r="L238" s="652">
        <v>42.710042092295524</v>
      </c>
      <c r="M238" s="652">
        <v>5</v>
      </c>
      <c r="N238" s="653">
        <v>213.5502104614776</v>
      </c>
    </row>
    <row r="239" spans="1:14" ht="14.4" customHeight="1" x14ac:dyDescent="0.3">
      <c r="A239" s="648" t="s">
        <v>553</v>
      </c>
      <c r="B239" s="649" t="s">
        <v>1350</v>
      </c>
      <c r="C239" s="650" t="s">
        <v>570</v>
      </c>
      <c r="D239" s="651" t="s">
        <v>1353</v>
      </c>
      <c r="E239" s="650" t="s">
        <v>576</v>
      </c>
      <c r="F239" s="651" t="s">
        <v>1355</v>
      </c>
      <c r="G239" s="650" t="s">
        <v>585</v>
      </c>
      <c r="H239" s="650" t="s">
        <v>753</v>
      </c>
      <c r="I239" s="650" t="s">
        <v>754</v>
      </c>
      <c r="J239" s="650" t="s">
        <v>755</v>
      </c>
      <c r="K239" s="650" t="s">
        <v>756</v>
      </c>
      <c r="L239" s="652">
        <v>19.105655260284898</v>
      </c>
      <c r="M239" s="652">
        <v>7</v>
      </c>
      <c r="N239" s="653">
        <v>133.73958682199429</v>
      </c>
    </row>
    <row r="240" spans="1:14" ht="14.4" customHeight="1" x14ac:dyDescent="0.3">
      <c r="A240" s="648" t="s">
        <v>553</v>
      </c>
      <c r="B240" s="649" t="s">
        <v>1350</v>
      </c>
      <c r="C240" s="650" t="s">
        <v>570</v>
      </c>
      <c r="D240" s="651" t="s">
        <v>1353</v>
      </c>
      <c r="E240" s="650" t="s">
        <v>576</v>
      </c>
      <c r="F240" s="651" t="s">
        <v>1355</v>
      </c>
      <c r="G240" s="650" t="s">
        <v>585</v>
      </c>
      <c r="H240" s="650" t="s">
        <v>771</v>
      </c>
      <c r="I240" s="650" t="s">
        <v>772</v>
      </c>
      <c r="J240" s="650" t="s">
        <v>773</v>
      </c>
      <c r="K240" s="650" t="s">
        <v>594</v>
      </c>
      <c r="L240" s="652">
        <v>121.969639569306</v>
      </c>
      <c r="M240" s="652">
        <v>1</v>
      </c>
      <c r="N240" s="653">
        <v>121.969639569306</v>
      </c>
    </row>
    <row r="241" spans="1:14" ht="14.4" customHeight="1" x14ac:dyDescent="0.3">
      <c r="A241" s="648" t="s">
        <v>553</v>
      </c>
      <c r="B241" s="649" t="s">
        <v>1350</v>
      </c>
      <c r="C241" s="650" t="s">
        <v>570</v>
      </c>
      <c r="D241" s="651" t="s">
        <v>1353</v>
      </c>
      <c r="E241" s="650" t="s">
        <v>576</v>
      </c>
      <c r="F241" s="651" t="s">
        <v>1355</v>
      </c>
      <c r="G241" s="650" t="s">
        <v>585</v>
      </c>
      <c r="H241" s="650" t="s">
        <v>1266</v>
      </c>
      <c r="I241" s="650" t="s">
        <v>1267</v>
      </c>
      <c r="J241" s="650" t="s">
        <v>1268</v>
      </c>
      <c r="K241" s="650" t="s">
        <v>1269</v>
      </c>
      <c r="L241" s="652">
        <v>177.79999999999995</v>
      </c>
      <c r="M241" s="652">
        <v>2</v>
      </c>
      <c r="N241" s="653">
        <v>355.59999999999991</v>
      </c>
    </row>
    <row r="242" spans="1:14" ht="14.4" customHeight="1" x14ac:dyDescent="0.3">
      <c r="A242" s="648" t="s">
        <v>553</v>
      </c>
      <c r="B242" s="649" t="s">
        <v>1350</v>
      </c>
      <c r="C242" s="650" t="s">
        <v>570</v>
      </c>
      <c r="D242" s="651" t="s">
        <v>1353</v>
      </c>
      <c r="E242" s="650" t="s">
        <v>576</v>
      </c>
      <c r="F242" s="651" t="s">
        <v>1355</v>
      </c>
      <c r="G242" s="650" t="s">
        <v>585</v>
      </c>
      <c r="H242" s="650" t="s">
        <v>848</v>
      </c>
      <c r="I242" s="650" t="s">
        <v>849</v>
      </c>
      <c r="J242" s="650" t="s">
        <v>850</v>
      </c>
      <c r="K242" s="650" t="s">
        <v>851</v>
      </c>
      <c r="L242" s="652">
        <v>142.7667731663075</v>
      </c>
      <c r="M242" s="652">
        <v>439</v>
      </c>
      <c r="N242" s="653">
        <v>62674.613420008987</v>
      </c>
    </row>
    <row r="243" spans="1:14" ht="14.4" customHeight="1" x14ac:dyDescent="0.3">
      <c r="A243" s="648" t="s">
        <v>553</v>
      </c>
      <c r="B243" s="649" t="s">
        <v>1350</v>
      </c>
      <c r="C243" s="650" t="s">
        <v>570</v>
      </c>
      <c r="D243" s="651" t="s">
        <v>1353</v>
      </c>
      <c r="E243" s="650" t="s">
        <v>576</v>
      </c>
      <c r="F243" s="651" t="s">
        <v>1355</v>
      </c>
      <c r="G243" s="650" t="s">
        <v>585</v>
      </c>
      <c r="H243" s="650" t="s">
        <v>1270</v>
      </c>
      <c r="I243" s="650" t="s">
        <v>237</v>
      </c>
      <c r="J243" s="650" t="s">
        <v>1271</v>
      </c>
      <c r="K243" s="650"/>
      <c r="L243" s="652">
        <v>39.119749345953501</v>
      </c>
      <c r="M243" s="652">
        <v>2</v>
      </c>
      <c r="N243" s="653">
        <v>78.239498691907002</v>
      </c>
    </row>
    <row r="244" spans="1:14" ht="14.4" customHeight="1" x14ac:dyDescent="0.3">
      <c r="A244" s="648" t="s">
        <v>553</v>
      </c>
      <c r="B244" s="649" t="s">
        <v>1350</v>
      </c>
      <c r="C244" s="650" t="s">
        <v>570</v>
      </c>
      <c r="D244" s="651" t="s">
        <v>1353</v>
      </c>
      <c r="E244" s="650" t="s">
        <v>576</v>
      </c>
      <c r="F244" s="651" t="s">
        <v>1355</v>
      </c>
      <c r="G244" s="650" t="s">
        <v>585</v>
      </c>
      <c r="H244" s="650" t="s">
        <v>1272</v>
      </c>
      <c r="I244" s="650" t="s">
        <v>1273</v>
      </c>
      <c r="J244" s="650" t="s">
        <v>1274</v>
      </c>
      <c r="K244" s="650" t="s">
        <v>1275</v>
      </c>
      <c r="L244" s="652">
        <v>182.99999999999991</v>
      </c>
      <c r="M244" s="652">
        <v>1</v>
      </c>
      <c r="N244" s="653">
        <v>182.99999999999991</v>
      </c>
    </row>
    <row r="245" spans="1:14" ht="14.4" customHeight="1" x14ac:dyDescent="0.3">
      <c r="A245" s="648" t="s">
        <v>553</v>
      </c>
      <c r="B245" s="649" t="s">
        <v>1350</v>
      </c>
      <c r="C245" s="650" t="s">
        <v>570</v>
      </c>
      <c r="D245" s="651" t="s">
        <v>1353</v>
      </c>
      <c r="E245" s="650" t="s">
        <v>576</v>
      </c>
      <c r="F245" s="651" t="s">
        <v>1355</v>
      </c>
      <c r="G245" s="650" t="s">
        <v>585</v>
      </c>
      <c r="H245" s="650" t="s">
        <v>1278</v>
      </c>
      <c r="I245" s="650" t="s">
        <v>1279</v>
      </c>
      <c r="J245" s="650" t="s">
        <v>1280</v>
      </c>
      <c r="K245" s="650" t="s">
        <v>1281</v>
      </c>
      <c r="L245" s="652">
        <v>291.67380055154007</v>
      </c>
      <c r="M245" s="652">
        <v>10</v>
      </c>
      <c r="N245" s="653">
        <v>2916.7380055154008</v>
      </c>
    </row>
    <row r="246" spans="1:14" ht="14.4" customHeight="1" x14ac:dyDescent="0.3">
      <c r="A246" s="648" t="s">
        <v>553</v>
      </c>
      <c r="B246" s="649" t="s">
        <v>1350</v>
      </c>
      <c r="C246" s="650" t="s">
        <v>570</v>
      </c>
      <c r="D246" s="651" t="s">
        <v>1353</v>
      </c>
      <c r="E246" s="650" t="s">
        <v>576</v>
      </c>
      <c r="F246" s="651" t="s">
        <v>1355</v>
      </c>
      <c r="G246" s="650" t="s">
        <v>585</v>
      </c>
      <c r="H246" s="650" t="s">
        <v>949</v>
      </c>
      <c r="I246" s="650" t="s">
        <v>949</v>
      </c>
      <c r="J246" s="650" t="s">
        <v>950</v>
      </c>
      <c r="K246" s="650" t="s">
        <v>951</v>
      </c>
      <c r="L246" s="652">
        <v>113.62</v>
      </c>
      <c r="M246" s="652">
        <v>3</v>
      </c>
      <c r="N246" s="653">
        <v>340.86</v>
      </c>
    </row>
    <row r="247" spans="1:14" ht="14.4" customHeight="1" x14ac:dyDescent="0.3">
      <c r="A247" s="648" t="s">
        <v>553</v>
      </c>
      <c r="B247" s="649" t="s">
        <v>1350</v>
      </c>
      <c r="C247" s="650" t="s">
        <v>570</v>
      </c>
      <c r="D247" s="651" t="s">
        <v>1353</v>
      </c>
      <c r="E247" s="650" t="s">
        <v>576</v>
      </c>
      <c r="F247" s="651" t="s">
        <v>1355</v>
      </c>
      <c r="G247" s="650" t="s">
        <v>585</v>
      </c>
      <c r="H247" s="650" t="s">
        <v>1282</v>
      </c>
      <c r="I247" s="650" t="s">
        <v>237</v>
      </c>
      <c r="J247" s="650" t="s">
        <v>1283</v>
      </c>
      <c r="K247" s="650"/>
      <c r="L247" s="652">
        <v>51.979699343007177</v>
      </c>
      <c r="M247" s="652">
        <v>2</v>
      </c>
      <c r="N247" s="653">
        <v>103.95939868601435</v>
      </c>
    </row>
    <row r="248" spans="1:14" ht="14.4" customHeight="1" x14ac:dyDescent="0.3">
      <c r="A248" s="648" t="s">
        <v>553</v>
      </c>
      <c r="B248" s="649" t="s">
        <v>1350</v>
      </c>
      <c r="C248" s="650" t="s">
        <v>570</v>
      </c>
      <c r="D248" s="651" t="s">
        <v>1353</v>
      </c>
      <c r="E248" s="650" t="s">
        <v>576</v>
      </c>
      <c r="F248" s="651" t="s">
        <v>1355</v>
      </c>
      <c r="G248" s="650" t="s">
        <v>585</v>
      </c>
      <c r="H248" s="650" t="s">
        <v>1288</v>
      </c>
      <c r="I248" s="650" t="s">
        <v>1289</v>
      </c>
      <c r="J248" s="650" t="s">
        <v>1290</v>
      </c>
      <c r="K248" s="650" t="s">
        <v>1291</v>
      </c>
      <c r="L248" s="652">
        <v>47.239959079159853</v>
      </c>
      <c r="M248" s="652">
        <v>2</v>
      </c>
      <c r="N248" s="653">
        <v>94.479918158319705</v>
      </c>
    </row>
    <row r="249" spans="1:14" ht="14.4" customHeight="1" x14ac:dyDescent="0.3">
      <c r="A249" s="648" t="s">
        <v>553</v>
      </c>
      <c r="B249" s="649" t="s">
        <v>1350</v>
      </c>
      <c r="C249" s="650" t="s">
        <v>570</v>
      </c>
      <c r="D249" s="651" t="s">
        <v>1353</v>
      </c>
      <c r="E249" s="650" t="s">
        <v>576</v>
      </c>
      <c r="F249" s="651" t="s">
        <v>1355</v>
      </c>
      <c r="G249" s="650" t="s">
        <v>585</v>
      </c>
      <c r="H249" s="650" t="s">
        <v>969</v>
      </c>
      <c r="I249" s="650" t="s">
        <v>970</v>
      </c>
      <c r="J249" s="650" t="s">
        <v>971</v>
      </c>
      <c r="K249" s="650" t="s">
        <v>972</v>
      </c>
      <c r="L249" s="652">
        <v>74.055686703794933</v>
      </c>
      <c r="M249" s="652">
        <v>25</v>
      </c>
      <c r="N249" s="653">
        <v>1851.3921675948734</v>
      </c>
    </row>
    <row r="250" spans="1:14" ht="14.4" customHeight="1" x14ac:dyDescent="0.3">
      <c r="A250" s="648" t="s">
        <v>553</v>
      </c>
      <c r="B250" s="649" t="s">
        <v>1350</v>
      </c>
      <c r="C250" s="650" t="s">
        <v>570</v>
      </c>
      <c r="D250" s="651" t="s">
        <v>1353</v>
      </c>
      <c r="E250" s="650" t="s">
        <v>576</v>
      </c>
      <c r="F250" s="651" t="s">
        <v>1355</v>
      </c>
      <c r="G250" s="650" t="s">
        <v>585</v>
      </c>
      <c r="H250" s="650" t="s">
        <v>976</v>
      </c>
      <c r="I250" s="650" t="s">
        <v>237</v>
      </c>
      <c r="J250" s="650" t="s">
        <v>977</v>
      </c>
      <c r="K250" s="650"/>
      <c r="L250" s="652">
        <v>102.96998719069371</v>
      </c>
      <c r="M250" s="652">
        <v>4</v>
      </c>
      <c r="N250" s="653">
        <v>411.87994876277486</v>
      </c>
    </row>
    <row r="251" spans="1:14" ht="14.4" customHeight="1" x14ac:dyDescent="0.3">
      <c r="A251" s="648" t="s">
        <v>553</v>
      </c>
      <c r="B251" s="649" t="s">
        <v>1350</v>
      </c>
      <c r="C251" s="650" t="s">
        <v>570</v>
      </c>
      <c r="D251" s="651" t="s">
        <v>1353</v>
      </c>
      <c r="E251" s="650" t="s">
        <v>576</v>
      </c>
      <c r="F251" s="651" t="s">
        <v>1355</v>
      </c>
      <c r="G251" s="650" t="s">
        <v>585</v>
      </c>
      <c r="H251" s="650" t="s">
        <v>1024</v>
      </c>
      <c r="I251" s="650" t="s">
        <v>1025</v>
      </c>
      <c r="J251" s="650" t="s">
        <v>1026</v>
      </c>
      <c r="K251" s="650" t="s">
        <v>1027</v>
      </c>
      <c r="L251" s="652">
        <v>203.71</v>
      </c>
      <c r="M251" s="652">
        <v>2</v>
      </c>
      <c r="N251" s="653">
        <v>407.42</v>
      </c>
    </row>
    <row r="252" spans="1:14" ht="14.4" customHeight="1" x14ac:dyDescent="0.3">
      <c r="A252" s="648" t="s">
        <v>553</v>
      </c>
      <c r="B252" s="649" t="s">
        <v>1350</v>
      </c>
      <c r="C252" s="650" t="s">
        <v>570</v>
      </c>
      <c r="D252" s="651" t="s">
        <v>1353</v>
      </c>
      <c r="E252" s="650" t="s">
        <v>576</v>
      </c>
      <c r="F252" s="651" t="s">
        <v>1355</v>
      </c>
      <c r="G252" s="650" t="s">
        <v>585</v>
      </c>
      <c r="H252" s="650" t="s">
        <v>1294</v>
      </c>
      <c r="I252" s="650" t="s">
        <v>237</v>
      </c>
      <c r="J252" s="650" t="s">
        <v>1295</v>
      </c>
      <c r="K252" s="650"/>
      <c r="L252" s="652">
        <v>91.644253145695515</v>
      </c>
      <c r="M252" s="652">
        <v>34</v>
      </c>
      <c r="N252" s="653">
        <v>3115.9046069536475</v>
      </c>
    </row>
    <row r="253" spans="1:14" ht="14.4" customHeight="1" x14ac:dyDescent="0.3">
      <c r="A253" s="648" t="s">
        <v>553</v>
      </c>
      <c r="B253" s="649" t="s">
        <v>1350</v>
      </c>
      <c r="C253" s="650" t="s">
        <v>570</v>
      </c>
      <c r="D253" s="651" t="s">
        <v>1353</v>
      </c>
      <c r="E253" s="650" t="s">
        <v>576</v>
      </c>
      <c r="F253" s="651" t="s">
        <v>1355</v>
      </c>
      <c r="G253" s="650" t="s">
        <v>585</v>
      </c>
      <c r="H253" s="650" t="s">
        <v>1296</v>
      </c>
      <c r="I253" s="650" t="s">
        <v>237</v>
      </c>
      <c r="J253" s="650" t="s">
        <v>1297</v>
      </c>
      <c r="K253" s="650"/>
      <c r="L253" s="652">
        <v>96.688772939886661</v>
      </c>
      <c r="M253" s="652">
        <v>33</v>
      </c>
      <c r="N253" s="653">
        <v>3190.72950701626</v>
      </c>
    </row>
    <row r="254" spans="1:14" ht="14.4" customHeight="1" x14ac:dyDescent="0.3">
      <c r="A254" s="648" t="s">
        <v>553</v>
      </c>
      <c r="B254" s="649" t="s">
        <v>1350</v>
      </c>
      <c r="C254" s="650" t="s">
        <v>570</v>
      </c>
      <c r="D254" s="651" t="s">
        <v>1353</v>
      </c>
      <c r="E254" s="650" t="s">
        <v>576</v>
      </c>
      <c r="F254" s="651" t="s">
        <v>1355</v>
      </c>
      <c r="G254" s="650" t="s">
        <v>585</v>
      </c>
      <c r="H254" s="650" t="s">
        <v>1298</v>
      </c>
      <c r="I254" s="650" t="s">
        <v>237</v>
      </c>
      <c r="J254" s="650" t="s">
        <v>1299</v>
      </c>
      <c r="K254" s="650"/>
      <c r="L254" s="652">
        <v>115.1942268593185</v>
      </c>
      <c r="M254" s="652">
        <v>14</v>
      </c>
      <c r="N254" s="653">
        <v>1612.719176030459</v>
      </c>
    </row>
    <row r="255" spans="1:14" ht="14.4" customHeight="1" x14ac:dyDescent="0.3">
      <c r="A255" s="648" t="s">
        <v>553</v>
      </c>
      <c r="B255" s="649" t="s">
        <v>1350</v>
      </c>
      <c r="C255" s="650" t="s">
        <v>570</v>
      </c>
      <c r="D255" s="651" t="s">
        <v>1353</v>
      </c>
      <c r="E255" s="650" t="s">
        <v>576</v>
      </c>
      <c r="F255" s="651" t="s">
        <v>1355</v>
      </c>
      <c r="G255" s="650" t="s">
        <v>585</v>
      </c>
      <c r="H255" s="650" t="s">
        <v>1304</v>
      </c>
      <c r="I255" s="650" t="s">
        <v>237</v>
      </c>
      <c r="J255" s="650" t="s">
        <v>1305</v>
      </c>
      <c r="K255" s="650" t="s">
        <v>984</v>
      </c>
      <c r="L255" s="652">
        <v>86.524383028276006</v>
      </c>
      <c r="M255" s="652">
        <v>82</v>
      </c>
      <c r="N255" s="653">
        <v>7094.999408318632</v>
      </c>
    </row>
    <row r="256" spans="1:14" ht="14.4" customHeight="1" x14ac:dyDescent="0.3">
      <c r="A256" s="648" t="s">
        <v>553</v>
      </c>
      <c r="B256" s="649" t="s">
        <v>1350</v>
      </c>
      <c r="C256" s="650" t="s">
        <v>570</v>
      </c>
      <c r="D256" s="651" t="s">
        <v>1353</v>
      </c>
      <c r="E256" s="650" t="s">
        <v>576</v>
      </c>
      <c r="F256" s="651" t="s">
        <v>1355</v>
      </c>
      <c r="G256" s="650" t="s">
        <v>585</v>
      </c>
      <c r="H256" s="650" t="s">
        <v>1318</v>
      </c>
      <c r="I256" s="650" t="s">
        <v>237</v>
      </c>
      <c r="J256" s="650" t="s">
        <v>1319</v>
      </c>
      <c r="K256" s="650"/>
      <c r="L256" s="652">
        <v>258.65227997051352</v>
      </c>
      <c r="M256" s="652">
        <v>41</v>
      </c>
      <c r="N256" s="653">
        <v>10604.743478791055</v>
      </c>
    </row>
    <row r="257" spans="1:14" ht="14.4" customHeight="1" x14ac:dyDescent="0.3">
      <c r="A257" s="648" t="s">
        <v>553</v>
      </c>
      <c r="B257" s="649" t="s">
        <v>1350</v>
      </c>
      <c r="C257" s="650" t="s">
        <v>570</v>
      </c>
      <c r="D257" s="651" t="s">
        <v>1353</v>
      </c>
      <c r="E257" s="650" t="s">
        <v>576</v>
      </c>
      <c r="F257" s="651" t="s">
        <v>1355</v>
      </c>
      <c r="G257" s="650" t="s">
        <v>585</v>
      </c>
      <c r="H257" s="650" t="s">
        <v>1030</v>
      </c>
      <c r="I257" s="650" t="s">
        <v>237</v>
      </c>
      <c r="J257" s="650" t="s">
        <v>1031</v>
      </c>
      <c r="K257" s="650"/>
      <c r="L257" s="652">
        <v>157.27709501079906</v>
      </c>
      <c r="M257" s="652">
        <v>5</v>
      </c>
      <c r="N257" s="653">
        <v>786.38547505399526</v>
      </c>
    </row>
    <row r="258" spans="1:14" ht="14.4" customHeight="1" x14ac:dyDescent="0.3">
      <c r="A258" s="648" t="s">
        <v>553</v>
      </c>
      <c r="B258" s="649" t="s">
        <v>1350</v>
      </c>
      <c r="C258" s="650" t="s">
        <v>570</v>
      </c>
      <c r="D258" s="651" t="s">
        <v>1353</v>
      </c>
      <c r="E258" s="650" t="s">
        <v>576</v>
      </c>
      <c r="F258" s="651" t="s">
        <v>1355</v>
      </c>
      <c r="G258" s="650" t="s">
        <v>585</v>
      </c>
      <c r="H258" s="650" t="s">
        <v>1041</v>
      </c>
      <c r="I258" s="650" t="s">
        <v>1041</v>
      </c>
      <c r="J258" s="650" t="s">
        <v>605</v>
      </c>
      <c r="K258" s="650" t="s">
        <v>1042</v>
      </c>
      <c r="L258" s="652">
        <v>60.188000000000002</v>
      </c>
      <c r="M258" s="652">
        <v>5</v>
      </c>
      <c r="N258" s="653">
        <v>300.94</v>
      </c>
    </row>
    <row r="259" spans="1:14" ht="14.4" customHeight="1" x14ac:dyDescent="0.3">
      <c r="A259" s="648" t="s">
        <v>553</v>
      </c>
      <c r="B259" s="649" t="s">
        <v>1350</v>
      </c>
      <c r="C259" s="650" t="s">
        <v>570</v>
      </c>
      <c r="D259" s="651" t="s">
        <v>1353</v>
      </c>
      <c r="E259" s="650" t="s">
        <v>1177</v>
      </c>
      <c r="F259" s="651" t="s">
        <v>1357</v>
      </c>
      <c r="G259" s="650" t="s">
        <v>585</v>
      </c>
      <c r="H259" s="650" t="s">
        <v>1192</v>
      </c>
      <c r="I259" s="650" t="s">
        <v>1193</v>
      </c>
      <c r="J259" s="650" t="s">
        <v>1194</v>
      </c>
      <c r="K259" s="650" t="s">
        <v>1195</v>
      </c>
      <c r="L259" s="652">
        <v>142.3878947368421</v>
      </c>
      <c r="M259" s="652">
        <v>19</v>
      </c>
      <c r="N259" s="653">
        <v>2705.37</v>
      </c>
    </row>
    <row r="260" spans="1:14" ht="14.4" customHeight="1" x14ac:dyDescent="0.3">
      <c r="A260" s="648" t="s">
        <v>553</v>
      </c>
      <c r="B260" s="649" t="s">
        <v>1350</v>
      </c>
      <c r="C260" s="650" t="s">
        <v>570</v>
      </c>
      <c r="D260" s="651" t="s">
        <v>1353</v>
      </c>
      <c r="E260" s="650" t="s">
        <v>1177</v>
      </c>
      <c r="F260" s="651" t="s">
        <v>1357</v>
      </c>
      <c r="G260" s="650" t="s">
        <v>585</v>
      </c>
      <c r="H260" s="650" t="s">
        <v>1314</v>
      </c>
      <c r="I260" s="650" t="s">
        <v>1315</v>
      </c>
      <c r="J260" s="650" t="s">
        <v>1316</v>
      </c>
      <c r="K260" s="650" t="s">
        <v>1317</v>
      </c>
      <c r="L260" s="652">
        <v>120.19952202364891</v>
      </c>
      <c r="M260" s="652">
        <v>2</v>
      </c>
      <c r="N260" s="653">
        <v>240.39904404729782</v>
      </c>
    </row>
    <row r="261" spans="1:14" ht="14.4" customHeight="1" x14ac:dyDescent="0.3">
      <c r="A261" s="648" t="s">
        <v>553</v>
      </c>
      <c r="B261" s="649" t="s">
        <v>1350</v>
      </c>
      <c r="C261" s="650" t="s">
        <v>570</v>
      </c>
      <c r="D261" s="651" t="s">
        <v>1353</v>
      </c>
      <c r="E261" s="650" t="s">
        <v>1177</v>
      </c>
      <c r="F261" s="651" t="s">
        <v>1357</v>
      </c>
      <c r="G261" s="650" t="s">
        <v>585</v>
      </c>
      <c r="H261" s="650" t="s">
        <v>1212</v>
      </c>
      <c r="I261" s="650" t="s">
        <v>1213</v>
      </c>
      <c r="J261" s="650" t="s">
        <v>1214</v>
      </c>
      <c r="K261" s="650" t="s">
        <v>1215</v>
      </c>
      <c r="L261" s="652">
        <v>86.655087128828924</v>
      </c>
      <c r="M261" s="652">
        <v>4</v>
      </c>
      <c r="N261" s="653">
        <v>346.6203485153157</v>
      </c>
    </row>
    <row r="262" spans="1:14" ht="14.4" customHeight="1" x14ac:dyDescent="0.3">
      <c r="A262" s="648" t="s">
        <v>553</v>
      </c>
      <c r="B262" s="649" t="s">
        <v>1350</v>
      </c>
      <c r="C262" s="650" t="s">
        <v>570</v>
      </c>
      <c r="D262" s="651" t="s">
        <v>1353</v>
      </c>
      <c r="E262" s="650" t="s">
        <v>1177</v>
      </c>
      <c r="F262" s="651" t="s">
        <v>1357</v>
      </c>
      <c r="G262" s="650" t="s">
        <v>1055</v>
      </c>
      <c r="H262" s="650" t="s">
        <v>1241</v>
      </c>
      <c r="I262" s="650" t="s">
        <v>1242</v>
      </c>
      <c r="J262" s="650" t="s">
        <v>1243</v>
      </c>
      <c r="K262" s="650" t="s">
        <v>1244</v>
      </c>
      <c r="L262" s="652">
        <v>104.41998139519129</v>
      </c>
      <c r="M262" s="652">
        <v>5</v>
      </c>
      <c r="N262" s="653">
        <v>522.0999069759564</v>
      </c>
    </row>
    <row r="263" spans="1:14" ht="14.4" customHeight="1" x14ac:dyDescent="0.3">
      <c r="A263" s="648" t="s">
        <v>553</v>
      </c>
      <c r="B263" s="649" t="s">
        <v>1350</v>
      </c>
      <c r="C263" s="650" t="s">
        <v>573</v>
      </c>
      <c r="D263" s="651" t="s">
        <v>1354</v>
      </c>
      <c r="E263" s="650" t="s">
        <v>576</v>
      </c>
      <c r="F263" s="651" t="s">
        <v>1355</v>
      </c>
      <c r="G263" s="650" t="s">
        <v>585</v>
      </c>
      <c r="H263" s="650" t="s">
        <v>589</v>
      </c>
      <c r="I263" s="650" t="s">
        <v>589</v>
      </c>
      <c r="J263" s="650" t="s">
        <v>587</v>
      </c>
      <c r="K263" s="650" t="s">
        <v>590</v>
      </c>
      <c r="L263" s="652">
        <v>97.75</v>
      </c>
      <c r="M263" s="652">
        <v>2</v>
      </c>
      <c r="N263" s="653">
        <v>195.5</v>
      </c>
    </row>
    <row r="264" spans="1:14" ht="14.4" customHeight="1" x14ac:dyDescent="0.3">
      <c r="A264" s="648" t="s">
        <v>553</v>
      </c>
      <c r="B264" s="649" t="s">
        <v>1350</v>
      </c>
      <c r="C264" s="650" t="s">
        <v>573</v>
      </c>
      <c r="D264" s="651" t="s">
        <v>1354</v>
      </c>
      <c r="E264" s="650" t="s">
        <v>576</v>
      </c>
      <c r="F264" s="651" t="s">
        <v>1355</v>
      </c>
      <c r="G264" s="650" t="s">
        <v>585</v>
      </c>
      <c r="H264" s="650" t="s">
        <v>591</v>
      </c>
      <c r="I264" s="650" t="s">
        <v>592</v>
      </c>
      <c r="J264" s="650" t="s">
        <v>593</v>
      </c>
      <c r="K264" s="650" t="s">
        <v>594</v>
      </c>
      <c r="L264" s="652">
        <v>84.57</v>
      </c>
      <c r="M264" s="652">
        <v>1</v>
      </c>
      <c r="N264" s="653">
        <v>84.57</v>
      </c>
    </row>
    <row r="265" spans="1:14" ht="14.4" customHeight="1" x14ac:dyDescent="0.3">
      <c r="A265" s="648" t="s">
        <v>553</v>
      </c>
      <c r="B265" s="649" t="s">
        <v>1350</v>
      </c>
      <c r="C265" s="650" t="s">
        <v>573</v>
      </c>
      <c r="D265" s="651" t="s">
        <v>1354</v>
      </c>
      <c r="E265" s="650" t="s">
        <v>576</v>
      </c>
      <c r="F265" s="651" t="s">
        <v>1355</v>
      </c>
      <c r="G265" s="650" t="s">
        <v>585</v>
      </c>
      <c r="H265" s="650" t="s">
        <v>611</v>
      </c>
      <c r="I265" s="650" t="s">
        <v>612</v>
      </c>
      <c r="J265" s="650" t="s">
        <v>605</v>
      </c>
      <c r="K265" s="650" t="s">
        <v>613</v>
      </c>
      <c r="L265" s="652">
        <v>64.91</v>
      </c>
      <c r="M265" s="652">
        <v>1</v>
      </c>
      <c r="N265" s="653">
        <v>64.91</v>
      </c>
    </row>
    <row r="266" spans="1:14" ht="14.4" customHeight="1" x14ac:dyDescent="0.3">
      <c r="A266" s="648" t="s">
        <v>553</v>
      </c>
      <c r="B266" s="649" t="s">
        <v>1350</v>
      </c>
      <c r="C266" s="650" t="s">
        <v>573</v>
      </c>
      <c r="D266" s="651" t="s">
        <v>1354</v>
      </c>
      <c r="E266" s="650" t="s">
        <v>576</v>
      </c>
      <c r="F266" s="651" t="s">
        <v>1355</v>
      </c>
      <c r="G266" s="650" t="s">
        <v>585</v>
      </c>
      <c r="H266" s="650" t="s">
        <v>671</v>
      </c>
      <c r="I266" s="650" t="s">
        <v>672</v>
      </c>
      <c r="J266" s="650" t="s">
        <v>673</v>
      </c>
      <c r="K266" s="650"/>
      <c r="L266" s="652">
        <v>102.20002787894431</v>
      </c>
      <c r="M266" s="652">
        <v>1</v>
      </c>
      <c r="N266" s="653">
        <v>102.20002787894431</v>
      </c>
    </row>
    <row r="267" spans="1:14" ht="14.4" customHeight="1" x14ac:dyDescent="0.3">
      <c r="A267" s="648" t="s">
        <v>553</v>
      </c>
      <c r="B267" s="649" t="s">
        <v>1350</v>
      </c>
      <c r="C267" s="650" t="s">
        <v>573</v>
      </c>
      <c r="D267" s="651" t="s">
        <v>1354</v>
      </c>
      <c r="E267" s="650" t="s">
        <v>576</v>
      </c>
      <c r="F267" s="651" t="s">
        <v>1355</v>
      </c>
      <c r="G267" s="650" t="s">
        <v>585</v>
      </c>
      <c r="H267" s="650" t="s">
        <v>690</v>
      </c>
      <c r="I267" s="650" t="s">
        <v>691</v>
      </c>
      <c r="J267" s="650" t="s">
        <v>692</v>
      </c>
      <c r="K267" s="650" t="s">
        <v>693</v>
      </c>
      <c r="L267" s="652">
        <v>122.86500000000001</v>
      </c>
      <c r="M267" s="652">
        <v>2</v>
      </c>
      <c r="N267" s="653">
        <v>245.73000000000002</v>
      </c>
    </row>
    <row r="268" spans="1:14" ht="14.4" customHeight="1" x14ac:dyDescent="0.3">
      <c r="A268" s="648" t="s">
        <v>553</v>
      </c>
      <c r="B268" s="649" t="s">
        <v>1350</v>
      </c>
      <c r="C268" s="650" t="s">
        <v>573</v>
      </c>
      <c r="D268" s="651" t="s">
        <v>1354</v>
      </c>
      <c r="E268" s="650" t="s">
        <v>576</v>
      </c>
      <c r="F268" s="651" t="s">
        <v>1355</v>
      </c>
      <c r="G268" s="650" t="s">
        <v>585</v>
      </c>
      <c r="H268" s="650" t="s">
        <v>720</v>
      </c>
      <c r="I268" s="650" t="s">
        <v>237</v>
      </c>
      <c r="J268" s="650" t="s">
        <v>721</v>
      </c>
      <c r="K268" s="650"/>
      <c r="L268" s="652">
        <v>97.320308926847147</v>
      </c>
      <c r="M268" s="652">
        <v>2</v>
      </c>
      <c r="N268" s="653">
        <v>194.64061785369429</v>
      </c>
    </row>
    <row r="269" spans="1:14" ht="14.4" customHeight="1" x14ac:dyDescent="0.3">
      <c r="A269" s="648" t="s">
        <v>553</v>
      </c>
      <c r="B269" s="649" t="s">
        <v>1350</v>
      </c>
      <c r="C269" s="650" t="s">
        <v>573</v>
      </c>
      <c r="D269" s="651" t="s">
        <v>1354</v>
      </c>
      <c r="E269" s="650" t="s">
        <v>576</v>
      </c>
      <c r="F269" s="651" t="s">
        <v>1355</v>
      </c>
      <c r="G269" s="650" t="s">
        <v>585</v>
      </c>
      <c r="H269" s="650" t="s">
        <v>1320</v>
      </c>
      <c r="I269" s="650" t="s">
        <v>237</v>
      </c>
      <c r="J269" s="650" t="s">
        <v>1321</v>
      </c>
      <c r="K269" s="650"/>
      <c r="L269" s="652">
        <v>48.1</v>
      </c>
      <c r="M269" s="652">
        <v>4</v>
      </c>
      <c r="N269" s="653">
        <v>192.4</v>
      </c>
    </row>
    <row r="270" spans="1:14" ht="14.4" customHeight="1" x14ac:dyDescent="0.3">
      <c r="A270" s="648" t="s">
        <v>553</v>
      </c>
      <c r="B270" s="649" t="s">
        <v>1350</v>
      </c>
      <c r="C270" s="650" t="s">
        <v>573</v>
      </c>
      <c r="D270" s="651" t="s">
        <v>1354</v>
      </c>
      <c r="E270" s="650" t="s">
        <v>576</v>
      </c>
      <c r="F270" s="651" t="s">
        <v>1355</v>
      </c>
      <c r="G270" s="650" t="s">
        <v>585</v>
      </c>
      <c r="H270" s="650" t="s">
        <v>1264</v>
      </c>
      <c r="I270" s="650" t="s">
        <v>237</v>
      </c>
      <c r="J270" s="650" t="s">
        <v>1265</v>
      </c>
      <c r="K270" s="650"/>
      <c r="L270" s="652">
        <v>42.710001748436589</v>
      </c>
      <c r="M270" s="652">
        <v>6</v>
      </c>
      <c r="N270" s="653">
        <v>256.26001049061955</v>
      </c>
    </row>
    <row r="271" spans="1:14" ht="14.4" customHeight="1" x14ac:dyDescent="0.3">
      <c r="A271" s="648" t="s">
        <v>553</v>
      </c>
      <c r="B271" s="649" t="s">
        <v>1350</v>
      </c>
      <c r="C271" s="650" t="s">
        <v>573</v>
      </c>
      <c r="D271" s="651" t="s">
        <v>1354</v>
      </c>
      <c r="E271" s="650" t="s">
        <v>576</v>
      </c>
      <c r="F271" s="651" t="s">
        <v>1355</v>
      </c>
      <c r="G271" s="650" t="s">
        <v>585</v>
      </c>
      <c r="H271" s="650" t="s">
        <v>761</v>
      </c>
      <c r="I271" s="650" t="s">
        <v>762</v>
      </c>
      <c r="J271" s="650" t="s">
        <v>755</v>
      </c>
      <c r="K271" s="650" t="s">
        <v>763</v>
      </c>
      <c r="L271" s="652">
        <v>28.1</v>
      </c>
      <c r="M271" s="652">
        <v>2</v>
      </c>
      <c r="N271" s="653">
        <v>56.2</v>
      </c>
    </row>
    <row r="272" spans="1:14" ht="14.4" customHeight="1" x14ac:dyDescent="0.3">
      <c r="A272" s="648" t="s">
        <v>553</v>
      </c>
      <c r="B272" s="649" t="s">
        <v>1350</v>
      </c>
      <c r="C272" s="650" t="s">
        <v>573</v>
      </c>
      <c r="D272" s="651" t="s">
        <v>1354</v>
      </c>
      <c r="E272" s="650" t="s">
        <v>576</v>
      </c>
      <c r="F272" s="651" t="s">
        <v>1355</v>
      </c>
      <c r="G272" s="650" t="s">
        <v>585</v>
      </c>
      <c r="H272" s="650" t="s">
        <v>1322</v>
      </c>
      <c r="I272" s="650" t="s">
        <v>1323</v>
      </c>
      <c r="J272" s="650" t="s">
        <v>1324</v>
      </c>
      <c r="K272" s="650"/>
      <c r="L272" s="652">
        <v>527.84993153907533</v>
      </c>
      <c r="M272" s="652">
        <v>1</v>
      </c>
      <c r="N272" s="653">
        <v>527.84993153907533</v>
      </c>
    </row>
    <row r="273" spans="1:14" ht="14.4" customHeight="1" x14ac:dyDescent="0.3">
      <c r="A273" s="648" t="s">
        <v>553</v>
      </c>
      <c r="B273" s="649" t="s">
        <v>1350</v>
      </c>
      <c r="C273" s="650" t="s">
        <v>573</v>
      </c>
      <c r="D273" s="651" t="s">
        <v>1354</v>
      </c>
      <c r="E273" s="650" t="s">
        <v>576</v>
      </c>
      <c r="F273" s="651" t="s">
        <v>1355</v>
      </c>
      <c r="G273" s="650" t="s">
        <v>585</v>
      </c>
      <c r="H273" s="650" t="s">
        <v>804</v>
      </c>
      <c r="I273" s="650" t="s">
        <v>805</v>
      </c>
      <c r="J273" s="650" t="s">
        <v>806</v>
      </c>
      <c r="K273" s="650" t="s">
        <v>807</v>
      </c>
      <c r="L273" s="652">
        <v>197.47</v>
      </c>
      <c r="M273" s="652">
        <v>1</v>
      </c>
      <c r="N273" s="653">
        <v>197.47</v>
      </c>
    </row>
    <row r="274" spans="1:14" ht="14.4" customHeight="1" x14ac:dyDescent="0.3">
      <c r="A274" s="648" t="s">
        <v>553</v>
      </c>
      <c r="B274" s="649" t="s">
        <v>1350</v>
      </c>
      <c r="C274" s="650" t="s">
        <v>573</v>
      </c>
      <c r="D274" s="651" t="s">
        <v>1354</v>
      </c>
      <c r="E274" s="650" t="s">
        <v>576</v>
      </c>
      <c r="F274" s="651" t="s">
        <v>1355</v>
      </c>
      <c r="G274" s="650" t="s">
        <v>585</v>
      </c>
      <c r="H274" s="650" t="s">
        <v>820</v>
      </c>
      <c r="I274" s="650" t="s">
        <v>821</v>
      </c>
      <c r="J274" s="650" t="s">
        <v>822</v>
      </c>
      <c r="K274" s="650" t="s">
        <v>823</v>
      </c>
      <c r="L274" s="652">
        <v>54.539999999999985</v>
      </c>
      <c r="M274" s="652">
        <v>1</v>
      </c>
      <c r="N274" s="653">
        <v>54.539999999999985</v>
      </c>
    </row>
    <row r="275" spans="1:14" ht="14.4" customHeight="1" x14ac:dyDescent="0.3">
      <c r="A275" s="648" t="s">
        <v>553</v>
      </c>
      <c r="B275" s="649" t="s">
        <v>1350</v>
      </c>
      <c r="C275" s="650" t="s">
        <v>573</v>
      </c>
      <c r="D275" s="651" t="s">
        <v>1354</v>
      </c>
      <c r="E275" s="650" t="s">
        <v>576</v>
      </c>
      <c r="F275" s="651" t="s">
        <v>1355</v>
      </c>
      <c r="G275" s="650" t="s">
        <v>585</v>
      </c>
      <c r="H275" s="650" t="s">
        <v>841</v>
      </c>
      <c r="I275" s="650" t="s">
        <v>842</v>
      </c>
      <c r="J275" s="650" t="s">
        <v>843</v>
      </c>
      <c r="K275" s="650" t="s">
        <v>844</v>
      </c>
      <c r="L275" s="652">
        <v>50.680562639611054</v>
      </c>
      <c r="M275" s="652">
        <v>2</v>
      </c>
      <c r="N275" s="653">
        <v>101.36112527922211</v>
      </c>
    </row>
    <row r="276" spans="1:14" ht="14.4" customHeight="1" x14ac:dyDescent="0.3">
      <c r="A276" s="648" t="s">
        <v>553</v>
      </c>
      <c r="B276" s="649" t="s">
        <v>1350</v>
      </c>
      <c r="C276" s="650" t="s">
        <v>573</v>
      </c>
      <c r="D276" s="651" t="s">
        <v>1354</v>
      </c>
      <c r="E276" s="650" t="s">
        <v>576</v>
      </c>
      <c r="F276" s="651" t="s">
        <v>1355</v>
      </c>
      <c r="G276" s="650" t="s">
        <v>585</v>
      </c>
      <c r="H276" s="650" t="s">
        <v>1266</v>
      </c>
      <c r="I276" s="650" t="s">
        <v>1267</v>
      </c>
      <c r="J276" s="650" t="s">
        <v>1268</v>
      </c>
      <c r="K276" s="650" t="s">
        <v>1269</v>
      </c>
      <c r="L276" s="652">
        <v>177.79952477974723</v>
      </c>
      <c r="M276" s="652">
        <v>2</v>
      </c>
      <c r="N276" s="653">
        <v>355.59904955949446</v>
      </c>
    </row>
    <row r="277" spans="1:14" ht="14.4" customHeight="1" x14ac:dyDescent="0.3">
      <c r="A277" s="648" t="s">
        <v>553</v>
      </c>
      <c r="B277" s="649" t="s">
        <v>1350</v>
      </c>
      <c r="C277" s="650" t="s">
        <v>573</v>
      </c>
      <c r="D277" s="651" t="s">
        <v>1354</v>
      </c>
      <c r="E277" s="650" t="s">
        <v>576</v>
      </c>
      <c r="F277" s="651" t="s">
        <v>1355</v>
      </c>
      <c r="G277" s="650" t="s">
        <v>585</v>
      </c>
      <c r="H277" s="650" t="s">
        <v>848</v>
      </c>
      <c r="I277" s="650" t="s">
        <v>849</v>
      </c>
      <c r="J277" s="650" t="s">
        <v>850</v>
      </c>
      <c r="K277" s="650" t="s">
        <v>851</v>
      </c>
      <c r="L277" s="652">
        <v>137.86520555379411</v>
      </c>
      <c r="M277" s="652">
        <v>170</v>
      </c>
      <c r="N277" s="653">
        <v>23437.084944145001</v>
      </c>
    </row>
    <row r="278" spans="1:14" ht="14.4" customHeight="1" x14ac:dyDescent="0.3">
      <c r="A278" s="648" t="s">
        <v>553</v>
      </c>
      <c r="B278" s="649" t="s">
        <v>1350</v>
      </c>
      <c r="C278" s="650" t="s">
        <v>573</v>
      </c>
      <c r="D278" s="651" t="s">
        <v>1354</v>
      </c>
      <c r="E278" s="650" t="s">
        <v>576</v>
      </c>
      <c r="F278" s="651" t="s">
        <v>1355</v>
      </c>
      <c r="G278" s="650" t="s">
        <v>585</v>
      </c>
      <c r="H278" s="650" t="s">
        <v>1325</v>
      </c>
      <c r="I278" s="650" t="s">
        <v>237</v>
      </c>
      <c r="J278" s="650" t="s">
        <v>1326</v>
      </c>
      <c r="K278" s="650"/>
      <c r="L278" s="652">
        <v>356.84115784949125</v>
      </c>
      <c r="M278" s="652">
        <v>17</v>
      </c>
      <c r="N278" s="653">
        <v>6066.2996834413516</v>
      </c>
    </row>
    <row r="279" spans="1:14" ht="14.4" customHeight="1" x14ac:dyDescent="0.3">
      <c r="A279" s="648" t="s">
        <v>553</v>
      </c>
      <c r="B279" s="649" t="s">
        <v>1350</v>
      </c>
      <c r="C279" s="650" t="s">
        <v>573</v>
      </c>
      <c r="D279" s="651" t="s">
        <v>1354</v>
      </c>
      <c r="E279" s="650" t="s">
        <v>576</v>
      </c>
      <c r="F279" s="651" t="s">
        <v>1355</v>
      </c>
      <c r="G279" s="650" t="s">
        <v>585</v>
      </c>
      <c r="H279" s="650" t="s">
        <v>854</v>
      </c>
      <c r="I279" s="650" t="s">
        <v>237</v>
      </c>
      <c r="J279" s="650" t="s">
        <v>855</v>
      </c>
      <c r="K279" s="650"/>
      <c r="L279" s="652">
        <v>440.01665828483601</v>
      </c>
      <c r="M279" s="652">
        <v>2</v>
      </c>
      <c r="N279" s="653">
        <v>880.03331656967202</v>
      </c>
    </row>
    <row r="280" spans="1:14" ht="14.4" customHeight="1" x14ac:dyDescent="0.3">
      <c r="A280" s="648" t="s">
        <v>553</v>
      </c>
      <c r="B280" s="649" t="s">
        <v>1350</v>
      </c>
      <c r="C280" s="650" t="s">
        <v>573</v>
      </c>
      <c r="D280" s="651" t="s">
        <v>1354</v>
      </c>
      <c r="E280" s="650" t="s">
        <v>576</v>
      </c>
      <c r="F280" s="651" t="s">
        <v>1355</v>
      </c>
      <c r="G280" s="650" t="s">
        <v>585</v>
      </c>
      <c r="H280" s="650" t="s">
        <v>868</v>
      </c>
      <c r="I280" s="650" t="s">
        <v>869</v>
      </c>
      <c r="J280" s="650" t="s">
        <v>870</v>
      </c>
      <c r="K280" s="650" t="s">
        <v>871</v>
      </c>
      <c r="L280" s="652">
        <v>111.19</v>
      </c>
      <c r="M280" s="652">
        <v>6</v>
      </c>
      <c r="N280" s="653">
        <v>667.14</v>
      </c>
    </row>
    <row r="281" spans="1:14" ht="14.4" customHeight="1" x14ac:dyDescent="0.3">
      <c r="A281" s="648" t="s">
        <v>553</v>
      </c>
      <c r="B281" s="649" t="s">
        <v>1350</v>
      </c>
      <c r="C281" s="650" t="s">
        <v>573</v>
      </c>
      <c r="D281" s="651" t="s">
        <v>1354</v>
      </c>
      <c r="E281" s="650" t="s">
        <v>576</v>
      </c>
      <c r="F281" s="651" t="s">
        <v>1355</v>
      </c>
      <c r="G281" s="650" t="s">
        <v>585</v>
      </c>
      <c r="H281" s="650" t="s">
        <v>876</v>
      </c>
      <c r="I281" s="650" t="s">
        <v>237</v>
      </c>
      <c r="J281" s="650" t="s">
        <v>877</v>
      </c>
      <c r="K281" s="650" t="s">
        <v>878</v>
      </c>
      <c r="L281" s="652">
        <v>23.699999999999996</v>
      </c>
      <c r="M281" s="652">
        <v>174</v>
      </c>
      <c r="N281" s="653">
        <v>4123.7999999999993</v>
      </c>
    </row>
    <row r="282" spans="1:14" ht="14.4" customHeight="1" x14ac:dyDescent="0.3">
      <c r="A282" s="648" t="s">
        <v>553</v>
      </c>
      <c r="B282" s="649" t="s">
        <v>1350</v>
      </c>
      <c r="C282" s="650" t="s">
        <v>573</v>
      </c>
      <c r="D282" s="651" t="s">
        <v>1354</v>
      </c>
      <c r="E282" s="650" t="s">
        <v>576</v>
      </c>
      <c r="F282" s="651" t="s">
        <v>1355</v>
      </c>
      <c r="G282" s="650" t="s">
        <v>585</v>
      </c>
      <c r="H282" s="650" t="s">
        <v>879</v>
      </c>
      <c r="I282" s="650" t="s">
        <v>237</v>
      </c>
      <c r="J282" s="650" t="s">
        <v>880</v>
      </c>
      <c r="K282" s="650" t="s">
        <v>878</v>
      </c>
      <c r="L282" s="652">
        <v>24.037194261613511</v>
      </c>
      <c r="M282" s="652">
        <v>36</v>
      </c>
      <c r="N282" s="653">
        <v>865.33899341808637</v>
      </c>
    </row>
    <row r="283" spans="1:14" ht="14.4" customHeight="1" x14ac:dyDescent="0.3">
      <c r="A283" s="648" t="s">
        <v>553</v>
      </c>
      <c r="B283" s="649" t="s">
        <v>1350</v>
      </c>
      <c r="C283" s="650" t="s">
        <v>573</v>
      </c>
      <c r="D283" s="651" t="s">
        <v>1354</v>
      </c>
      <c r="E283" s="650" t="s">
        <v>576</v>
      </c>
      <c r="F283" s="651" t="s">
        <v>1355</v>
      </c>
      <c r="G283" s="650" t="s">
        <v>585</v>
      </c>
      <c r="H283" s="650" t="s">
        <v>897</v>
      </c>
      <c r="I283" s="650" t="s">
        <v>237</v>
      </c>
      <c r="J283" s="650" t="s">
        <v>898</v>
      </c>
      <c r="K283" s="650" t="s">
        <v>899</v>
      </c>
      <c r="L283" s="652">
        <v>199.67000000000004</v>
      </c>
      <c r="M283" s="652">
        <v>6</v>
      </c>
      <c r="N283" s="653">
        <v>1198.0200000000002</v>
      </c>
    </row>
    <row r="284" spans="1:14" ht="14.4" customHeight="1" x14ac:dyDescent="0.3">
      <c r="A284" s="648" t="s">
        <v>553</v>
      </c>
      <c r="B284" s="649" t="s">
        <v>1350</v>
      </c>
      <c r="C284" s="650" t="s">
        <v>573</v>
      </c>
      <c r="D284" s="651" t="s">
        <v>1354</v>
      </c>
      <c r="E284" s="650" t="s">
        <v>576</v>
      </c>
      <c r="F284" s="651" t="s">
        <v>1355</v>
      </c>
      <c r="G284" s="650" t="s">
        <v>585</v>
      </c>
      <c r="H284" s="650" t="s">
        <v>1327</v>
      </c>
      <c r="I284" s="650" t="s">
        <v>237</v>
      </c>
      <c r="J284" s="650" t="s">
        <v>1328</v>
      </c>
      <c r="K284" s="650"/>
      <c r="L284" s="652">
        <v>62.390798631013539</v>
      </c>
      <c r="M284" s="652">
        <v>2</v>
      </c>
      <c r="N284" s="653">
        <v>124.78159726202708</v>
      </c>
    </row>
    <row r="285" spans="1:14" ht="14.4" customHeight="1" x14ac:dyDescent="0.3">
      <c r="A285" s="648" t="s">
        <v>553</v>
      </c>
      <c r="B285" s="649" t="s">
        <v>1350</v>
      </c>
      <c r="C285" s="650" t="s">
        <v>573</v>
      </c>
      <c r="D285" s="651" t="s">
        <v>1354</v>
      </c>
      <c r="E285" s="650" t="s">
        <v>576</v>
      </c>
      <c r="F285" s="651" t="s">
        <v>1355</v>
      </c>
      <c r="G285" s="650" t="s">
        <v>585</v>
      </c>
      <c r="H285" s="650" t="s">
        <v>1329</v>
      </c>
      <c r="I285" s="650" t="s">
        <v>237</v>
      </c>
      <c r="J285" s="650" t="s">
        <v>1330</v>
      </c>
      <c r="K285" s="650" t="s">
        <v>1331</v>
      </c>
      <c r="L285" s="652">
        <v>75.019937991689972</v>
      </c>
      <c r="M285" s="652">
        <v>1</v>
      </c>
      <c r="N285" s="653">
        <v>75.019937991689972</v>
      </c>
    </row>
    <row r="286" spans="1:14" ht="14.4" customHeight="1" x14ac:dyDescent="0.3">
      <c r="A286" s="648" t="s">
        <v>553</v>
      </c>
      <c r="B286" s="649" t="s">
        <v>1350</v>
      </c>
      <c r="C286" s="650" t="s">
        <v>573</v>
      </c>
      <c r="D286" s="651" t="s">
        <v>1354</v>
      </c>
      <c r="E286" s="650" t="s">
        <v>576</v>
      </c>
      <c r="F286" s="651" t="s">
        <v>1355</v>
      </c>
      <c r="G286" s="650" t="s">
        <v>585</v>
      </c>
      <c r="H286" s="650" t="s">
        <v>917</v>
      </c>
      <c r="I286" s="650" t="s">
        <v>918</v>
      </c>
      <c r="J286" s="650" t="s">
        <v>919</v>
      </c>
      <c r="K286" s="650" t="s">
        <v>920</v>
      </c>
      <c r="L286" s="652">
        <v>48.710000000000015</v>
      </c>
      <c r="M286" s="652">
        <v>1</v>
      </c>
      <c r="N286" s="653">
        <v>48.710000000000015</v>
      </c>
    </row>
    <row r="287" spans="1:14" ht="14.4" customHeight="1" x14ac:dyDescent="0.3">
      <c r="A287" s="648" t="s">
        <v>553</v>
      </c>
      <c r="B287" s="649" t="s">
        <v>1350</v>
      </c>
      <c r="C287" s="650" t="s">
        <v>573</v>
      </c>
      <c r="D287" s="651" t="s">
        <v>1354</v>
      </c>
      <c r="E287" s="650" t="s">
        <v>576</v>
      </c>
      <c r="F287" s="651" t="s">
        <v>1355</v>
      </c>
      <c r="G287" s="650" t="s">
        <v>585</v>
      </c>
      <c r="H287" s="650" t="s">
        <v>1278</v>
      </c>
      <c r="I287" s="650" t="s">
        <v>1279</v>
      </c>
      <c r="J287" s="650" t="s">
        <v>1280</v>
      </c>
      <c r="K287" s="650" t="s">
        <v>1281</v>
      </c>
      <c r="L287" s="652">
        <v>291.5</v>
      </c>
      <c r="M287" s="652">
        <v>1</v>
      </c>
      <c r="N287" s="653">
        <v>291.5</v>
      </c>
    </row>
    <row r="288" spans="1:14" ht="14.4" customHeight="1" x14ac:dyDescent="0.3">
      <c r="A288" s="648" t="s">
        <v>553</v>
      </c>
      <c r="B288" s="649" t="s">
        <v>1350</v>
      </c>
      <c r="C288" s="650" t="s">
        <v>573</v>
      </c>
      <c r="D288" s="651" t="s">
        <v>1354</v>
      </c>
      <c r="E288" s="650" t="s">
        <v>576</v>
      </c>
      <c r="F288" s="651" t="s">
        <v>1355</v>
      </c>
      <c r="G288" s="650" t="s">
        <v>585</v>
      </c>
      <c r="H288" s="650" t="s">
        <v>1282</v>
      </c>
      <c r="I288" s="650" t="s">
        <v>237</v>
      </c>
      <c r="J288" s="650" t="s">
        <v>1283</v>
      </c>
      <c r="K288" s="650"/>
      <c r="L288" s="652">
        <v>51.979699343007177</v>
      </c>
      <c r="M288" s="652">
        <v>1</v>
      </c>
      <c r="N288" s="653">
        <v>51.979699343007177</v>
      </c>
    </row>
    <row r="289" spans="1:14" ht="14.4" customHeight="1" x14ac:dyDescent="0.3">
      <c r="A289" s="648" t="s">
        <v>553</v>
      </c>
      <c r="B289" s="649" t="s">
        <v>1350</v>
      </c>
      <c r="C289" s="650" t="s">
        <v>573</v>
      </c>
      <c r="D289" s="651" t="s">
        <v>1354</v>
      </c>
      <c r="E289" s="650" t="s">
        <v>576</v>
      </c>
      <c r="F289" s="651" t="s">
        <v>1355</v>
      </c>
      <c r="G289" s="650" t="s">
        <v>585</v>
      </c>
      <c r="H289" s="650" t="s">
        <v>1332</v>
      </c>
      <c r="I289" s="650" t="s">
        <v>237</v>
      </c>
      <c r="J289" s="650" t="s">
        <v>1333</v>
      </c>
      <c r="K289" s="650"/>
      <c r="L289" s="652">
        <v>235.32075535556501</v>
      </c>
      <c r="M289" s="652">
        <v>3</v>
      </c>
      <c r="N289" s="653">
        <v>705.96226606669507</v>
      </c>
    </row>
    <row r="290" spans="1:14" ht="14.4" customHeight="1" x14ac:dyDescent="0.3">
      <c r="A290" s="648" t="s">
        <v>553</v>
      </c>
      <c r="B290" s="649" t="s">
        <v>1350</v>
      </c>
      <c r="C290" s="650" t="s">
        <v>573</v>
      </c>
      <c r="D290" s="651" t="s">
        <v>1354</v>
      </c>
      <c r="E290" s="650" t="s">
        <v>576</v>
      </c>
      <c r="F290" s="651" t="s">
        <v>1355</v>
      </c>
      <c r="G290" s="650" t="s">
        <v>585</v>
      </c>
      <c r="H290" s="650" t="s">
        <v>1334</v>
      </c>
      <c r="I290" s="650" t="s">
        <v>237</v>
      </c>
      <c r="J290" s="650" t="s">
        <v>1335</v>
      </c>
      <c r="K290" s="650"/>
      <c r="L290" s="652">
        <v>176.24836348498124</v>
      </c>
      <c r="M290" s="652">
        <v>6</v>
      </c>
      <c r="N290" s="653">
        <v>1057.4901809098874</v>
      </c>
    </row>
    <row r="291" spans="1:14" ht="14.4" customHeight="1" x14ac:dyDescent="0.3">
      <c r="A291" s="648" t="s">
        <v>553</v>
      </c>
      <c r="B291" s="649" t="s">
        <v>1350</v>
      </c>
      <c r="C291" s="650" t="s">
        <v>573</v>
      </c>
      <c r="D291" s="651" t="s">
        <v>1354</v>
      </c>
      <c r="E291" s="650" t="s">
        <v>576</v>
      </c>
      <c r="F291" s="651" t="s">
        <v>1355</v>
      </c>
      <c r="G291" s="650" t="s">
        <v>585</v>
      </c>
      <c r="H291" s="650" t="s">
        <v>1336</v>
      </c>
      <c r="I291" s="650" t="s">
        <v>237</v>
      </c>
      <c r="J291" s="650" t="s">
        <v>1337</v>
      </c>
      <c r="K291" s="650"/>
      <c r="L291" s="652">
        <v>162.17791294709485</v>
      </c>
      <c r="M291" s="652">
        <v>2</v>
      </c>
      <c r="N291" s="653">
        <v>324.35582589418971</v>
      </c>
    </row>
    <row r="292" spans="1:14" ht="14.4" customHeight="1" x14ac:dyDescent="0.3">
      <c r="A292" s="648" t="s">
        <v>553</v>
      </c>
      <c r="B292" s="649" t="s">
        <v>1350</v>
      </c>
      <c r="C292" s="650" t="s">
        <v>573</v>
      </c>
      <c r="D292" s="651" t="s">
        <v>1354</v>
      </c>
      <c r="E292" s="650" t="s">
        <v>576</v>
      </c>
      <c r="F292" s="651" t="s">
        <v>1355</v>
      </c>
      <c r="G292" s="650" t="s">
        <v>585</v>
      </c>
      <c r="H292" s="650" t="s">
        <v>969</v>
      </c>
      <c r="I292" s="650" t="s">
        <v>970</v>
      </c>
      <c r="J292" s="650" t="s">
        <v>971</v>
      </c>
      <c r="K292" s="650" t="s">
        <v>972</v>
      </c>
      <c r="L292" s="652">
        <v>74.846309916508261</v>
      </c>
      <c r="M292" s="652">
        <v>8</v>
      </c>
      <c r="N292" s="653">
        <v>598.77047933206609</v>
      </c>
    </row>
    <row r="293" spans="1:14" ht="14.4" customHeight="1" x14ac:dyDescent="0.3">
      <c r="A293" s="648" t="s">
        <v>553</v>
      </c>
      <c r="B293" s="649" t="s">
        <v>1350</v>
      </c>
      <c r="C293" s="650" t="s">
        <v>573</v>
      </c>
      <c r="D293" s="651" t="s">
        <v>1354</v>
      </c>
      <c r="E293" s="650" t="s">
        <v>576</v>
      </c>
      <c r="F293" s="651" t="s">
        <v>1355</v>
      </c>
      <c r="G293" s="650" t="s">
        <v>585</v>
      </c>
      <c r="H293" s="650" t="s">
        <v>1338</v>
      </c>
      <c r="I293" s="650" t="s">
        <v>237</v>
      </c>
      <c r="J293" s="650" t="s">
        <v>1339</v>
      </c>
      <c r="K293" s="650" t="s">
        <v>1340</v>
      </c>
      <c r="L293" s="652">
        <v>80.446877184920325</v>
      </c>
      <c r="M293" s="652">
        <v>2</v>
      </c>
      <c r="N293" s="653">
        <v>160.89375436984065</v>
      </c>
    </row>
    <row r="294" spans="1:14" ht="14.4" customHeight="1" x14ac:dyDescent="0.3">
      <c r="A294" s="648" t="s">
        <v>553</v>
      </c>
      <c r="B294" s="649" t="s">
        <v>1350</v>
      </c>
      <c r="C294" s="650" t="s">
        <v>573</v>
      </c>
      <c r="D294" s="651" t="s">
        <v>1354</v>
      </c>
      <c r="E294" s="650" t="s">
        <v>576</v>
      </c>
      <c r="F294" s="651" t="s">
        <v>1355</v>
      </c>
      <c r="G294" s="650" t="s">
        <v>585</v>
      </c>
      <c r="H294" s="650" t="s">
        <v>1341</v>
      </c>
      <c r="I294" s="650" t="s">
        <v>237</v>
      </c>
      <c r="J294" s="650" t="s">
        <v>1342</v>
      </c>
      <c r="K294" s="650"/>
      <c r="L294" s="652">
        <v>117.95160824038165</v>
      </c>
      <c r="M294" s="652">
        <v>5</v>
      </c>
      <c r="N294" s="653">
        <v>589.75804120190821</v>
      </c>
    </row>
    <row r="295" spans="1:14" ht="14.4" customHeight="1" x14ac:dyDescent="0.3">
      <c r="A295" s="648" t="s">
        <v>553</v>
      </c>
      <c r="B295" s="649" t="s">
        <v>1350</v>
      </c>
      <c r="C295" s="650" t="s">
        <v>573</v>
      </c>
      <c r="D295" s="651" t="s">
        <v>1354</v>
      </c>
      <c r="E295" s="650" t="s">
        <v>576</v>
      </c>
      <c r="F295" s="651" t="s">
        <v>1355</v>
      </c>
      <c r="G295" s="650" t="s">
        <v>585</v>
      </c>
      <c r="H295" s="650" t="s">
        <v>1024</v>
      </c>
      <c r="I295" s="650" t="s">
        <v>1025</v>
      </c>
      <c r="J295" s="650" t="s">
        <v>1026</v>
      </c>
      <c r="K295" s="650" t="s">
        <v>1027</v>
      </c>
      <c r="L295" s="652">
        <v>201.28011903168752</v>
      </c>
      <c r="M295" s="652">
        <v>2</v>
      </c>
      <c r="N295" s="653">
        <v>402.56023806337504</v>
      </c>
    </row>
    <row r="296" spans="1:14" ht="14.4" customHeight="1" x14ac:dyDescent="0.3">
      <c r="A296" s="648" t="s">
        <v>553</v>
      </c>
      <c r="B296" s="649" t="s">
        <v>1350</v>
      </c>
      <c r="C296" s="650" t="s">
        <v>573</v>
      </c>
      <c r="D296" s="651" t="s">
        <v>1354</v>
      </c>
      <c r="E296" s="650" t="s">
        <v>576</v>
      </c>
      <c r="F296" s="651" t="s">
        <v>1355</v>
      </c>
      <c r="G296" s="650" t="s">
        <v>585</v>
      </c>
      <c r="H296" s="650" t="s">
        <v>1294</v>
      </c>
      <c r="I296" s="650" t="s">
        <v>237</v>
      </c>
      <c r="J296" s="650" t="s">
        <v>1295</v>
      </c>
      <c r="K296" s="650"/>
      <c r="L296" s="652">
        <v>92.199035560897883</v>
      </c>
      <c r="M296" s="652">
        <v>4</v>
      </c>
      <c r="N296" s="653">
        <v>368.79614224359153</v>
      </c>
    </row>
    <row r="297" spans="1:14" ht="14.4" customHeight="1" x14ac:dyDescent="0.3">
      <c r="A297" s="648" t="s">
        <v>553</v>
      </c>
      <c r="B297" s="649" t="s">
        <v>1350</v>
      </c>
      <c r="C297" s="650" t="s">
        <v>573</v>
      </c>
      <c r="D297" s="651" t="s">
        <v>1354</v>
      </c>
      <c r="E297" s="650" t="s">
        <v>576</v>
      </c>
      <c r="F297" s="651" t="s">
        <v>1355</v>
      </c>
      <c r="G297" s="650" t="s">
        <v>585</v>
      </c>
      <c r="H297" s="650" t="s">
        <v>1304</v>
      </c>
      <c r="I297" s="650" t="s">
        <v>237</v>
      </c>
      <c r="J297" s="650" t="s">
        <v>1305</v>
      </c>
      <c r="K297" s="650" t="s">
        <v>984</v>
      </c>
      <c r="L297" s="652">
        <v>90.858706669180151</v>
      </c>
      <c r="M297" s="652">
        <v>2</v>
      </c>
      <c r="N297" s="653">
        <v>181.7174133383603</v>
      </c>
    </row>
    <row r="298" spans="1:14" ht="14.4" customHeight="1" x14ac:dyDescent="0.3">
      <c r="A298" s="648" t="s">
        <v>553</v>
      </c>
      <c r="B298" s="649" t="s">
        <v>1350</v>
      </c>
      <c r="C298" s="650" t="s">
        <v>573</v>
      </c>
      <c r="D298" s="651" t="s">
        <v>1354</v>
      </c>
      <c r="E298" s="650" t="s">
        <v>576</v>
      </c>
      <c r="F298" s="651" t="s">
        <v>1355</v>
      </c>
      <c r="G298" s="650" t="s">
        <v>585</v>
      </c>
      <c r="H298" s="650" t="s">
        <v>1343</v>
      </c>
      <c r="I298" s="650" t="s">
        <v>237</v>
      </c>
      <c r="J298" s="650" t="s">
        <v>1344</v>
      </c>
      <c r="K298" s="650" t="s">
        <v>1345</v>
      </c>
      <c r="L298" s="652">
        <v>211.9978639136832</v>
      </c>
      <c r="M298" s="652">
        <v>2</v>
      </c>
      <c r="N298" s="653">
        <v>423.99572782736641</v>
      </c>
    </row>
    <row r="299" spans="1:14" ht="14.4" customHeight="1" x14ac:dyDescent="0.3">
      <c r="A299" s="648" t="s">
        <v>553</v>
      </c>
      <c r="B299" s="649" t="s">
        <v>1350</v>
      </c>
      <c r="C299" s="650" t="s">
        <v>573</v>
      </c>
      <c r="D299" s="651" t="s">
        <v>1354</v>
      </c>
      <c r="E299" s="650" t="s">
        <v>576</v>
      </c>
      <c r="F299" s="651" t="s">
        <v>1355</v>
      </c>
      <c r="G299" s="650" t="s">
        <v>585</v>
      </c>
      <c r="H299" s="650" t="s">
        <v>1346</v>
      </c>
      <c r="I299" s="650" t="s">
        <v>237</v>
      </c>
      <c r="J299" s="650" t="s">
        <v>1347</v>
      </c>
      <c r="K299" s="650"/>
      <c r="L299" s="652">
        <v>138.08266329400431</v>
      </c>
      <c r="M299" s="652">
        <v>3</v>
      </c>
      <c r="N299" s="653">
        <v>414.24798988201292</v>
      </c>
    </row>
    <row r="300" spans="1:14" ht="14.4" customHeight="1" x14ac:dyDescent="0.3">
      <c r="A300" s="648" t="s">
        <v>553</v>
      </c>
      <c r="B300" s="649" t="s">
        <v>1350</v>
      </c>
      <c r="C300" s="650" t="s">
        <v>573</v>
      </c>
      <c r="D300" s="651" t="s">
        <v>1354</v>
      </c>
      <c r="E300" s="650" t="s">
        <v>576</v>
      </c>
      <c r="F300" s="651" t="s">
        <v>1355</v>
      </c>
      <c r="G300" s="650" t="s">
        <v>585</v>
      </c>
      <c r="H300" s="650" t="s">
        <v>1348</v>
      </c>
      <c r="I300" s="650" t="s">
        <v>237</v>
      </c>
      <c r="J300" s="650" t="s">
        <v>1349</v>
      </c>
      <c r="K300" s="650"/>
      <c r="L300" s="652">
        <v>328.52261383302471</v>
      </c>
      <c r="M300" s="652">
        <v>6</v>
      </c>
      <c r="N300" s="653">
        <v>1971.1356829981482</v>
      </c>
    </row>
    <row r="301" spans="1:14" ht="14.4" customHeight="1" x14ac:dyDescent="0.3">
      <c r="A301" s="648" t="s">
        <v>553</v>
      </c>
      <c r="B301" s="649" t="s">
        <v>1350</v>
      </c>
      <c r="C301" s="650" t="s">
        <v>573</v>
      </c>
      <c r="D301" s="651" t="s">
        <v>1354</v>
      </c>
      <c r="E301" s="650" t="s">
        <v>576</v>
      </c>
      <c r="F301" s="651" t="s">
        <v>1355</v>
      </c>
      <c r="G301" s="650" t="s">
        <v>585</v>
      </c>
      <c r="H301" s="650" t="s">
        <v>1041</v>
      </c>
      <c r="I301" s="650" t="s">
        <v>1041</v>
      </c>
      <c r="J301" s="650" t="s">
        <v>605</v>
      </c>
      <c r="K301" s="650" t="s">
        <v>1042</v>
      </c>
      <c r="L301" s="652">
        <v>59.959999999999994</v>
      </c>
      <c r="M301" s="652">
        <v>1</v>
      </c>
      <c r="N301" s="653">
        <v>59.959999999999994</v>
      </c>
    </row>
    <row r="302" spans="1:14" ht="14.4" customHeight="1" x14ac:dyDescent="0.3">
      <c r="A302" s="648" t="s">
        <v>553</v>
      </c>
      <c r="B302" s="649" t="s">
        <v>1350</v>
      </c>
      <c r="C302" s="650" t="s">
        <v>573</v>
      </c>
      <c r="D302" s="651" t="s">
        <v>1354</v>
      </c>
      <c r="E302" s="650" t="s">
        <v>576</v>
      </c>
      <c r="F302" s="651" t="s">
        <v>1355</v>
      </c>
      <c r="G302" s="650" t="s">
        <v>1055</v>
      </c>
      <c r="H302" s="650" t="s">
        <v>1056</v>
      </c>
      <c r="I302" s="650" t="s">
        <v>1057</v>
      </c>
      <c r="J302" s="650" t="s">
        <v>1058</v>
      </c>
      <c r="K302" s="650" t="s">
        <v>1059</v>
      </c>
      <c r="L302" s="652">
        <v>36.330020507370023</v>
      </c>
      <c r="M302" s="652">
        <v>60</v>
      </c>
      <c r="N302" s="653">
        <v>2179.8012304422014</v>
      </c>
    </row>
    <row r="303" spans="1:14" ht="14.4" customHeight="1" x14ac:dyDescent="0.3">
      <c r="A303" s="648" t="s">
        <v>553</v>
      </c>
      <c r="B303" s="649" t="s">
        <v>1350</v>
      </c>
      <c r="C303" s="650" t="s">
        <v>573</v>
      </c>
      <c r="D303" s="651" t="s">
        <v>1354</v>
      </c>
      <c r="E303" s="650" t="s">
        <v>1177</v>
      </c>
      <c r="F303" s="651" t="s">
        <v>1357</v>
      </c>
      <c r="G303" s="650" t="s">
        <v>585</v>
      </c>
      <c r="H303" s="650" t="s">
        <v>1185</v>
      </c>
      <c r="I303" s="650" t="s">
        <v>1186</v>
      </c>
      <c r="J303" s="650" t="s">
        <v>1187</v>
      </c>
      <c r="K303" s="650" t="s">
        <v>613</v>
      </c>
      <c r="L303" s="652">
        <v>67.599912398563248</v>
      </c>
      <c r="M303" s="652">
        <v>2</v>
      </c>
      <c r="N303" s="653">
        <v>135.1998247971265</v>
      </c>
    </row>
    <row r="304" spans="1:14" ht="14.4" customHeight="1" x14ac:dyDescent="0.3">
      <c r="A304" s="648" t="s">
        <v>553</v>
      </c>
      <c r="B304" s="649" t="s">
        <v>1350</v>
      </c>
      <c r="C304" s="650" t="s">
        <v>573</v>
      </c>
      <c r="D304" s="651" t="s">
        <v>1354</v>
      </c>
      <c r="E304" s="650" t="s">
        <v>1177</v>
      </c>
      <c r="F304" s="651" t="s">
        <v>1357</v>
      </c>
      <c r="G304" s="650" t="s">
        <v>585</v>
      </c>
      <c r="H304" s="650" t="s">
        <v>1192</v>
      </c>
      <c r="I304" s="650" t="s">
        <v>1193</v>
      </c>
      <c r="J304" s="650" t="s">
        <v>1194</v>
      </c>
      <c r="K304" s="650" t="s">
        <v>1195</v>
      </c>
      <c r="L304" s="652">
        <v>152.46999999999997</v>
      </c>
      <c r="M304" s="652">
        <v>3</v>
      </c>
      <c r="N304" s="653">
        <v>457.40999999999991</v>
      </c>
    </row>
    <row r="305" spans="1:14" ht="14.4" customHeight="1" thickBot="1" x14ac:dyDescent="0.35">
      <c r="A305" s="654" t="s">
        <v>553</v>
      </c>
      <c r="B305" s="655" t="s">
        <v>1350</v>
      </c>
      <c r="C305" s="656" t="s">
        <v>573</v>
      </c>
      <c r="D305" s="657" t="s">
        <v>1354</v>
      </c>
      <c r="E305" s="656" t="s">
        <v>1177</v>
      </c>
      <c r="F305" s="657" t="s">
        <v>1357</v>
      </c>
      <c r="G305" s="656" t="s">
        <v>1055</v>
      </c>
      <c r="H305" s="656" t="s">
        <v>1241</v>
      </c>
      <c r="I305" s="656" t="s">
        <v>1242</v>
      </c>
      <c r="J305" s="656" t="s">
        <v>1243</v>
      </c>
      <c r="K305" s="656" t="s">
        <v>1244</v>
      </c>
      <c r="L305" s="658">
        <v>104.42000000000002</v>
      </c>
      <c r="M305" s="658">
        <v>1</v>
      </c>
      <c r="N305" s="659">
        <v>104.42000000000002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08" t="s">
        <v>208</v>
      </c>
      <c r="B1" s="509"/>
      <c r="C1" s="509"/>
      <c r="D1" s="509"/>
      <c r="E1" s="509"/>
      <c r="F1" s="509"/>
    </row>
    <row r="2" spans="1:6" ht="14.4" customHeight="1" thickBot="1" x14ac:dyDescent="0.35">
      <c r="A2" s="383" t="s">
        <v>332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0" t="s">
        <v>162</v>
      </c>
      <c r="C3" s="511"/>
      <c r="D3" s="512" t="s">
        <v>161</v>
      </c>
      <c r="E3" s="511"/>
      <c r="F3" s="105" t="s">
        <v>3</v>
      </c>
    </row>
    <row r="4" spans="1:6" ht="14.4" customHeight="1" thickBot="1" x14ac:dyDescent="0.35">
      <c r="A4" s="660" t="s">
        <v>186</v>
      </c>
      <c r="B4" s="661" t="s">
        <v>14</v>
      </c>
      <c r="C4" s="662" t="s">
        <v>2</v>
      </c>
      <c r="D4" s="661" t="s">
        <v>14</v>
      </c>
      <c r="E4" s="662" t="s">
        <v>2</v>
      </c>
      <c r="F4" s="663" t="s">
        <v>14</v>
      </c>
    </row>
    <row r="5" spans="1:6" ht="14.4" customHeight="1" x14ac:dyDescent="0.3">
      <c r="A5" s="674" t="s">
        <v>1360</v>
      </c>
      <c r="B5" s="646">
        <v>272.95000000000005</v>
      </c>
      <c r="C5" s="664">
        <v>2.5556321321867654E-3</v>
      </c>
      <c r="D5" s="646">
        <v>106530.37140230459</v>
      </c>
      <c r="E5" s="664">
        <v>0.99744436786781321</v>
      </c>
      <c r="F5" s="647">
        <v>106803.32140230459</v>
      </c>
    </row>
    <row r="6" spans="1:6" ht="14.4" customHeight="1" x14ac:dyDescent="0.3">
      <c r="A6" s="675" t="s">
        <v>1361</v>
      </c>
      <c r="B6" s="652"/>
      <c r="C6" s="665">
        <v>0</v>
      </c>
      <c r="D6" s="652">
        <v>3467.8689510232543</v>
      </c>
      <c r="E6" s="665">
        <v>1</v>
      </c>
      <c r="F6" s="653">
        <v>3467.8689510232543</v>
      </c>
    </row>
    <row r="7" spans="1:6" ht="14.4" customHeight="1" x14ac:dyDescent="0.3">
      <c r="A7" s="675" t="s">
        <v>1362</v>
      </c>
      <c r="B7" s="652"/>
      <c r="C7" s="665">
        <v>0</v>
      </c>
      <c r="D7" s="652">
        <v>2741.6312304422017</v>
      </c>
      <c r="E7" s="665">
        <v>1</v>
      </c>
      <c r="F7" s="653">
        <v>2741.6312304422017</v>
      </c>
    </row>
    <row r="8" spans="1:6" ht="14.4" customHeight="1" thickBot="1" x14ac:dyDescent="0.35">
      <c r="A8" s="676" t="s">
        <v>1363</v>
      </c>
      <c r="B8" s="667"/>
      <c r="C8" s="668">
        <v>0</v>
      </c>
      <c r="D8" s="667">
        <v>2177.9298550335279</v>
      </c>
      <c r="E8" s="668">
        <v>1</v>
      </c>
      <c r="F8" s="669">
        <v>2177.9298550335279</v>
      </c>
    </row>
    <row r="9" spans="1:6" ht="14.4" customHeight="1" thickBot="1" x14ac:dyDescent="0.35">
      <c r="A9" s="670" t="s">
        <v>3</v>
      </c>
      <c r="B9" s="671">
        <v>272.95000000000005</v>
      </c>
      <c r="C9" s="672">
        <v>2.3695478724696743E-3</v>
      </c>
      <c r="D9" s="671">
        <v>114917.80143880357</v>
      </c>
      <c r="E9" s="672">
        <v>0.99763045212753032</v>
      </c>
      <c r="F9" s="673">
        <v>115190.75143880356</v>
      </c>
    </row>
    <row r="10" spans="1:6" ht="14.4" customHeight="1" thickBot="1" x14ac:dyDescent="0.35"/>
    <row r="11" spans="1:6" ht="14.4" customHeight="1" x14ac:dyDescent="0.3">
      <c r="A11" s="674" t="s">
        <v>1364</v>
      </c>
      <c r="B11" s="646">
        <v>172.07</v>
      </c>
      <c r="C11" s="664">
        <v>1</v>
      </c>
      <c r="D11" s="646"/>
      <c r="E11" s="664">
        <v>0</v>
      </c>
      <c r="F11" s="647">
        <v>172.07</v>
      </c>
    </row>
    <row r="12" spans="1:6" ht="14.4" customHeight="1" x14ac:dyDescent="0.3">
      <c r="A12" s="675" t="s">
        <v>1365</v>
      </c>
      <c r="B12" s="652">
        <v>100.88000000000002</v>
      </c>
      <c r="C12" s="665">
        <v>1</v>
      </c>
      <c r="D12" s="652"/>
      <c r="E12" s="665">
        <v>0</v>
      </c>
      <c r="F12" s="653">
        <v>100.88000000000002</v>
      </c>
    </row>
    <row r="13" spans="1:6" ht="14.4" customHeight="1" x14ac:dyDescent="0.3">
      <c r="A13" s="675" t="s">
        <v>1366</v>
      </c>
      <c r="B13" s="652"/>
      <c r="C13" s="665">
        <v>0</v>
      </c>
      <c r="D13" s="652">
        <v>1942.5100000000002</v>
      </c>
      <c r="E13" s="665">
        <v>1</v>
      </c>
      <c r="F13" s="653">
        <v>1942.5100000000002</v>
      </c>
    </row>
    <row r="14" spans="1:6" ht="14.4" customHeight="1" x14ac:dyDescent="0.3">
      <c r="A14" s="675" t="s">
        <v>1367</v>
      </c>
      <c r="B14" s="652"/>
      <c r="C14" s="665">
        <v>0</v>
      </c>
      <c r="D14" s="652">
        <v>1135.4000000000001</v>
      </c>
      <c r="E14" s="665">
        <v>1</v>
      </c>
      <c r="F14" s="653">
        <v>1135.4000000000001</v>
      </c>
    </row>
    <row r="15" spans="1:6" ht="14.4" customHeight="1" x14ac:dyDescent="0.3">
      <c r="A15" s="675" t="s">
        <v>1368</v>
      </c>
      <c r="B15" s="652"/>
      <c r="C15" s="665">
        <v>0</v>
      </c>
      <c r="D15" s="652">
        <v>658.28</v>
      </c>
      <c r="E15" s="665">
        <v>1</v>
      </c>
      <c r="F15" s="653">
        <v>658.28</v>
      </c>
    </row>
    <row r="16" spans="1:6" ht="14.4" customHeight="1" x14ac:dyDescent="0.3">
      <c r="A16" s="675" t="s">
        <v>1369</v>
      </c>
      <c r="B16" s="652"/>
      <c r="C16" s="665">
        <v>0</v>
      </c>
      <c r="D16" s="652">
        <v>30.650034045834161</v>
      </c>
      <c r="E16" s="665">
        <v>1</v>
      </c>
      <c r="F16" s="653">
        <v>30.650034045834161</v>
      </c>
    </row>
    <row r="17" spans="1:6" ht="14.4" customHeight="1" x14ac:dyDescent="0.3">
      <c r="A17" s="675" t="s">
        <v>1370</v>
      </c>
      <c r="B17" s="652"/>
      <c r="C17" s="665">
        <v>0</v>
      </c>
      <c r="D17" s="652">
        <v>1106.3386520676499</v>
      </c>
      <c r="E17" s="665">
        <v>1</v>
      </c>
      <c r="F17" s="653">
        <v>1106.3386520676499</v>
      </c>
    </row>
    <row r="18" spans="1:6" ht="14.4" customHeight="1" x14ac:dyDescent="0.3">
      <c r="A18" s="675" t="s">
        <v>1371</v>
      </c>
      <c r="B18" s="652"/>
      <c r="C18" s="665">
        <v>0</v>
      </c>
      <c r="D18" s="652">
        <v>7350.8006898063577</v>
      </c>
      <c r="E18" s="665">
        <v>1</v>
      </c>
      <c r="F18" s="653">
        <v>7350.8006898063577</v>
      </c>
    </row>
    <row r="19" spans="1:6" ht="14.4" customHeight="1" x14ac:dyDescent="0.3">
      <c r="A19" s="675" t="s">
        <v>1372</v>
      </c>
      <c r="B19" s="652"/>
      <c r="C19" s="665">
        <v>0</v>
      </c>
      <c r="D19" s="652">
        <v>99.21</v>
      </c>
      <c r="E19" s="665">
        <v>1</v>
      </c>
      <c r="F19" s="653">
        <v>99.21</v>
      </c>
    </row>
    <row r="20" spans="1:6" ht="14.4" customHeight="1" x14ac:dyDescent="0.3">
      <c r="A20" s="675" t="s">
        <v>1373</v>
      </c>
      <c r="B20" s="652"/>
      <c r="C20" s="665">
        <v>0</v>
      </c>
      <c r="D20" s="652">
        <v>144.52989959291401</v>
      </c>
      <c r="E20" s="665">
        <v>1</v>
      </c>
      <c r="F20" s="653">
        <v>144.52989959291401</v>
      </c>
    </row>
    <row r="21" spans="1:6" ht="14.4" customHeight="1" x14ac:dyDescent="0.3">
      <c r="A21" s="675" t="s">
        <v>1374</v>
      </c>
      <c r="B21" s="652"/>
      <c r="C21" s="665">
        <v>0</v>
      </c>
      <c r="D21" s="652">
        <v>174.23962756958173</v>
      </c>
      <c r="E21" s="665">
        <v>1</v>
      </c>
      <c r="F21" s="653">
        <v>174.23962756958173</v>
      </c>
    </row>
    <row r="22" spans="1:6" ht="14.4" customHeight="1" x14ac:dyDescent="0.3">
      <c r="A22" s="675" t="s">
        <v>1375</v>
      </c>
      <c r="B22" s="652"/>
      <c r="C22" s="665">
        <v>0</v>
      </c>
      <c r="D22" s="652">
        <v>103.32124817387864</v>
      </c>
      <c r="E22" s="665">
        <v>1</v>
      </c>
      <c r="F22" s="653">
        <v>103.32124817387864</v>
      </c>
    </row>
    <row r="23" spans="1:6" ht="14.4" customHeight="1" x14ac:dyDescent="0.3">
      <c r="A23" s="675" t="s">
        <v>1376</v>
      </c>
      <c r="B23" s="652"/>
      <c r="C23" s="665">
        <v>0</v>
      </c>
      <c r="D23" s="652">
        <v>135.21000000000004</v>
      </c>
      <c r="E23" s="665">
        <v>1</v>
      </c>
      <c r="F23" s="653">
        <v>135.21000000000004</v>
      </c>
    </row>
    <row r="24" spans="1:6" ht="14.4" customHeight="1" x14ac:dyDescent="0.3">
      <c r="A24" s="675" t="s">
        <v>1377</v>
      </c>
      <c r="B24" s="652"/>
      <c r="C24" s="665">
        <v>0</v>
      </c>
      <c r="D24" s="652">
        <v>33077.657318958343</v>
      </c>
      <c r="E24" s="665">
        <v>1</v>
      </c>
      <c r="F24" s="653">
        <v>33077.657318958343</v>
      </c>
    </row>
    <row r="25" spans="1:6" ht="14.4" customHeight="1" x14ac:dyDescent="0.3">
      <c r="A25" s="675" t="s">
        <v>1378</v>
      </c>
      <c r="B25" s="652"/>
      <c r="C25" s="665">
        <v>0</v>
      </c>
      <c r="D25" s="652">
        <v>45.64</v>
      </c>
      <c r="E25" s="665">
        <v>1</v>
      </c>
      <c r="F25" s="653">
        <v>45.64</v>
      </c>
    </row>
    <row r="26" spans="1:6" ht="14.4" customHeight="1" x14ac:dyDescent="0.3">
      <c r="A26" s="675" t="s">
        <v>1379</v>
      </c>
      <c r="B26" s="652"/>
      <c r="C26" s="665">
        <v>0</v>
      </c>
      <c r="D26" s="652">
        <v>15166.375322044612</v>
      </c>
      <c r="E26" s="665">
        <v>1</v>
      </c>
      <c r="F26" s="653">
        <v>15166.375322044612</v>
      </c>
    </row>
    <row r="27" spans="1:6" ht="14.4" customHeight="1" x14ac:dyDescent="0.3">
      <c r="A27" s="675" t="s">
        <v>1380</v>
      </c>
      <c r="B27" s="652"/>
      <c r="C27" s="665">
        <v>0</v>
      </c>
      <c r="D27" s="652">
        <v>46.219624648662901</v>
      </c>
      <c r="E27" s="665">
        <v>1</v>
      </c>
      <c r="F27" s="653">
        <v>46.219624648662901</v>
      </c>
    </row>
    <row r="28" spans="1:6" ht="14.4" customHeight="1" x14ac:dyDescent="0.3">
      <c r="A28" s="675" t="s">
        <v>1381</v>
      </c>
      <c r="B28" s="652"/>
      <c r="C28" s="665">
        <v>0</v>
      </c>
      <c r="D28" s="652">
        <v>1556.8192902726203</v>
      </c>
      <c r="E28" s="665">
        <v>1</v>
      </c>
      <c r="F28" s="653">
        <v>1556.8192902726203</v>
      </c>
    </row>
    <row r="29" spans="1:6" ht="14.4" customHeight="1" x14ac:dyDescent="0.3">
      <c r="A29" s="675" t="s">
        <v>1382</v>
      </c>
      <c r="B29" s="652"/>
      <c r="C29" s="665">
        <v>0</v>
      </c>
      <c r="D29" s="652">
        <v>151.12</v>
      </c>
      <c r="E29" s="665">
        <v>1</v>
      </c>
      <c r="F29" s="653">
        <v>151.12</v>
      </c>
    </row>
    <row r="30" spans="1:6" ht="14.4" customHeight="1" x14ac:dyDescent="0.3">
      <c r="A30" s="675" t="s">
        <v>1383</v>
      </c>
      <c r="B30" s="652"/>
      <c r="C30" s="665">
        <v>0</v>
      </c>
      <c r="D30" s="652">
        <v>84.180106113386984</v>
      </c>
      <c r="E30" s="665">
        <v>1</v>
      </c>
      <c r="F30" s="653">
        <v>84.180106113386984</v>
      </c>
    </row>
    <row r="31" spans="1:6" ht="14.4" customHeight="1" x14ac:dyDescent="0.3">
      <c r="A31" s="675" t="s">
        <v>1384</v>
      </c>
      <c r="B31" s="652"/>
      <c r="C31" s="665">
        <v>0</v>
      </c>
      <c r="D31" s="652">
        <v>101.27</v>
      </c>
      <c r="E31" s="665">
        <v>1</v>
      </c>
      <c r="F31" s="653">
        <v>101.27</v>
      </c>
    </row>
    <row r="32" spans="1:6" ht="14.4" customHeight="1" x14ac:dyDescent="0.3">
      <c r="A32" s="675" t="s">
        <v>1385</v>
      </c>
      <c r="B32" s="652"/>
      <c r="C32" s="665">
        <v>0</v>
      </c>
      <c r="D32" s="652">
        <v>112.75000000000006</v>
      </c>
      <c r="E32" s="665">
        <v>1</v>
      </c>
      <c r="F32" s="653">
        <v>112.75000000000006</v>
      </c>
    </row>
    <row r="33" spans="1:6" ht="14.4" customHeight="1" x14ac:dyDescent="0.3">
      <c r="A33" s="675" t="s">
        <v>1386</v>
      </c>
      <c r="B33" s="652"/>
      <c r="C33" s="665">
        <v>0</v>
      </c>
      <c r="D33" s="652">
        <v>283.90017655098313</v>
      </c>
      <c r="E33" s="665">
        <v>1</v>
      </c>
      <c r="F33" s="653">
        <v>283.90017655098313</v>
      </c>
    </row>
    <row r="34" spans="1:6" ht="14.4" customHeight="1" x14ac:dyDescent="0.3">
      <c r="A34" s="675" t="s">
        <v>1387</v>
      </c>
      <c r="B34" s="652"/>
      <c r="C34" s="665">
        <v>0</v>
      </c>
      <c r="D34" s="652">
        <v>82.09999999999998</v>
      </c>
      <c r="E34" s="665">
        <v>1</v>
      </c>
      <c r="F34" s="653">
        <v>82.09999999999998</v>
      </c>
    </row>
    <row r="35" spans="1:6" ht="14.4" customHeight="1" x14ac:dyDescent="0.3">
      <c r="A35" s="675" t="s">
        <v>1388</v>
      </c>
      <c r="B35" s="652"/>
      <c r="C35" s="665">
        <v>0</v>
      </c>
      <c r="D35" s="652">
        <v>135.68999999999994</v>
      </c>
      <c r="E35" s="665">
        <v>1</v>
      </c>
      <c r="F35" s="653">
        <v>135.68999999999994</v>
      </c>
    </row>
    <row r="36" spans="1:6" ht="14.4" customHeight="1" x14ac:dyDescent="0.3">
      <c r="A36" s="675" t="s">
        <v>1389</v>
      </c>
      <c r="B36" s="652"/>
      <c r="C36" s="665">
        <v>0</v>
      </c>
      <c r="D36" s="652">
        <v>171.96</v>
      </c>
      <c r="E36" s="665">
        <v>1</v>
      </c>
      <c r="F36" s="653">
        <v>171.96</v>
      </c>
    </row>
    <row r="37" spans="1:6" ht="14.4" customHeight="1" x14ac:dyDescent="0.3">
      <c r="A37" s="675" t="s">
        <v>1390</v>
      </c>
      <c r="B37" s="652"/>
      <c r="C37" s="665">
        <v>0</v>
      </c>
      <c r="D37" s="652">
        <v>38405.128931931191</v>
      </c>
      <c r="E37" s="665">
        <v>1</v>
      </c>
      <c r="F37" s="653">
        <v>38405.128931931191</v>
      </c>
    </row>
    <row r="38" spans="1:6" ht="14.4" customHeight="1" x14ac:dyDescent="0.3">
      <c r="A38" s="675" t="s">
        <v>1391</v>
      </c>
      <c r="B38" s="652"/>
      <c r="C38" s="665">
        <v>0</v>
      </c>
      <c r="D38" s="652">
        <v>139.32999999999998</v>
      </c>
      <c r="E38" s="665">
        <v>1</v>
      </c>
      <c r="F38" s="653">
        <v>139.32999999999998</v>
      </c>
    </row>
    <row r="39" spans="1:6" ht="14.4" customHeight="1" thickBot="1" x14ac:dyDescent="0.35">
      <c r="A39" s="676" t="s">
        <v>1392</v>
      </c>
      <c r="B39" s="667"/>
      <c r="C39" s="668">
        <v>0</v>
      </c>
      <c r="D39" s="667">
        <v>12477.17051702756</v>
      </c>
      <c r="E39" s="668">
        <v>1</v>
      </c>
      <c r="F39" s="669">
        <v>12477.17051702756</v>
      </c>
    </row>
    <row r="40" spans="1:6" ht="14.4" customHeight="1" thickBot="1" x14ac:dyDescent="0.35">
      <c r="A40" s="670" t="s">
        <v>3</v>
      </c>
      <c r="B40" s="671">
        <v>272.95000000000005</v>
      </c>
      <c r="C40" s="672">
        <v>2.3695478724696734E-3</v>
      </c>
      <c r="D40" s="671">
        <v>114917.80143880358</v>
      </c>
      <c r="E40" s="672">
        <v>0.99763045212753021</v>
      </c>
      <c r="F40" s="673">
        <v>115190.75143880359</v>
      </c>
    </row>
  </sheetData>
  <mergeCells count="3">
    <mergeCell ref="A1:F1"/>
    <mergeCell ref="B3:C3"/>
    <mergeCell ref="D3:E3"/>
  </mergeCells>
  <conditionalFormatting sqref="C5:C1048576">
    <cfRule type="cellIs" dxfId="5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3</vt:i4>
      </vt:variant>
    </vt:vector>
  </HeadingPairs>
  <TitlesOfParts>
    <vt:vector size="3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2014-07-22T12:19:10Z</dcterms:modified>
</cp:coreProperties>
</file>