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T83" i="371" l="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T80" i="371"/>
  <c r="U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T77" i="371"/>
  <c r="V77" i="371" s="1"/>
  <c r="S77" i="371"/>
  <c r="R77" i="371"/>
  <c r="Q77" i="371"/>
  <c r="V76" i="371"/>
  <c r="T76" i="371"/>
  <c r="U76" i="371" s="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V73" i="371"/>
  <c r="U73" i="371"/>
  <c r="T73" i="37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T62" i="371"/>
  <c r="U62" i="371" s="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T56" i="371"/>
  <c r="U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T34" i="371"/>
  <c r="U34" i="371" s="1"/>
  <c r="S34" i="371"/>
  <c r="R34" i="371"/>
  <c r="Q34" i="371"/>
  <c r="T33" i="371"/>
  <c r="V33" i="371" s="1"/>
  <c r="S33" i="371"/>
  <c r="R33" i="371"/>
  <c r="Q33" i="371"/>
  <c r="V32" i="371"/>
  <c r="T32" i="371"/>
  <c r="U32" i="371" s="1"/>
  <c r="S32" i="371"/>
  <c r="R32" i="371"/>
  <c r="Q32" i="371"/>
  <c r="V31" i="371"/>
  <c r="U31" i="371"/>
  <c r="T31" i="37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T27" i="371"/>
  <c r="V27" i="371" s="1"/>
  <c r="S27" i="371"/>
  <c r="R27" i="371"/>
  <c r="Q27" i="371"/>
  <c r="V26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U20" i="371"/>
  <c r="T20" i="37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U13" i="371" s="1"/>
  <c r="S13" i="371"/>
  <c r="R13" i="371"/>
  <c r="Q13" i="371"/>
  <c r="V12" i="371"/>
  <c r="U12" i="371"/>
  <c r="T12" i="371"/>
  <c r="S12" i="371"/>
  <c r="R12" i="371"/>
  <c r="Q12" i="371"/>
  <c r="T11" i="371"/>
  <c r="U11" i="371" s="1"/>
  <c r="S11" i="37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T8" i="371"/>
  <c r="U8" i="371" s="1"/>
  <c r="S8" i="371"/>
  <c r="R8" i="371"/>
  <c r="Q8" i="371"/>
  <c r="T7" i="371"/>
  <c r="U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U19" i="371" l="1"/>
  <c r="U21" i="371"/>
  <c r="U25" i="371"/>
  <c r="U27" i="371"/>
  <c r="V5" i="371"/>
  <c r="V7" i="371"/>
  <c r="V11" i="371"/>
  <c r="V13" i="371"/>
  <c r="U23" i="371"/>
  <c r="U33" i="371"/>
  <c r="U37" i="371"/>
  <c r="U43" i="371"/>
  <c r="U45" i="371"/>
  <c r="U47" i="371"/>
  <c r="U51" i="371"/>
  <c r="U57" i="371"/>
  <c r="U59" i="371"/>
  <c r="U61" i="371"/>
  <c r="U63" i="371"/>
  <c r="U65" i="371"/>
  <c r="U69" i="371"/>
  <c r="U71" i="371"/>
  <c r="U75" i="371"/>
  <c r="U77" i="371"/>
  <c r="U81" i="371"/>
  <c r="U83" i="371"/>
  <c r="U17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<sst xmlns="http://schemas.openxmlformats.org/spreadsheetml/2006/main" count="16375" uniqueCount="3670">
  <si>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</si>
  <si>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</si>
  <si>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</si>
  <si>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</si>
  <si>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</si>
  <si>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</si>
  <si>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</si>
  <si>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</si>
  <si>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</si>
  <si>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</si>
  <si>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</si>
  <si>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</si>
  <si>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</si>
  <si>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</si>
  <si>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</si>
  <si>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</si>
  <si>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</si>
  <si>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</si>
  <si>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</si>
  <si>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</si>
  <si>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</si>
  <si>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</si>
  <si>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</si>
  <si>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</si>
  <si>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</si>
  <si>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</si>
  <si>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</si>
  <si>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</si>
  <si>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</si>
  <si>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</si>
  <si>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</si>
  <si>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</si>
  <si>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</si>
  <si>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</si>
  <si>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</si>
  <si>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</si>
  <si>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</si>
  <si>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</si>
  <si>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</si>
  <si>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</si>
  <si>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</si>
  <si>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</si>
  <si>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</si>
  <si>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</si>
  <si>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</si>
  <si>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</si>
  <si>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</si>
  <si>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</si>
  <si>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</si>
  <si>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</si>
  <si>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</si>
  <si>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</si>
  <si>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</si>
  <si>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</si>
  <si>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</si>
  <si>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</si>
  <si>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</si>
  <si>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</si>
  <si>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</si>
  <si>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</si>
  <si>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</si>
  <si>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</si>
  <si>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</si>
  <si>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</si>
  <si>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</si>
  <si>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</si>
  <si>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</si>
  <si>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</si>
  <si>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</si>
  <si>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</si>
  <si>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</si>
  <si>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</si>
  <si>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</si>
  <si>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</si>
  <si>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</si>
  <si>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</si>
  <si>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</si>
  <si>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</si>
  <si>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</si>
  <si>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</si>
  <si>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</si>
  <si>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</si>
  <si>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</si>
  <si>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</si>
  <si>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</si>
  <si>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</si>
  <si>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</si>
  <si>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</si>
  <si>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</si>
  <si>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</si>
  <si>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</si>
  <si>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</si>
  <si>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</si>
  <si>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</si>
  <si>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</si>
  <si>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</si>
  <si>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</si>
  <si>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</si>
  <si>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</si>
  <si>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</si>
  <si>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</si>
  <si>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</si>
  <si>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</si>
  <si>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</si>
  <si>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</si>
  <si>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</si>
  <si>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</si>
  <si>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</si>
  <si>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</si>
  <si>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</si>
  <si>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</si>
  <si>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</si>
  <si>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</si>
  <si>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</si>
  <si>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</si>
  <si>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</si>
  <si>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</si>
  <si>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</si>
  <si>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</si>
  <si>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</si>
  <si>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</si>
  <si>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</si>
  <si>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</si>
  <si>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</si>
  <si>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</si>
  <si>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</si>
  <si>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</si>
  <si>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</si>
  <si>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</si>
  <si>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</si>
  <si>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</si>
  <si>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</si>
  <si>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</si>
  <si>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</si>
  <si>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</si>
  <si>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</si>
  <si>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</si>
  <si>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</si>
  <si>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</si>
  <si>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</si>
  <si>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</si>
  <si>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</si>
  <si>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</si>
  <si>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</si>
  <si>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</si>
  <si>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</si>
  <si>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</si>
  <si>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</si>
  <si>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</si>
  <si>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</si>
  <si>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</si>
  <si>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</si>
  <si>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</si>
  <si>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</si>
  <si>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</si>
  <si>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</si>
  <si>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</si>
  <si>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</si>
  <si>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</si>
  <si>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</si>
  <si>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</si>
  <si>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</si>
  <si>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</si>
  <si>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</si>
  <si>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</si>
  <si>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</si>
  <si>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</si>
  <si>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</si>
  <si>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</si>
  <si>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</si>
  <si>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</si>
  <si>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</si>
  <si>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</si>
  <si>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</si>
  <si>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</si>
  <si>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</si>
  <si>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</si>
  <si>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</si>
  <si>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</si>
  <si>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</si>
  <si>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</si>
  <si>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</si>
  <si>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</si>
  <si>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</si>
  <si>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</si>
  <si>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</si>
  <si>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</si>
  <si>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</si>
  <si>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</si>
  <si>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</si>
  <si>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</si>
  <si>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</si>
  <si>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</si>
  <si>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</si>
  <si>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</si>
  <si>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</si>
  <si>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</si>
  <si>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</si>
  <si>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</si>
  <si>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</si>
  <si>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</si>
  <si>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</si>
  <si>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</si>
  <si>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</si>
  <si>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</si>
  <si>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</si>
  <si>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</si>
  <si>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</si>
  <si>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</si>
  <si>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</si>
  <si>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</si>
  <si>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</si>
  <si>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</si>
  <si>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</si>
  <si>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</si>
  <si>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</si>
  <si>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</si>
  <si>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</si>
  <si>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</si>
  <si>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</si>
  <si>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</si>
  <si>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</si>
  <si>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</si>
  <si>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</si>
  <si>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</si>
  <si>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</si>
  <si>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</si>
  <si>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</si>
  <si>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</si>
  <si>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</si>
  <si>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</si>
  <si>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</si>
  <si>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</si>
  <si>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</si>
  <si>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</si>
  <si>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</si>
  <si>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</si>
  <si>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</si>
  <si>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</si>
  <si>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</si>
  <si>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</si>
  <si>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</si>
  <si>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</si>
  <si>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</si>
  <si>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</si>
  <si>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</si>
  <si>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</si>
  <si>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</si>
  <si>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</si>
  <si>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</si>
  <si>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</si>
  <si>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</si>
  <si>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</si>
  <si>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</si>
  <si>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</si>
  <si>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</si>
  <si>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</si>
  <si>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</si>
  <si>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</si>
  <si>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</si>
  <si>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</si>
  <si>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</si>
  <si>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</si>
  <si>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</si>
  <si>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</si>
  <si>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</si>
  <si>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</si>
  <si>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</si>
  <si>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</si>
  <si>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</si>
  <si>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</si>
  <si>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</si>
  <si>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</si>
  <si>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</si>
  <si>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</si>
  <si>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</si>
  <si>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</si>
  <si>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</si>
  <si>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</si>
  <si>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</si>
  <si>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</si>
  <si>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</si>
  <si>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</si>
  <si>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</si>
  <si>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</si>
  <si>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</si>
  <si>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</si>
  <si>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</si>
  <si>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</si>
  <si>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</si>
  <si>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</si>
  <si>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</si>
  <si>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</si>
  <si>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</si>
  <si>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</si>
  <si>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</si>
  <si>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</si>
  <si>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</si>
  <si>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</si>
  <si>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</si>
  <si>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</si>
  <si>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</si>
  <si>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</si>
  <si>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</si>
  <si>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</si>
  <si>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</si>
  <si>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</si>
  <si>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</si>
  <si>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</si>
  <si>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</si>
  <si>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</si>
  <si>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</si>
  <si>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</si>
  <si>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</si>
  <si>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</si>
  <si>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</si>
  <si>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</si>
  <si>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</si>
  <si>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</si>
  <si>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</si>
  <si>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</si>
  <si>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</si>
  <si>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</si>
  <si>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</si>
  <si>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</si>
  <si>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</si>
  <si>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</si>
  <si>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</si>
  <si>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</si>
  <si>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</si>
  <si>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</si>
  <si>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</si>
  <si>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Klinika ústní,čelistní a obličejové chirurgie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</si>
  <si>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</si>
  <si>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</si>
  <si>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</si>
  <si>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</si>
  <si>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</si>
  <si>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</si>
  <si>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</si>
  <si>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</si>
  <si>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</si>
  <si>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</si>
  <si>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</si>
  <si>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</si>
  <si>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</si>
  <si>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</si>
  <si>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</si>
  <si>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</si>
  <si>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</si>
  <si>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</si>
  <si>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</si>
  <si>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</si>
  <si>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</si>
  <si>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50115007     implant.dentální - samoplátci (sk.Z_525)</t>
  </si>
  <si>
    <t>50115010     RTG materiál, filmy a chemikálie (sk.Z_504)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</si>
  <si>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</si>
  <si>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</si>
  <si>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</si>
  <si>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</si>
  <si>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</si>
  <si>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</si>
  <si>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</si>
  <si>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</si>
  <si>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</si>
  <si>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</si>
  <si>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</si>
  <si>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</si>
  <si>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</si>
  <si>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</si>
  <si>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</si>
  <si>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</si>
  <si>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</si>
  <si>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</si>
  <si>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</si>
  <si>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</si>
  <si>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</si>
  <si>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</si>
  <si>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</si>
  <si>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</si>
  <si>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</si>
  <si>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</si>
  <si>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</si>
  <si>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</si>
  <si>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</si>
  <si>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</si>
  <si>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</si>
  <si>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</si>
  <si>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</si>
  <si>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</si>
  <si>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</si>
  <si>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</si>
  <si>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</si>
  <si>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</si>
  <si>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</si>
  <si>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</si>
  <si>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</si>
  <si>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</si>
  <si>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</si>
  <si>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</si>
  <si>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</si>
  <si>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</si>
  <si>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</si>
  <si>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</si>
  <si>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</si>
  <si>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</si>
  <si>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</si>
  <si>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</si>
  <si>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</si>
  <si>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</si>
  <si>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</si>
  <si>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</si>
  <si>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</si>
  <si>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</si>
  <si>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</si>
  <si>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</si>
  <si>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</si>
  <si>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</si>
  <si>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</si>
  <si>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</si>
  <si>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</si>
  <si>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</si>
  <si>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</si>
  <si>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</si>
  <si>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</si>
  <si>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</si>
  <si>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</si>
  <si>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</si>
  <si>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</si>
  <si>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</si>
  <si>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</si>
  <si>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</si>
  <si>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</si>
  <si>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</si>
  <si>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</si>
  <si>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</si>
  <si>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</si>
  <si>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</si>
  <si>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</si>
  <si>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</si>
  <si>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</si>
  <si>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</si>
  <si>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</si>
  <si>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</si>
  <si>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</si>
  <si>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</si>
  <si>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</si>
  <si>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</si>
  <si>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</si>
  <si>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</si>
  <si>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</si>
  <si>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</si>
  <si>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</si>
  <si>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</si>
  <si>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</si>
  <si>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</si>
  <si>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</si>
  <si>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</si>
  <si>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54910001     ostatní náklady z činnosti</t>
  </si>
  <si>
    <t>54910003     práce výrobní povahy(výroba klíčů,tabulek)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</si>
  <si>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</si>
  <si>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</si>
  <si>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</si>
  <si>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</si>
  <si>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</si>
  <si>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</si>
  <si>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</si>
  <si>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</si>
  <si>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</si>
  <si>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</si>
  <si>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</si>
  <si>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</si>
  <si>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</si>
  <si>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</si>
  <si>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</si>
  <si>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</si>
  <si>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</si>
  <si>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</si>
  <si>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</si>
  <si>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</si>
  <si>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</si>
  <si>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</si>
  <si>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</si>
  <si>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</si>
  <si>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</si>
  <si>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</si>
  <si>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</si>
  <si>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</si>
  <si>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</si>
  <si>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</si>
  <si>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</si>
  <si>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</si>
  <si>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</si>
  <si>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</si>
  <si>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</si>
  <si>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</si>
  <si>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</si>
  <si>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</si>
  <si>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</si>
  <si>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</si>
  <si>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</si>
  <si>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</si>
  <si>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</si>
  <si>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60228109     výkony stomatologie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</si>
  <si>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</si>
  <si>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</si>
  <si>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</si>
  <si>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</si>
  <si>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</si>
  <si>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</si>
  <si>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</si>
  <si>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</si>
  <si>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</si>
  <si>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</si>
  <si>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</si>
  <si>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</si>
  <si>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</si>
  <si>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</si>
  <si>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</si>
  <si>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</si>
  <si>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</si>
  <si>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</si>
  <si>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</si>
  <si>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</si>
  <si>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</si>
  <si>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</si>
  <si>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</si>
  <si>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</si>
  <si>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</si>
  <si>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</si>
  <si>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</si>
  <si>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</si>
  <si>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64924443     znalecké posudky - Znaleký ústav</t>
  </si>
  <si>
    <t>64924447     ostatní provoz.sl. - hl.činnost (LSPP)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</si>
  <si>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</si>
  <si>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</si>
  <si>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</si>
  <si>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</si>
  <si>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</si>
  <si>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</si>
  <si>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</si>
  <si>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</si>
  <si>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</si>
  <si>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79906001     výkony prádelny - mikrovlákno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</si>
  <si>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</si>
  <si>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</si>
  <si>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</si>
  <si>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</si>
  <si>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</si>
  <si>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</si>
  <si>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</si>
  <si>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</si>
  <si>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</si>
  <si>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25</t>
  </si>
  <si>
    <t>Klinika ústní,čelistní a obličejové chirurgie</t>
  </si>
  <si>
    <t/>
  </si>
  <si>
    <t>50113007     léky - krev.deriváty ZUL (LEK)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</si>
  <si>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</si>
  <si>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</si>
  <si>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</si>
  <si>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</si>
  <si>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</si>
  <si>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</si>
  <si>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</si>
  <si>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</si>
  <si>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</si>
  <si>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</si>
  <si>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</si>
  <si>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</si>
  <si>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</si>
  <si>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</si>
  <si>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</si>
  <si>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</si>
  <si>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</si>
  <si>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</si>
  <si>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</si>
  <si>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</si>
  <si>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130805</t>
  </si>
  <si>
    <t>30805</t>
  </si>
  <si>
    <t>REMOOD 20 MG</t>
  </si>
  <si>
    <t>POR TBL FLM 30X20MG</t>
  </si>
  <si>
    <t>850010</t>
  </si>
  <si>
    <t>149543</t>
  </si>
  <si>
    <t>CLOPIDOGREL APOTEX 75 MG</t>
  </si>
  <si>
    <t>POR TBL FLM 30X75MG</t>
  </si>
  <si>
    <t>O</t>
  </si>
  <si>
    <t>51366</t>
  </si>
  <si>
    <t>CHLORID SODNÝ 0,9% BRAUN</t>
  </si>
  <si>
    <t>INF SOL 20X100MLPELAH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</si>
  <si>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</si>
  <si>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</si>
  <si>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</si>
  <si>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</si>
  <si>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</si>
  <si>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</si>
  <si>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</si>
  <si>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</si>
  <si>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</si>
  <si>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</si>
  <si>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</si>
  <si>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</si>
  <si>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</si>
  <si>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</si>
  <si>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</si>
  <si>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802</t>
  </si>
  <si>
    <t>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</si>
  <si>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</si>
  <si>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</si>
  <si>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</si>
  <si>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</si>
  <si>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</si>
  <si>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</si>
  <si>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</si>
  <si>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</si>
  <si>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</si>
  <si>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</si>
  <si>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</si>
  <si>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</si>
  <si>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</si>
  <si>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</si>
  <si>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</si>
  <si>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</si>
  <si>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</si>
  <si>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</si>
  <si>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</si>
  <si>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</si>
  <si>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</si>
  <si>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</si>
  <si>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</si>
  <si>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</si>
  <si>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</si>
  <si>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</si>
  <si>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</si>
  <si>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</si>
  <si>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</si>
  <si>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</si>
  <si>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</si>
  <si>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</si>
  <si>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</si>
  <si>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</si>
  <si>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107981</t>
  </si>
  <si>
    <t>7981</t>
  </si>
  <si>
    <t>NOVALGIN</t>
  </si>
  <si>
    <t>INJ 10X2ML/1000MG</t>
  </si>
  <si>
    <t>112894</t>
  </si>
  <si>
    <t>12894</t>
  </si>
  <si>
    <t>AULIN</t>
  </si>
  <si>
    <t>GRA 15X100MG(SACKY)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</si>
  <si>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</si>
  <si>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</si>
  <si>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</si>
  <si>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</si>
  <si>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</si>
  <si>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</si>
  <si>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</si>
  <si>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</si>
  <si>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</si>
  <si>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</si>
  <si>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</si>
  <si>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145310</t>
  </si>
  <si>
    <t>45310</t>
  </si>
  <si>
    <t>ANACID</t>
  </si>
  <si>
    <t>SUS 12X5ML(SACKY)</t>
  </si>
  <si>
    <t>148578</t>
  </si>
  <si>
    <t>48578</t>
  </si>
  <si>
    <t>TIAPRIDAL</t>
  </si>
  <si>
    <t>POR TBLNOB 50X100MG</t>
  </si>
  <si>
    <t>152266</t>
  </si>
  <si>
    <t>52266</t>
  </si>
  <si>
    <t>INFADOLAN</t>
  </si>
  <si>
    <t>DRM UNG 1X30GM</t>
  </si>
  <si>
    <t>155823</t>
  </si>
  <si>
    <t>55823</t>
  </si>
  <si>
    <t>TBL OBD 20X500MG</t>
  </si>
  <si>
    <t>155947</t>
  </si>
  <si>
    <t>55947</t>
  </si>
  <si>
    <t>OPHTAL LIQ 2X50ML</t>
  </si>
  <si>
    <t>157525</t>
  </si>
  <si>
    <t>57525</t>
  </si>
  <si>
    <t>MYDOCALM 150MG</t>
  </si>
  <si>
    <t>TBL OBD 30X150MG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</si>
  <si>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</si>
  <si>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</si>
  <si>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</si>
  <si>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</si>
  <si>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</si>
  <si>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</si>
  <si>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</si>
  <si>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</si>
  <si>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</si>
  <si>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</si>
  <si>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</si>
  <si>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</si>
  <si>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</si>
  <si>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</si>
  <si>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</si>
  <si>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</si>
  <si>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169654</t>
  </si>
  <si>
    <t>KAPIDIN 20 MG</t>
  </si>
  <si>
    <t>176064</t>
  </si>
  <si>
    <t>76064</t>
  </si>
  <si>
    <t>ACIDUM FOLICUM LECIVA</t>
  </si>
  <si>
    <t>DRG 30X10MG</t>
  </si>
  <si>
    <t>188217</t>
  </si>
  <si>
    <t>88217</t>
  </si>
  <si>
    <t>LEXAURIN</t>
  </si>
  <si>
    <t>TBL 30X1.5MG</t>
  </si>
  <si>
    <t>191836</t>
  </si>
  <si>
    <t>91836</t>
  </si>
  <si>
    <t>TORECAN</t>
  </si>
  <si>
    <t>INJ 5X1ML/6.5MG</t>
  </si>
  <si>
    <t>194292</t>
  </si>
  <si>
    <t>94292</t>
  </si>
  <si>
    <t>ZOLPIDEM-RATIOPHARM 10 MG</t>
  </si>
  <si>
    <t>POR TBL FLM 20X10MG</t>
  </si>
  <si>
    <t>197522</t>
  </si>
  <si>
    <t>97522</t>
  </si>
  <si>
    <t>DETRALEX</t>
  </si>
  <si>
    <t>TBL OBD 30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</si>
  <si>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</si>
  <si>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</si>
  <si>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</si>
  <si>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</si>
  <si>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</si>
  <si>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</si>
  <si>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</si>
  <si>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</si>
  <si>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</si>
  <si>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</si>
  <si>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</si>
  <si>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</si>
  <si>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</si>
  <si>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</si>
  <si>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</si>
  <si>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</si>
  <si>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</si>
  <si>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</si>
  <si>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</si>
  <si>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</si>
  <si>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</si>
  <si>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846338</t>
  </si>
  <si>
    <t>122685</t>
  </si>
  <si>
    <t>PRESTARIUM NEO COMBI 5mg/1,25mg</t>
  </si>
  <si>
    <t>POR TBL FLM 30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</si>
  <si>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</si>
  <si>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</si>
  <si>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</si>
  <si>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</si>
  <si>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</si>
  <si>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</si>
  <si>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</si>
  <si>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</si>
  <si>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</si>
  <si>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</si>
  <si>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</si>
  <si>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</si>
  <si>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</si>
  <si>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</si>
  <si>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</si>
  <si>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</si>
  <si>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</si>
  <si>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</si>
  <si>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</si>
  <si>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</si>
  <si>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849941</t>
  </si>
  <si>
    <t>162142</t>
  </si>
  <si>
    <t>POR TBL NOB 24X500MG</t>
  </si>
  <si>
    <t>905097</t>
  </si>
  <si>
    <t>23987</t>
  </si>
  <si>
    <t>DZ OCTENISEPT 250 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</si>
  <si>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</si>
  <si>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</si>
  <si>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</si>
  <si>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</si>
  <si>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</si>
  <si>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</si>
  <si>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</si>
  <si>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102818</t>
  </si>
  <si>
    <t>2818</t>
  </si>
  <si>
    <t>ENDIARON</t>
  </si>
  <si>
    <t>TBL OBD 20X250MG</t>
  </si>
  <si>
    <t>102961</t>
  </si>
  <si>
    <t>2961</t>
  </si>
  <si>
    <t>PRESID 2.5 MG</t>
  </si>
  <si>
    <t>TBL RET 30X2.5MG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</si>
  <si>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</si>
  <si>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</si>
  <si>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</si>
  <si>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</si>
  <si>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</si>
  <si>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</si>
  <si>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</si>
  <si>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</si>
  <si>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117983</t>
  </si>
  <si>
    <t>17983</t>
  </si>
  <si>
    <t>OXYPHYLLIN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</si>
  <si>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</si>
  <si>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</si>
  <si>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</si>
  <si>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</si>
  <si>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</si>
  <si>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</si>
  <si>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</si>
  <si>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</si>
  <si>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</si>
  <si>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</si>
  <si>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</si>
  <si>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159357</t>
  </si>
  <si>
    <t>59357</t>
  </si>
  <si>
    <t>RINGERUV ROZTOK BRAUN</t>
  </si>
  <si>
    <t>INF 10X500ML(LDPE)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</si>
  <si>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</si>
  <si>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</si>
  <si>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</si>
  <si>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</si>
  <si>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</si>
  <si>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</si>
  <si>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</si>
  <si>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</si>
  <si>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</si>
  <si>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</si>
  <si>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</si>
  <si>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</si>
  <si>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</si>
  <si>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</si>
  <si>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</si>
  <si>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</si>
  <si>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847635</t>
  </si>
  <si>
    <t>Biopron9    PREMIUM tob.120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</si>
  <si>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</si>
  <si>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</si>
  <si>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</si>
  <si>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</si>
  <si>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</si>
  <si>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</si>
  <si>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</si>
  <si>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849895</t>
  </si>
  <si>
    <t>162250</t>
  </si>
  <si>
    <t>ACC 200 NEO</t>
  </si>
  <si>
    <t>tbl eff 20x200ng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</si>
  <si>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</si>
  <si>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</si>
  <si>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</si>
  <si>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</si>
  <si>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</si>
  <si>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</si>
  <si>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</si>
  <si>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</si>
  <si>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146125</t>
  </si>
  <si>
    <t>46125</t>
  </si>
  <si>
    <t>LIDOCAIN 10%</t>
  </si>
  <si>
    <t>SPR 1X38GM</t>
  </si>
  <si>
    <t>100874</t>
  </si>
  <si>
    <t>874</t>
  </si>
  <si>
    <t>OPHTHALMO-AZULEN</t>
  </si>
  <si>
    <t>193109</t>
  </si>
  <si>
    <t>93109</t>
  </si>
  <si>
    <t>SUPRACAIN 4%</t>
  </si>
  <si>
    <t>INJ 10X2ML</t>
  </si>
  <si>
    <t>803169</t>
  </si>
  <si>
    <t>KL BENZINUM 300g</t>
  </si>
  <si>
    <t>841498</t>
  </si>
  <si>
    <t>Carbosorb tbl.20-blistr</t>
  </si>
  <si>
    <t>900321</t>
  </si>
  <si>
    <t>KL PRIPRAVEK</t>
  </si>
  <si>
    <t>102123</t>
  </si>
  <si>
    <t>2123</t>
  </si>
  <si>
    <t>PAMBA</t>
  </si>
  <si>
    <t>TBL 10X250MG</t>
  </si>
  <si>
    <t>103417</t>
  </si>
  <si>
    <t>3417</t>
  </si>
  <si>
    <t>BISTON</t>
  </si>
  <si>
    <t>TBL 50X200MG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</si>
  <si>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</si>
  <si>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</si>
  <si>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</si>
  <si>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</si>
  <si>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</si>
  <si>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</si>
  <si>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</si>
  <si>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</si>
  <si>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149018</t>
  </si>
  <si>
    <t>49018</t>
  </si>
  <si>
    <t>GUTTALAX</t>
  </si>
  <si>
    <t>POR GTT SOL 1X30ML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</si>
  <si>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</si>
  <si>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</si>
  <si>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</si>
  <si>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</si>
  <si>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</si>
  <si>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</si>
  <si>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</si>
  <si>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</si>
  <si>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</si>
  <si>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</si>
  <si>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</si>
  <si>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500701</t>
  </si>
  <si>
    <t>IR  AQUA STERILE OPLACH 1000 ml Pour Bottle Prom.</t>
  </si>
  <si>
    <t>845265</t>
  </si>
  <si>
    <t>107935</t>
  </si>
  <si>
    <t>GLYVENOL 400</t>
  </si>
  <si>
    <t>POR CPS MOL 60X400MG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</si>
  <si>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</si>
  <si>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</si>
  <si>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</si>
  <si>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</si>
  <si>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</si>
  <si>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</si>
  <si>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</si>
  <si>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</si>
  <si>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169755</t>
  </si>
  <si>
    <t>69755</t>
  </si>
  <si>
    <t>ARDEANUTRISOL G 40</t>
  </si>
  <si>
    <t>INF 1X80ML</t>
  </si>
  <si>
    <t>199466</t>
  </si>
  <si>
    <t>BURONIL 25 MG</t>
  </si>
  <si>
    <t>POR TBL OBD 50X25MG</t>
  </si>
  <si>
    <t>840987</t>
  </si>
  <si>
    <t>IR  AQUA STERILE OPLACH.6x1000 ml</t>
  </si>
  <si>
    <t>IR OPLACH-FR</t>
  </si>
  <si>
    <t>849045</t>
  </si>
  <si>
    <t>155938</t>
  </si>
  <si>
    <t>HERPESIN 200</t>
  </si>
  <si>
    <t>POR TBL NOB 25X200MG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</si>
  <si>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</si>
  <si>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</si>
  <si>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</si>
  <si>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</si>
  <si>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</si>
  <si>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</si>
  <si>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</si>
  <si>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</si>
  <si>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</si>
  <si>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</si>
  <si>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</si>
  <si>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</si>
  <si>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</si>
  <si>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100810</t>
  </si>
  <si>
    <t>810</t>
  </si>
  <si>
    <t>SANORIN EMULSIO</t>
  </si>
  <si>
    <t>GTT NAS 10ML 0.1%</t>
  </si>
  <si>
    <t>128791</t>
  </si>
  <si>
    <t>28791</t>
  </si>
  <si>
    <t>TOVIAZ 8 MG</t>
  </si>
  <si>
    <t>POR TBL PRO 28X8MG</t>
  </si>
  <si>
    <t>147285</t>
  </si>
  <si>
    <t>47285</t>
  </si>
  <si>
    <t>DUROGESIC 75MCG/H</t>
  </si>
  <si>
    <t>EMP 5X7.5MG(30CM2)</t>
  </si>
  <si>
    <t>151581</t>
  </si>
  <si>
    <t>DONEPEZIL ACTAVIS 5 MG</t>
  </si>
  <si>
    <t>POR TBL FLM 28X5MG</t>
  </si>
  <si>
    <t>847727</t>
  </si>
  <si>
    <t>500717</t>
  </si>
  <si>
    <t>XARELTO 10 MG</t>
  </si>
  <si>
    <t>POR TBL FLM 10X10MG</t>
  </si>
  <si>
    <t>847962</t>
  </si>
  <si>
    <t>AESCIN 30mg tbl.60 VULM</t>
  </si>
  <si>
    <t>133152</t>
  </si>
  <si>
    <t>33152</t>
  </si>
  <si>
    <t>FANTOMALT</t>
  </si>
  <si>
    <t>POR PLV SOL 1X400GMenterar.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</si>
  <si>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</si>
  <si>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</si>
  <si>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</si>
  <si>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</si>
  <si>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</si>
  <si>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</si>
  <si>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</si>
  <si>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</si>
  <si>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920200</t>
  </si>
  <si>
    <t>15877</t>
  </si>
  <si>
    <t>DZ BRAUNOL 1 L</t>
  </si>
  <si>
    <t>154815</t>
  </si>
  <si>
    <t>TETANOL PUR</t>
  </si>
  <si>
    <t>INJ SUS 1X0.5ML</t>
  </si>
  <si>
    <t>920378</t>
  </si>
  <si>
    <t>KL SOL.HYD.PEROX.3% 250G v sirokohrdle lahvi</t>
  </si>
  <si>
    <t>121698</t>
  </si>
  <si>
    <t>21698</t>
  </si>
  <si>
    <t>DEXAMETHASONE WZF POLFA</t>
  </si>
  <si>
    <t>OPHGTTSUS1X5ML0.1%</t>
  </si>
  <si>
    <t>175280</t>
  </si>
  <si>
    <t>CANOCORD 16 MG</t>
  </si>
  <si>
    <t>POR TBL NOB 28X16MG</t>
  </si>
  <si>
    <t>166503</t>
  </si>
  <si>
    <t>66503</t>
  </si>
  <si>
    <t>SEPTONEX</t>
  </si>
  <si>
    <t>DRM SPR SOL 1X30ML</t>
  </si>
  <si>
    <t>196484</t>
  </si>
  <si>
    <t>96484</t>
  </si>
  <si>
    <t>SURGAM</t>
  </si>
  <si>
    <t>TBL 20X300MG</t>
  </si>
  <si>
    <t>196887</t>
  </si>
  <si>
    <t>96887</t>
  </si>
  <si>
    <t>0.9% W/V SODIUM CHLORIDE I.V.</t>
  </si>
  <si>
    <t>INJ 20X20ML</t>
  </si>
  <si>
    <t>844257</t>
  </si>
  <si>
    <t>29816</t>
  </si>
  <si>
    <t>AVAMYS NAS.SPR.SUS 120X27,5RG</t>
  </si>
  <si>
    <t>500412</t>
  </si>
  <si>
    <t>KL SOL.PHENOLI CAMPHOR. 50 g RD</t>
  </si>
  <si>
    <t>930095</t>
  </si>
  <si>
    <t>KL VASELINUM ALBUM, 30G</t>
  </si>
  <si>
    <t>500326</t>
  </si>
  <si>
    <t>1000</t>
  </si>
  <si>
    <t>KL BENZINUM 500 ml/333g HVLP</t>
  </si>
  <si>
    <t>911928</t>
  </si>
  <si>
    <t>KL ETHANOL.C.BENZINO 250G</t>
  </si>
  <si>
    <t>930671</t>
  </si>
  <si>
    <t>KL CHLORHEXIDINI SOL. 0,1% 300 g</t>
  </si>
  <si>
    <t>v sirokohrdle lahvi</t>
  </si>
  <si>
    <t>112895</t>
  </si>
  <si>
    <t>12895</t>
  </si>
  <si>
    <t>POR GRA SOL30SÁČKŮ</t>
  </si>
  <si>
    <t>846024</t>
  </si>
  <si>
    <t>100097</t>
  </si>
  <si>
    <t>VOLTAREN EMULGEL</t>
  </si>
  <si>
    <t>DRM GEL 1X100GM LAM</t>
  </si>
  <si>
    <t>850403</t>
  </si>
  <si>
    <t>163305</t>
  </si>
  <si>
    <t>TIMOLOL-POS 0,5%</t>
  </si>
  <si>
    <t>OPH GTT SOL 3X5ML</t>
  </si>
  <si>
    <t>169695</t>
  </si>
  <si>
    <t>69695</t>
  </si>
  <si>
    <t>ARDEAELYTOSOL RL 1/1</t>
  </si>
  <si>
    <t>INF 1X500ML</t>
  </si>
  <si>
    <t>134467</t>
  </si>
  <si>
    <t>OFTIDOR 2% OČNÍ KAPKY, ROZTOK</t>
  </si>
  <si>
    <t>OPH GTT SOL 1X5MLX100MG</t>
  </si>
  <si>
    <t>845180</t>
  </si>
  <si>
    <t>100301</t>
  </si>
  <si>
    <t>DUSPATALIN RETARD</t>
  </si>
  <si>
    <t>POR CPS RDR 30X200MG</t>
  </si>
  <si>
    <t>156719</t>
  </si>
  <si>
    <t>56719</t>
  </si>
  <si>
    <t>OILATUM PLUS</t>
  </si>
  <si>
    <t>SOL 1X500ML</t>
  </si>
  <si>
    <t>198034</t>
  </si>
  <si>
    <t>98034</t>
  </si>
  <si>
    <t>DIPROSONE</t>
  </si>
  <si>
    <t>CRM 1X30GM</t>
  </si>
  <si>
    <t>159746</t>
  </si>
  <si>
    <t>59746</t>
  </si>
  <si>
    <t>HEŘMÁNKOVÝ ČAJ</t>
  </si>
  <si>
    <t>SPC 20X1.5GM(SCCKY)</t>
  </si>
  <si>
    <t>155671</t>
  </si>
  <si>
    <t>KYLOTAN PLUS H 80/12,5 MG</t>
  </si>
  <si>
    <t>POR TBL FLM 28</t>
  </si>
  <si>
    <t>921551</t>
  </si>
  <si>
    <t>KL BALS.PERUVIANUM, 50g</t>
  </si>
  <si>
    <t>185793</t>
  </si>
  <si>
    <t>136395</t>
  </si>
  <si>
    <t>SOLCOSERYL DENTAL ADHESIVE</t>
  </si>
  <si>
    <t>STM PST 1X5GM</t>
  </si>
  <si>
    <t>920377</t>
  </si>
  <si>
    <t>KL SOL.HYD.PEROX.3% 300G v sirokohrdle lahvi</t>
  </si>
  <si>
    <t>921277</t>
  </si>
  <si>
    <t>KL JODOVÝ OLEJ 30G</t>
  </si>
  <si>
    <t>120461</t>
  </si>
  <si>
    <t>20461</t>
  </si>
  <si>
    <t>AMBROSAN KAPKY</t>
  </si>
  <si>
    <t>POR GTT SOL 1X100ML</t>
  </si>
  <si>
    <t>988088</t>
  </si>
  <si>
    <t>Walmark Laktobacily FORTE s fruktooligosach.60+60</t>
  </si>
  <si>
    <t>176954</t>
  </si>
  <si>
    <t>ALGIFEN NEO</t>
  </si>
  <si>
    <t>POR GTT SOL 1X50ML</t>
  </si>
  <si>
    <t>200863</t>
  </si>
  <si>
    <t>OPH GTT SOL 1X10ML PLAST</t>
  </si>
  <si>
    <t>841023</t>
  </si>
  <si>
    <t>Apotheke Heřmánek pravý čaj 20x2g n.s.</t>
  </si>
  <si>
    <t>159840</t>
  </si>
  <si>
    <t>59840</t>
  </si>
  <si>
    <t>HYALGAN 20MG/2ML</t>
  </si>
  <si>
    <t>INJ 1X2ML/20MG-STR.</t>
  </si>
  <si>
    <t>202701</t>
  </si>
  <si>
    <t>POR TBL ENT 90X20MG</t>
  </si>
  <si>
    <t>846932</t>
  </si>
  <si>
    <t>137279</t>
  </si>
  <si>
    <t>ALVESCO 160 INHALER</t>
  </si>
  <si>
    <t>INH SOL PSS 60X160RG</t>
  </si>
  <si>
    <t>198054</t>
  </si>
  <si>
    <t>SANVAL 10 MG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</si>
  <si>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</si>
  <si>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</si>
  <si>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</si>
  <si>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</si>
  <si>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</si>
  <si>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</si>
  <si>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</si>
  <si>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</si>
  <si>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</si>
  <si>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</si>
  <si>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</si>
  <si>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</si>
  <si>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</si>
  <si>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</si>
  <si>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</si>
  <si>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</si>
  <si>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125034</t>
  </si>
  <si>
    <t>25034</t>
  </si>
  <si>
    <t>DORMICUM</t>
  </si>
  <si>
    <t>INJ SOL 10X1ML/5MG</t>
  </si>
  <si>
    <t>132061</t>
  </si>
  <si>
    <t>32061</t>
  </si>
  <si>
    <t>FRAXIPARINE</t>
  </si>
  <si>
    <t>INJ SOL 10X0.6ML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</si>
  <si>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</si>
  <si>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</si>
  <si>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</si>
  <si>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</si>
  <si>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</si>
  <si>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</si>
  <si>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</si>
  <si>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</si>
  <si>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</si>
  <si>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</si>
  <si>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</si>
  <si>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</si>
  <si>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</si>
  <si>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</si>
  <si>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</si>
  <si>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</si>
  <si>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</si>
  <si>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</si>
  <si>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</si>
  <si>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</si>
  <si>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</si>
  <si>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</si>
  <si>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</si>
  <si>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848545</t>
  </si>
  <si>
    <t>127546</t>
  </si>
  <si>
    <t>AMESOS 10 MG/5 MG TABLETY</t>
  </si>
  <si>
    <t>POR TBL NOB 30</t>
  </si>
  <si>
    <t>848765</t>
  </si>
  <si>
    <t>107938</t>
  </si>
  <si>
    <t>CORDARONE</t>
  </si>
  <si>
    <t>INJ SOL 6X3ML/150MG</t>
  </si>
  <si>
    <t>849444</t>
  </si>
  <si>
    <t>163085</t>
  </si>
  <si>
    <t>AMARYL 3 MG</t>
  </si>
  <si>
    <t>POR TBL NOB 30X3MG</t>
  </si>
  <si>
    <t>850078</t>
  </si>
  <si>
    <t>102608</t>
  </si>
  <si>
    <t>CARVESAN 25</t>
  </si>
  <si>
    <t>POR TBL NOB 30X25MG</t>
  </si>
  <si>
    <t>117425</t>
  </si>
  <si>
    <t>17425</t>
  </si>
  <si>
    <t>CITALEC 10 ZENTIVA</t>
  </si>
  <si>
    <t>POR TBL FLM30X10MG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</si>
  <si>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</si>
  <si>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</si>
  <si>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</si>
  <si>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</si>
  <si>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</si>
  <si>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</si>
  <si>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</si>
  <si>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</si>
  <si>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</si>
  <si>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</si>
  <si>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</si>
  <si>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</si>
  <si>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</si>
  <si>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</si>
  <si>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</si>
  <si>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117431</t>
  </si>
  <si>
    <t>17431</t>
  </si>
  <si>
    <t>CITALEC 20 ZENTIVA</t>
  </si>
  <si>
    <t>POR TBL FLM30X20MG</t>
  </si>
  <si>
    <t>184396</t>
  </si>
  <si>
    <t>84396</t>
  </si>
  <si>
    <t>NEURONTIN 100MG</t>
  </si>
  <si>
    <t>CPS 20X100MG</t>
  </si>
  <si>
    <t>117685</t>
  </si>
  <si>
    <t>17685</t>
  </si>
  <si>
    <t>MIRZATEN 30</t>
  </si>
  <si>
    <t>POR TBL FLM 30X30MG</t>
  </si>
  <si>
    <t>125273</t>
  </si>
  <si>
    <t>25273</t>
  </si>
  <si>
    <t>DOSTINEX 0.5 MG</t>
  </si>
  <si>
    <t>POR TBL NOB8X0.5MG</t>
  </si>
  <si>
    <t>125274</t>
  </si>
  <si>
    <t>25274</t>
  </si>
  <si>
    <t>POR TBL NOB2X0.5MG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</si>
  <si>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</si>
  <si>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</si>
  <si>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</si>
  <si>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</si>
  <si>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</si>
  <si>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</si>
  <si>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</si>
  <si>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</si>
  <si>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988740</t>
  </si>
  <si>
    <t>Nutrison Advanced Diason 1000ml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</si>
  <si>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</si>
  <si>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</si>
  <si>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</si>
  <si>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</si>
  <si>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</si>
  <si>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</si>
  <si>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</si>
  <si>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</si>
  <si>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</si>
  <si>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</si>
  <si>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</si>
  <si>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</si>
  <si>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</si>
  <si>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</si>
  <si>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</si>
  <si>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33677</t>
  </si>
  <si>
    <t>POR SOL 1X1500ML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</si>
  <si>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</si>
  <si>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</si>
  <si>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</si>
  <si>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</si>
  <si>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</si>
  <si>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</si>
  <si>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</si>
  <si>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</si>
  <si>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</si>
  <si>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</si>
  <si>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</si>
  <si>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</si>
  <si>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</si>
  <si>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</si>
  <si>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</si>
  <si>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</si>
  <si>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</si>
  <si>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</si>
  <si>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</si>
  <si>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</si>
  <si>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</si>
  <si>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</si>
  <si>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</si>
  <si>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</si>
  <si>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</si>
  <si>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</si>
  <si>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</si>
  <si>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</si>
  <si>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</si>
  <si>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</si>
  <si>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</si>
  <si>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</si>
  <si>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</si>
  <si>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</si>
  <si>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</si>
  <si>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</si>
  <si>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</si>
  <si>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</si>
  <si>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</si>
  <si>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</si>
  <si>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</si>
  <si>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</si>
  <si>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</si>
  <si>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</si>
  <si>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</si>
  <si>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</si>
  <si>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</si>
  <si>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</si>
  <si>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</si>
  <si>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</si>
  <si>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148261</t>
  </si>
  <si>
    <t>48261</t>
  </si>
  <si>
    <t>PLV ADS 1X20GM</t>
  </si>
  <si>
    <t>103952</t>
  </si>
  <si>
    <t>3952</t>
  </si>
  <si>
    <t>AMIKIN</t>
  </si>
  <si>
    <t>INJ 1X2ML/500MG</t>
  </si>
  <si>
    <t>113453</t>
  </si>
  <si>
    <t>PIPERACILLIN/TAZOBACTAM KABI 4 G/0,5 G</t>
  </si>
  <si>
    <t>INF PLV SOL 10X4.5GM</t>
  </si>
  <si>
    <t>134595</t>
  </si>
  <si>
    <t>MEDOCLAV 1000 MG/200 MG</t>
  </si>
  <si>
    <t>INJ+INF PLV SOL 10X1.2GM</t>
  </si>
  <si>
    <t>108807</t>
  </si>
  <si>
    <t>8807</t>
  </si>
  <si>
    <t>DALACIN C PHOSPHATE</t>
  </si>
  <si>
    <t>INJ 1X4ML 600MG</t>
  </si>
  <si>
    <t>147727</t>
  </si>
  <si>
    <t>47727</t>
  </si>
  <si>
    <t>ZINNAT 500 MG</t>
  </si>
  <si>
    <t>TBL OBD 10X500MG</t>
  </si>
  <si>
    <t>844576</t>
  </si>
  <si>
    <t>100339</t>
  </si>
  <si>
    <t>DALACIN C 300 MG</t>
  </si>
  <si>
    <t>POR CPS DUR 16X300MG</t>
  </si>
  <si>
    <t>50113014</t>
  </si>
  <si>
    <t>117170</t>
  </si>
  <si>
    <t>17170</t>
  </si>
  <si>
    <t>BELOGENT KRÉM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</si>
  <si>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</si>
  <si>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</si>
  <si>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</si>
  <si>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</si>
  <si>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</si>
  <si>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</si>
  <si>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</si>
  <si>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50113011</t>
  </si>
  <si>
    <t>87239</t>
  </si>
  <si>
    <t>Fanhdi 50 I.U./ml(500 I.U) GRIFOLS</t>
  </si>
  <si>
    <t>199295</t>
  </si>
  <si>
    <t>99295</t>
  </si>
  <si>
    <t>TBL 20X100MG</t>
  </si>
  <si>
    <t>840169</t>
  </si>
  <si>
    <t>Indulona  Nechtíková 100g</t>
  </si>
  <si>
    <t>841059</t>
  </si>
  <si>
    <t>Indulona olivová ung.100g</t>
  </si>
  <si>
    <t>705608</t>
  </si>
  <si>
    <t>Indulona A/64 ung.100ml modrá</t>
  </si>
  <si>
    <t>100407</t>
  </si>
  <si>
    <t>407</t>
  </si>
  <si>
    <t>CALCIUM BIOTIKA</t>
  </si>
  <si>
    <t>INJ 10X10ML/1GM</t>
  </si>
  <si>
    <t>921230</t>
  </si>
  <si>
    <t>KL VASELINUM ALBUM, 20G</t>
  </si>
  <si>
    <t>102439</t>
  </si>
  <si>
    <t>2439</t>
  </si>
  <si>
    <t>MARCAINE 0.5%</t>
  </si>
  <si>
    <t>INJ SOL5X20ML/100MG</t>
  </si>
  <si>
    <t>920064</t>
  </si>
  <si>
    <t>KL SOL.METHYLROS.CHL.1% 10G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</si>
  <si>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</si>
  <si>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</si>
  <si>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</si>
  <si>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</si>
  <si>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</si>
  <si>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</si>
  <si>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</si>
  <si>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</si>
  <si>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</si>
  <si>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</si>
  <si>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</si>
  <si>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</si>
  <si>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</si>
  <si>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</si>
  <si>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</si>
  <si>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</si>
  <si>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</si>
  <si>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</si>
  <si>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</si>
  <si>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</si>
  <si>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</si>
  <si>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</si>
  <si>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921245</t>
  </si>
  <si>
    <t>KL BENZINUM 150g v sirokohrdle lahvi</t>
  </si>
  <si>
    <t>921244</t>
  </si>
  <si>
    <t>KL ETHANOL.C.BENZINO 150G v sirokohrdle lahvi</t>
  </si>
  <si>
    <t>190044</t>
  </si>
  <si>
    <t>90044</t>
  </si>
  <si>
    <t>DEPO-MEDROL</t>
  </si>
  <si>
    <t>INJ 1X1ML/40MG</t>
  </si>
  <si>
    <t>185525</t>
  </si>
  <si>
    <t>85525</t>
  </si>
  <si>
    <t>AMOKSIKLAV</t>
  </si>
  <si>
    <t>TBL OBD 21X625MG</t>
  </si>
  <si>
    <t>930674</t>
  </si>
  <si>
    <t>KL CHLORNAN SODNÝ 1% 300g v sirokohrdle lahvi</t>
  </si>
  <si>
    <t>773465</t>
  </si>
  <si>
    <t>Indulona Rakytníková</t>
  </si>
  <si>
    <t>905098</t>
  </si>
  <si>
    <t>23989</t>
  </si>
  <si>
    <t>DZ OCTENISEPT 1 l</t>
  </si>
  <si>
    <t>900814</t>
  </si>
  <si>
    <t>KL SOL.FORMAL.K FIXACI TKANI,1000G</t>
  </si>
  <si>
    <t>900406</t>
  </si>
  <si>
    <t>KL SOL.NOVIKOV 10G</t>
  </si>
  <si>
    <t>930589</t>
  </si>
  <si>
    <t>KL ETHANOLUM BENZ.DENAT. 900 ml / 720g/</t>
  </si>
  <si>
    <t>UN 1170</t>
  </si>
  <si>
    <t>921564</t>
  </si>
  <si>
    <t>KL VASELINUM ALBUM STERILNI,  10G</t>
  </si>
  <si>
    <t>500988</t>
  </si>
  <si>
    <t>KL VASELINUM ALBUM STERILNI, 20G</t>
  </si>
  <si>
    <t>844940</t>
  </si>
  <si>
    <t>KL ELIXÍR NA OPTIKU</t>
  </si>
  <si>
    <t>930224</t>
  </si>
  <si>
    <t>KL BENZINUM 900 ml</t>
  </si>
  <si>
    <t>UN 3295</t>
  </si>
  <si>
    <t>930316</t>
  </si>
  <si>
    <t>KL CHLORHEXIDIN SOL.  0,1% 100 g</t>
  </si>
  <si>
    <t>844346</t>
  </si>
  <si>
    <t>Akutol spray</t>
  </si>
  <si>
    <t>60 ml</t>
  </si>
  <si>
    <t>900897</t>
  </si>
  <si>
    <t>KL GELATUM FORMALDEHYDI, 100G</t>
  </si>
  <si>
    <t>formaldehydový gel</t>
  </si>
  <si>
    <t>920312</t>
  </si>
  <si>
    <t>KL SOL.TETRACAINI 2% 10G</t>
  </si>
  <si>
    <t>921054</t>
  </si>
  <si>
    <t>KL PERSTERIL 10% 300G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</si>
  <si>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</si>
  <si>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</si>
  <si>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</si>
  <si>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</si>
  <si>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</si>
  <si>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</si>
  <si>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</si>
  <si>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</si>
  <si>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</si>
  <si>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</si>
  <si>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</si>
  <si>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</si>
  <si>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</si>
  <si>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</si>
  <si>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N06AB05 - Paroxetin</t>
  </si>
  <si>
    <t>J01CR02 - Amoxicilin a enzymový inhibitor</t>
  </si>
  <si>
    <t>B01AC04 - Klopidogrel</t>
  </si>
  <si>
    <t>A10BB12 - Glimepirid</t>
  </si>
  <si>
    <t>J01DC02 - Cefuroxim</t>
  </si>
  <si>
    <t>R06AE07 - Cetirizin</t>
  </si>
  <si>
    <t>B01AB06 - Nadroparin</t>
  </si>
  <si>
    <t>J02AC01 - Flukonazol</t>
  </si>
  <si>
    <t>N02AX02 - Tramadol</t>
  </si>
  <si>
    <t>N05CD08 - Midazolam</t>
  </si>
  <si>
    <t>N06AB10 - Escitalopram</t>
  </si>
  <si>
    <t>C01BD01 - Amiodaron</t>
  </si>
  <si>
    <t>A10AB01 - Inzulin lidský</t>
  </si>
  <si>
    <t>A02BC02 - Pantoprazol</t>
  </si>
  <si>
    <t>C07AB07 - Bisoprolol</t>
  </si>
  <si>
    <t>J01FF01 - Klindamycin</t>
  </si>
  <si>
    <t>C07AG02 - Karvedilol</t>
  </si>
  <si>
    <t>M01AX17 - Nimesulid</t>
  </si>
  <si>
    <t>C08CA01 - Amlodipin</t>
  </si>
  <si>
    <t>N03AX12 - Gabapentin</t>
  </si>
  <si>
    <t>C09AA05 - Ramipril</t>
  </si>
  <si>
    <t>A06AD11 - Laktulóza</t>
  </si>
  <si>
    <t>N06AB04 - Citalopram</t>
  </si>
  <si>
    <t>C09BB03 - Lisinopril a amlodipin</t>
  </si>
  <si>
    <t>N06AX11 - Mirtazapin</t>
  </si>
  <si>
    <t>C10AB05 - Fenofibrát</t>
  </si>
  <si>
    <t>V06XX - Potraviny pro zvláštní lékařské účely (PZLÚ)</t>
  </si>
  <si>
    <t>G02CB03 - Kabergolin</t>
  </si>
  <si>
    <t>H02AB04 - Methylprednisolon</t>
  </si>
  <si>
    <t>A02BC02</t>
  </si>
  <si>
    <t>A06AD11</t>
  </si>
  <si>
    <t>A10AB01</t>
  </si>
  <si>
    <t>ACTRAPID PENFILL 100 IU/ML</t>
  </si>
  <si>
    <t>A10BB12</t>
  </si>
  <si>
    <t>B01AB06</t>
  </si>
  <si>
    <t>B01AC04</t>
  </si>
  <si>
    <t>C01BD01</t>
  </si>
  <si>
    <t>C07AB07</t>
  </si>
  <si>
    <t>C07AG02</t>
  </si>
  <si>
    <t>C08CA01</t>
  </si>
  <si>
    <t>C09AA05</t>
  </si>
  <si>
    <t>TRITACE 10 MG</t>
  </si>
  <si>
    <t>C09BB03</t>
  </si>
  <si>
    <t>C10AB05</t>
  </si>
  <si>
    <t>POR CPS DUR 30X267MG</t>
  </si>
  <si>
    <t>G02CB03</t>
  </si>
  <si>
    <t>DOSTINEX 0,5 MG</t>
  </si>
  <si>
    <t>POR TBL NOB 8X0.5MG</t>
  </si>
  <si>
    <t>POR TBL NOB 2X0.5MG</t>
  </si>
  <si>
    <t>H02AB04</t>
  </si>
  <si>
    <t>POR TBL NOB 50X16MG</t>
  </si>
  <si>
    <t>SOLU-MEDROL 40 MG/ML</t>
  </si>
  <si>
    <t>INJ PSO LQF 40MG+1ML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</si>
  <si>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</si>
  <si>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</si>
  <si>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</si>
  <si>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</si>
  <si>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</si>
  <si>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</si>
  <si>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</si>
  <si>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J01FF01</t>
  </si>
  <si>
    <t>DALACIN C</t>
  </si>
  <si>
    <t>INJ SOL 1X4ML/600MG</t>
  </si>
  <si>
    <t>J02AC01</t>
  </si>
  <si>
    <t>MYCOMAX INF</t>
  </si>
  <si>
    <t>INF SOL 100ML/200MG</t>
  </si>
  <si>
    <t>POR CPS DUR 7X100MG</t>
  </si>
  <si>
    <t>M01AX17</t>
  </si>
  <si>
    <t>POR TBL NOB 30X100MG</t>
  </si>
  <si>
    <t>N02AX02</t>
  </si>
  <si>
    <t>POR TBL PRO 30X100MG</t>
  </si>
  <si>
    <t>N03AX12</t>
  </si>
  <si>
    <t>NEURONTIN 100 MG</t>
  </si>
  <si>
    <t>POR CPS DUR 20X100MG</t>
  </si>
  <si>
    <t>N05CD08</t>
  </si>
  <si>
    <t>DORMICUM 7,5 MG</t>
  </si>
  <si>
    <t>POR TBL FLM 10X7.5MG</t>
  </si>
  <si>
    <t>N06AB04</t>
  </si>
  <si>
    <t>POR TBL FLM 30X10 MG</t>
  </si>
  <si>
    <t>POR TBL FLM 30X20 MG</t>
  </si>
  <si>
    <t>N06AB05</t>
  </si>
  <si>
    <t>N06AB10</t>
  </si>
  <si>
    <t>N06AX11</t>
  </si>
  <si>
    <t>MIRZATEN 30 MG</t>
  </si>
  <si>
    <t>R06AE07</t>
  </si>
  <si>
    <t>V06XX</t>
  </si>
  <si>
    <t>DEPO-MEDROL 40 MG/ML</t>
  </si>
  <si>
    <t>INJ SUS 1X1ML/40MG</t>
  </si>
  <si>
    <t>AMOKSIKLAV 625 MG</t>
  </si>
  <si>
    <t>POR TBL FLM 21X625MG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</si>
  <si>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</si>
  <si>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</si>
  <si>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</si>
  <si>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</si>
  <si>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</si>
  <si>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</si>
  <si>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</si>
  <si>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</si>
  <si>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</si>
  <si>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</si>
  <si>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</si>
  <si>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</si>
  <si>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</si>
  <si>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</si>
  <si>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</si>
  <si>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</si>
  <si>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</si>
  <si>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>Číhalová Lucie</t>
  </si>
  <si>
    <t>Dubovská Ivana</t>
  </si>
  <si>
    <t>Foltasová Lenka</t>
  </si>
  <si>
    <t>Hanáková Dagmar</t>
  </si>
  <si>
    <t>Hanuliak Jan</t>
  </si>
  <si>
    <t>Harvan Luboš</t>
  </si>
  <si>
    <t>Havlík Miroslav</t>
  </si>
  <si>
    <t>Heinz Petr</t>
  </si>
  <si>
    <t>Chytilová Karin</t>
  </si>
  <si>
    <t>Jirava Emil</t>
  </si>
  <si>
    <t>Juřička Stanislav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</si>
  <si>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</si>
  <si>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</si>
  <si>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</si>
  <si>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</si>
  <si>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</si>
  <si>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</si>
  <si>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</si>
  <si>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</si>
  <si>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</si>
  <si>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Schneiderová Michaela</t>
  </si>
  <si>
    <t>Stupková Veronika</t>
  </si>
  <si>
    <t>Tvrdý Peter</t>
  </si>
  <si>
    <t>Voborná Iva</t>
  </si>
  <si>
    <t>Zbořil Vítězslav</t>
  </si>
  <si>
    <t>Žižka Radovan</t>
  </si>
  <si>
    <t>Strouhalová Jana</t>
  </si>
  <si>
    <t>Kozák Rostislav</t>
  </si>
  <si>
    <t>Alprazolam</t>
  </si>
  <si>
    <t>6618</t>
  </si>
  <si>
    <t>NEUROL 0,5</t>
  </si>
  <si>
    <t>POR TBL NOB 30X0.5MG</t>
  </si>
  <si>
    <t>Amoxicilin a enzymový inhibitor</t>
  </si>
  <si>
    <t>5950</t>
  </si>
  <si>
    <t>POR TBL FLM 10X1GM</t>
  </si>
  <si>
    <t>132654</t>
  </si>
  <si>
    <t>Klindamycin</t>
  </si>
  <si>
    <t>Nimesulid</t>
  </si>
  <si>
    <t>12891</t>
  </si>
  <si>
    <t>POR TBL NOB 15X100MG</t>
  </si>
  <si>
    <t>Flutikason-furoát</t>
  </si>
  <si>
    <t>29814</t>
  </si>
  <si>
    <t>AVAMYS</t>
  </si>
  <si>
    <t>NAS SPR SUS 30X27.5RG</t>
  </si>
  <si>
    <t>Metronidazol</t>
  </si>
  <si>
    <t>POR TBL NOB 20X250MG</t>
  </si>
  <si>
    <t>POR GRA SUS 30SÁČ I</t>
  </si>
  <si>
    <t>Cefuroxim</t>
  </si>
  <si>
    <t>Jiná antiinfektiva</t>
  </si>
  <si>
    <t>OPH GTT SOL 1X10ML SKLO</t>
  </si>
  <si>
    <t>OPH UNG 1X5GM/5MG</t>
  </si>
  <si>
    <t>Omeprazol</t>
  </si>
  <si>
    <t>25364</t>
  </si>
  <si>
    <t>POR CPS ETD 14X20MG SKLO</t>
  </si>
  <si>
    <t>Pitofenon a analgetika</t>
  </si>
  <si>
    <t>57860</t>
  </si>
  <si>
    <t>POR GTT SOL 1X10ML</t>
  </si>
  <si>
    <t>Betamethason a antibiotika</t>
  </si>
  <si>
    <t>DRM CRM 1X30GM</t>
  </si>
  <si>
    <t>107135</t>
  </si>
  <si>
    <t>DALACIN C 150 MG</t>
  </si>
  <si>
    <t>POR CPS DUR 16X150MG</t>
  </si>
  <si>
    <t>Theofylin</t>
  </si>
  <si>
    <t>86719</t>
  </si>
  <si>
    <t>AFONILUM SR 375 MG</t>
  </si>
  <si>
    <t>POR CPS PRO 20X375MG</t>
  </si>
  <si>
    <t>Ciprofloxacin</t>
  </si>
  <si>
    <t>53202</t>
  </si>
  <si>
    <t>CIPHIN 500</t>
  </si>
  <si>
    <t>Jiná kapiláry stabilizující látky</t>
  </si>
  <si>
    <t>POR TBL ENT 30X20MG</t>
  </si>
  <si>
    <t>Kombinace různých antibiotik</t>
  </si>
  <si>
    <t>OPH UNG 1X5GM</t>
  </si>
  <si>
    <t>Kyselina aminomethylbenzoová</t>
  </si>
  <si>
    <t>98168</t>
  </si>
  <si>
    <t>2430</t>
  </si>
  <si>
    <t>VAG TBL 10X500MG</t>
  </si>
  <si>
    <t>94357</t>
  </si>
  <si>
    <t>VAG TBL 50X500MG</t>
  </si>
  <si>
    <t>Chondroitin-sulfát</t>
  </si>
  <si>
    <t>14817</t>
  </si>
  <si>
    <t>CONDROSULF 400</t>
  </si>
  <si>
    <t>POR CPS DUR 60X400MG</t>
  </si>
  <si>
    <t>Amoxicilin</t>
  </si>
  <si>
    <t>62050</t>
  </si>
  <si>
    <t>DUOMOX 500</t>
  </si>
  <si>
    <t>POR TBL SUS 20X500MG</t>
  </si>
  <si>
    <t>Atorvastatin</t>
  </si>
  <si>
    <t>93013</t>
  </si>
  <si>
    <t>SORTIS 10 MG</t>
  </si>
  <si>
    <t>47725</t>
  </si>
  <si>
    <t>ZINNAT 250 MG</t>
  </si>
  <si>
    <t>POR TBL FLM 10X250MG</t>
  </si>
  <si>
    <t>Drospirenon a ethinylestradiol</t>
  </si>
  <si>
    <t>175973</t>
  </si>
  <si>
    <t>SYLVIANE 0,03 MG/3 MG POTAHOVANÉ TABLETY</t>
  </si>
  <si>
    <t>POR TBL FLM 63</t>
  </si>
  <si>
    <t>Hydrokortison a antibiotika</t>
  </si>
  <si>
    <t>41515</t>
  </si>
  <si>
    <t>PIMAFUCORT</t>
  </si>
  <si>
    <t>DRM CRM 1X15GM</t>
  </si>
  <si>
    <t>Karbamazepin</t>
  </si>
  <si>
    <t>POR TBL NOB 50X200MG</t>
  </si>
  <si>
    <t>Ketoprofen</t>
  </si>
  <si>
    <t>76655</t>
  </si>
  <si>
    <t>KETONAL</t>
  </si>
  <si>
    <t>POR CPS DUR 25X50MG</t>
  </si>
  <si>
    <t>76656</t>
  </si>
  <si>
    <t>KETONAL 5% KRÉM</t>
  </si>
  <si>
    <t>Klarithromycin</t>
  </si>
  <si>
    <t>53800</t>
  </si>
  <si>
    <t>KLACID 250 MG/5 ML</t>
  </si>
  <si>
    <t>POR GRA SUS 1X100ML</t>
  </si>
  <si>
    <t>Klomipramin</t>
  </si>
  <si>
    <t>16028</t>
  </si>
  <si>
    <t>ANAFRANIL SR 75</t>
  </si>
  <si>
    <t>POR TBL RET 20X75MG</t>
  </si>
  <si>
    <t>Metoklopramid</t>
  </si>
  <si>
    <t>93104</t>
  </si>
  <si>
    <t>DEGAN 10 MG TABLETY</t>
  </si>
  <si>
    <t>POR TBL NOB 40X10MG</t>
  </si>
  <si>
    <t>132665</t>
  </si>
  <si>
    <t>Sertralin</t>
  </si>
  <si>
    <t>53951</t>
  </si>
  <si>
    <t>ZOLOFT 100 MG</t>
  </si>
  <si>
    <t>POR TBL FLM 28X100MG</t>
  </si>
  <si>
    <t>Tizanidin</t>
  </si>
  <si>
    <t>16050</t>
  </si>
  <si>
    <t>SIRDALUD 2 MG</t>
  </si>
  <si>
    <t>POR TBL NOB 20X2MG</t>
  </si>
  <si>
    <t>Tolperison</t>
  </si>
  <si>
    <t>MYDOCALM 150 MG</t>
  </si>
  <si>
    <t>POR TBL FLM 30X150MG</t>
  </si>
  <si>
    <t>Vitamin B1 v kombinaci s vitaminem B6 a/nebo B12</t>
  </si>
  <si>
    <t>11485</t>
  </si>
  <si>
    <t>MILGAMMA N</t>
  </si>
  <si>
    <t>INJ SOL 5X2ML</t>
  </si>
  <si>
    <t>42477</t>
  </si>
  <si>
    <t>MILGAMMA</t>
  </si>
  <si>
    <t>POR TBL OBD 100</t>
  </si>
  <si>
    <t>Zolpidem</t>
  </si>
  <si>
    <t>132603</t>
  </si>
  <si>
    <t>STILNOX</t>
  </si>
  <si>
    <t>Jiná</t>
  </si>
  <si>
    <t>*4036</t>
  </si>
  <si>
    <t>Jiný</t>
  </si>
  <si>
    <t>*4035</t>
  </si>
  <si>
    <t>99366</t>
  </si>
  <si>
    <t>AMOKSIKLAV 457 MG/5 ML</t>
  </si>
  <si>
    <t>POR PLV SUS 70ML</t>
  </si>
  <si>
    <t>Diklofenak</t>
  </si>
  <si>
    <t>Erdostein</t>
  </si>
  <si>
    <t>47033</t>
  </si>
  <si>
    <t>ERDOMED</t>
  </si>
  <si>
    <t>POR PLV SUS 1X100ML</t>
  </si>
  <si>
    <t>Hořčík (různé sole v kombinaci)</t>
  </si>
  <si>
    <t>POR GRA SOL 30</t>
  </si>
  <si>
    <t>Kyselina hyaluronová</t>
  </si>
  <si>
    <t>HYALGAN 20 MG/2 ML</t>
  </si>
  <si>
    <t>INJ SOL 1X2ML/20MG</t>
  </si>
  <si>
    <t>Levocetirizin</t>
  </si>
  <si>
    <t>32719</t>
  </si>
  <si>
    <t>XYZAL</t>
  </si>
  <si>
    <t>Mefenoxalon</t>
  </si>
  <si>
    <t>85656</t>
  </si>
  <si>
    <t>DORSIFLEX 200 MG</t>
  </si>
  <si>
    <t>POR TBL NOB 30X200MG</t>
  </si>
  <si>
    <t>Mometason</t>
  </si>
  <si>
    <t>16456</t>
  </si>
  <si>
    <t>NASONEX</t>
  </si>
  <si>
    <t>NAS SPR SUS 60X50RG</t>
  </si>
  <si>
    <t>16457</t>
  </si>
  <si>
    <t>NAS SPR SUS 140X50RG</t>
  </si>
  <si>
    <t>50335</t>
  </si>
  <si>
    <t>POR GTT SOL 1X25ML</t>
  </si>
  <si>
    <t>Tramadol, kombinace</t>
  </si>
  <si>
    <t>17925</t>
  </si>
  <si>
    <t>ZALDIAR</t>
  </si>
  <si>
    <t>POR TBL FLM 20</t>
  </si>
  <si>
    <t>12494</t>
  </si>
  <si>
    <t>AUGMENTIN 1 G</t>
  </si>
  <si>
    <t>Benzathin-fenoxymethylpenicilin</t>
  </si>
  <si>
    <t>49549</t>
  </si>
  <si>
    <t>OSPEN 400</t>
  </si>
  <si>
    <t>POR SIR 1X150ML</t>
  </si>
  <si>
    <t>Diazepam</t>
  </si>
  <si>
    <t>DIAZEPAM SLOVAKOFARMA 10 MG</t>
  </si>
  <si>
    <t>POR TBL NOB 20X10MG</t>
  </si>
  <si>
    <t>Fenoxymethylpenicilin</t>
  </si>
  <si>
    <t>45998</t>
  </si>
  <si>
    <t>OSPEN 1500</t>
  </si>
  <si>
    <t>POR TBL FLM 30X1500KU</t>
  </si>
  <si>
    <t>Flukonazol</t>
  </si>
  <si>
    <t>Fytomenadion</t>
  </si>
  <si>
    <t>720</t>
  </si>
  <si>
    <t>KANAVIT</t>
  </si>
  <si>
    <t>POR GTT EML 1X5ML/100MG</t>
  </si>
  <si>
    <t>Ibuprofen</t>
  </si>
  <si>
    <t>11064</t>
  </si>
  <si>
    <t>IBALGIN 600</t>
  </si>
  <si>
    <t>POR TBL FLM 100X600MG</t>
  </si>
  <si>
    <t>Jiná antibiotika pro lokální aplikaci</t>
  </si>
  <si>
    <t>55760</t>
  </si>
  <si>
    <t>PAMYCON NA PŘÍPRAVU KAPEK</t>
  </si>
  <si>
    <t>DRM PLV SOL 1X10LAH</t>
  </si>
  <si>
    <t>201970</t>
  </si>
  <si>
    <t>DRM PLV SOL 1X1LAH</t>
  </si>
  <si>
    <t>Nifuroxazid</t>
  </si>
  <si>
    <t>46405</t>
  </si>
  <si>
    <t>ERCEFURYL 200 MG CPS.</t>
  </si>
  <si>
    <t>POR CPS DUR 14X200MG</t>
  </si>
  <si>
    <t>POR GRA SUS 15SÁČ I</t>
  </si>
  <si>
    <t>Thiethylperazin</t>
  </si>
  <si>
    <t>9844</t>
  </si>
  <si>
    <t>POR TBL OBD 50X6.5MG</t>
  </si>
  <si>
    <t>Tramadol</t>
  </si>
  <si>
    <t>12686</t>
  </si>
  <si>
    <t>TRAMAL RETARD TABLETY 100 MG</t>
  </si>
  <si>
    <t>POR TBL PRO 10X100MG</t>
  </si>
  <si>
    <t>138840</t>
  </si>
  <si>
    <t>16286</t>
  </si>
  <si>
    <t>200529</t>
  </si>
  <si>
    <t>POR TBL FLM 20X1GM</t>
  </si>
  <si>
    <t>55759</t>
  </si>
  <si>
    <t>132671</t>
  </si>
  <si>
    <t>Kyselina acetylsalicylová</t>
  </si>
  <si>
    <t>ANOPYRIN 100 MG</t>
  </si>
  <si>
    <t>POR TBL NOB 2X10X100MG</t>
  </si>
  <si>
    <t>Thiamin (vitamin B1)</t>
  </si>
  <si>
    <t>616</t>
  </si>
  <si>
    <t>THIAMIN LÉČIVA</t>
  </si>
  <si>
    <t>INJ SOL 10X2ML/100MG</t>
  </si>
  <si>
    <t>Bromazepam</t>
  </si>
  <si>
    <t>LEXAURIN 1,5</t>
  </si>
  <si>
    <t>POR TBL NOB 30X1.5MG</t>
  </si>
  <si>
    <t>Ciklopirox</t>
  </si>
  <si>
    <t>76152</t>
  </si>
  <si>
    <t>BATRAFEN ROZTOK</t>
  </si>
  <si>
    <t>DRM SOL 1X20ML</t>
  </si>
  <si>
    <t>Dexamethason a antiinfektiva</t>
  </si>
  <si>
    <t>57866</t>
  </si>
  <si>
    <t>TOBRADEX</t>
  </si>
  <si>
    <t>OPH GTT SUS 1X5ML</t>
  </si>
  <si>
    <t>200214</t>
  </si>
  <si>
    <t>POR TBL NOB 56X100MG</t>
  </si>
  <si>
    <t>Levothyroxin, sodná sůl</t>
  </si>
  <si>
    <t>EUTHYROX 75 MIKROGRAMŮ</t>
  </si>
  <si>
    <t>POR TBL NOB 100X75RG</t>
  </si>
  <si>
    <t>Mupirocin</t>
  </si>
  <si>
    <t>Kalcipotriol, kombinace</t>
  </si>
  <si>
    <t>47563</t>
  </si>
  <si>
    <t>DAIVOBET MAST</t>
  </si>
  <si>
    <t>Telmisartan a diuretika</t>
  </si>
  <si>
    <t>26573</t>
  </si>
  <si>
    <t>MICARDISPLUS 40/12,5 MG</t>
  </si>
  <si>
    <t>POR TBL NOB 56</t>
  </si>
  <si>
    <t>2547</t>
  </si>
  <si>
    <t>MAXITROL</t>
  </si>
  <si>
    <t>OPH UNG 1X3.5GM</t>
  </si>
  <si>
    <t>75605</t>
  </si>
  <si>
    <t>DICLOFENAC AL 25</t>
  </si>
  <si>
    <t>POR TBL FLM 100X25MG</t>
  </si>
  <si>
    <t>NAS SPR SUS 120X27.5RG</t>
  </si>
  <si>
    <t>Guajfenesin</t>
  </si>
  <si>
    <t>94234</t>
  </si>
  <si>
    <t>GUAJACURAN</t>
  </si>
  <si>
    <t>POR TBL OBD 30X200MG</t>
  </si>
  <si>
    <t>84114</t>
  </si>
  <si>
    <t>FASTUM GEL</t>
  </si>
  <si>
    <t>DRM GEL 1X50GM</t>
  </si>
  <si>
    <t>Paracetamol, kombinace kromě psycholeptik</t>
  </si>
  <si>
    <t>48886</t>
  </si>
  <si>
    <t>ATARALGIN</t>
  </si>
  <si>
    <t>POR TBL NOB 10</t>
  </si>
  <si>
    <t>Prednison</t>
  </si>
  <si>
    <t>269</t>
  </si>
  <si>
    <t>PREDNISON 5 LÉČIVA</t>
  </si>
  <si>
    <t>POR TBL NOB 20X5MG</t>
  </si>
  <si>
    <t>Sulfamethoxazol a trimethoprim</t>
  </si>
  <si>
    <t>3377</t>
  </si>
  <si>
    <t>BISEPTOL 480</t>
  </si>
  <si>
    <t>POR TBL NOB 20X480MG</t>
  </si>
  <si>
    <t>Telmisartan</t>
  </si>
  <si>
    <t>500129</t>
  </si>
  <si>
    <t>MICARDIS 80 MG</t>
  </si>
  <si>
    <t>POR TBL NOB 30X80MG</t>
  </si>
  <si>
    <t>26577</t>
  </si>
  <si>
    <t>MICARDISPLUS 80/12,5 MG</t>
  </si>
  <si>
    <t>POR TBL NOB 28X1</t>
  </si>
  <si>
    <t>4234</t>
  </si>
  <si>
    <t>INJ SOL 1X2ML/300MG</t>
  </si>
  <si>
    <t>Kodein</t>
  </si>
  <si>
    <t>56993</t>
  </si>
  <si>
    <t>CODEIN SLOVAKOFARMA 30 MG</t>
  </si>
  <si>
    <t>POR TBL NOB 10X30MG</t>
  </si>
  <si>
    <t>150035</t>
  </si>
  <si>
    <t>Sodná sůl metamizolu</t>
  </si>
  <si>
    <t>NOVALGIN TABLETY</t>
  </si>
  <si>
    <t>POR TBL FLM 20X500MG</t>
  </si>
  <si>
    <t>74991</t>
  </si>
  <si>
    <t>AMOKSIKLAV 156,25 MG/5 ML SUSPENZE</t>
  </si>
  <si>
    <t>POR PLV SUS 100 ML</t>
  </si>
  <si>
    <t>Cefadroxil</t>
  </si>
  <si>
    <t>44803</t>
  </si>
  <si>
    <t>BIODROXIL</t>
  </si>
  <si>
    <t>POR TBL FLM 20X1000MG</t>
  </si>
  <si>
    <t>Cetirizin</t>
  </si>
  <si>
    <t>66029</t>
  </si>
  <si>
    <t>Desloratadin</t>
  </si>
  <si>
    <t>28836</t>
  </si>
  <si>
    <t>AERIUS 0,5 MG/ML</t>
  </si>
  <si>
    <t>POR SOL 1X50ML LŽIČKA</t>
  </si>
  <si>
    <t>DIAZEPAM SLOVAKOFARMA 5 MG</t>
  </si>
  <si>
    <t>89024</t>
  </si>
  <si>
    <t>DICLOFENAC AL 50</t>
  </si>
  <si>
    <t>POR TBL FLM 20X50MG</t>
  </si>
  <si>
    <t>66036</t>
  </si>
  <si>
    <t>POR CPS DUR 28X100MG</t>
  </si>
  <si>
    <t>Imichimod</t>
  </si>
  <si>
    <t>193437</t>
  </si>
  <si>
    <t>ALDARA 5% CREAM</t>
  </si>
  <si>
    <t>CRM 24X250MG/12.5MG</t>
  </si>
  <si>
    <t>Metoprolol</t>
  </si>
  <si>
    <t>46980</t>
  </si>
  <si>
    <t>BETALOC SR 200 MG</t>
  </si>
  <si>
    <t>POR TBL PRO 100X200MG</t>
  </si>
  <si>
    <t>179326</t>
  </si>
  <si>
    <t>DORETA 75 MG/650 MG</t>
  </si>
  <si>
    <t>18549</t>
  </si>
  <si>
    <t>XORIMAX 500 MG POTAHOVANÉ TABLETY</t>
  </si>
  <si>
    <t>POR TBL FLM 24X500MG</t>
  </si>
  <si>
    <t>2546</t>
  </si>
  <si>
    <t>47133</t>
  </si>
  <si>
    <t>LETROX 150</t>
  </si>
  <si>
    <t>POR TBL NOB 100X150RG</t>
  </si>
  <si>
    <t>47132</t>
  </si>
  <si>
    <t>POR TBL NOB 50X150RG</t>
  </si>
  <si>
    <t>Sildenafil</t>
  </si>
  <si>
    <t>26913</t>
  </si>
  <si>
    <t>VIAGRA 100 MG</t>
  </si>
  <si>
    <t>POR TBL FLM 8X100MG</t>
  </si>
  <si>
    <t>Diosmin, kombinace</t>
  </si>
  <si>
    <t>14075</t>
  </si>
  <si>
    <t>POR TBL FLM 60X500MG</t>
  </si>
  <si>
    <t>Doxycyklin</t>
  </si>
  <si>
    <t>47718</t>
  </si>
  <si>
    <t>DOXYCYCLIN AL 100</t>
  </si>
  <si>
    <t>POR TBL NOB 10X100MG</t>
  </si>
  <si>
    <t>16287</t>
  </si>
  <si>
    <t>DRM GEL 1X100GM</t>
  </si>
  <si>
    <t>25363</t>
  </si>
  <si>
    <t>HELICID 10 ZENTIVA</t>
  </si>
  <si>
    <t>POR CPS ETD 90X10MG SKLO</t>
  </si>
  <si>
    <t>POR CPS ETD 90X20MG SKLO</t>
  </si>
  <si>
    <t>16051</t>
  </si>
  <si>
    <t>POR TBL NOB 30X2MG</t>
  </si>
  <si>
    <t>88219</t>
  </si>
  <si>
    <t>LEXAURIN 3</t>
  </si>
  <si>
    <t>192354</t>
  </si>
  <si>
    <t>47728</t>
  </si>
  <si>
    <t>POR TBL FLM 14X500MG</t>
  </si>
  <si>
    <t>18543</t>
  </si>
  <si>
    <t>66039</t>
  </si>
  <si>
    <t>MYCOMAX 150</t>
  </si>
  <si>
    <t>POR CPS DUR 1X150MG</t>
  </si>
  <si>
    <t>DRM UNG 1X10GM</t>
  </si>
  <si>
    <t>132531</t>
  </si>
  <si>
    <t>HELICID 20</t>
  </si>
  <si>
    <t>Pseudoefedrin, kombinace</t>
  </si>
  <si>
    <t>83059</t>
  </si>
  <si>
    <t>POR TBL RET 14</t>
  </si>
  <si>
    <t>42476</t>
  </si>
  <si>
    <t>POR TBL OBD 50</t>
  </si>
  <si>
    <t>Budesonid</t>
  </si>
  <si>
    <t>54267</t>
  </si>
  <si>
    <t>RHINOCORT AQUA 64 MCG</t>
  </si>
  <si>
    <t>NAS SPR SUS 120X64RG</t>
  </si>
  <si>
    <t>99600</t>
  </si>
  <si>
    <t>POR TBL FLM 90X10MG</t>
  </si>
  <si>
    <t>87076</t>
  </si>
  <si>
    <t>POR CPS DUR 20X300MG</t>
  </si>
  <si>
    <t>17186</t>
  </si>
  <si>
    <t>NIMESIL</t>
  </si>
  <si>
    <t>POR GRA SUS 15X100MG</t>
  </si>
  <si>
    <t>Piracetam</t>
  </si>
  <si>
    <t>64864</t>
  </si>
  <si>
    <t>PIRACETAM AL 1200</t>
  </si>
  <si>
    <t>POR TBL FLM 30X1200MG</t>
  </si>
  <si>
    <t>Amisulprid</t>
  </si>
  <si>
    <t>134654</t>
  </si>
  <si>
    <t>AMILIA 200 MG TABLETY</t>
  </si>
  <si>
    <t>POR TBL NOB 20X200MG</t>
  </si>
  <si>
    <t>58142</t>
  </si>
  <si>
    <t>POR TBL FLM 30X50MG</t>
  </si>
  <si>
    <t>129845</t>
  </si>
  <si>
    <t>ELOINE 0,02 MG/3 MG POTAHOVANÉ TABLETY</t>
  </si>
  <si>
    <t>POR TBL FLM 3X28</t>
  </si>
  <si>
    <t>44355</t>
  </si>
  <si>
    <t>POR TBL NOB 20X100MG</t>
  </si>
  <si>
    <t>44354</t>
  </si>
  <si>
    <t>163149</t>
  </si>
  <si>
    <t>HYPNOGEN</t>
  </si>
  <si>
    <t>POR TBL FLM 100X10MG</t>
  </si>
  <si>
    <t>Citalopram</t>
  </si>
  <si>
    <t>58261</t>
  </si>
  <si>
    <t>POR TBL FLM 30X25MG</t>
  </si>
  <si>
    <t>Alprostadil</t>
  </si>
  <si>
    <t>70426</t>
  </si>
  <si>
    <t>KARON</t>
  </si>
  <si>
    <t>INJ SOL 0.2ML/100RG+SOL</t>
  </si>
  <si>
    <t>Amlodipin</t>
  </si>
  <si>
    <t>163114</t>
  </si>
  <si>
    <t>ZOREM 5 MG</t>
  </si>
  <si>
    <t>199680</t>
  </si>
  <si>
    <t>POR CPS DUR 60X300MG</t>
  </si>
  <si>
    <t>Nadroparin</t>
  </si>
  <si>
    <t>Pantoprazol</t>
  </si>
  <si>
    <t>180647</t>
  </si>
  <si>
    <t>CONTROLOC 40 MG</t>
  </si>
  <si>
    <t>POR TBL ENT 98X40MG II</t>
  </si>
  <si>
    <t>Tetrazepam</t>
  </si>
  <si>
    <t>57781</t>
  </si>
  <si>
    <t>MYOLASTAN</t>
  </si>
  <si>
    <t>POR TBL FLM 10X50MG</t>
  </si>
  <si>
    <t>16285</t>
  </si>
  <si>
    <t>99367</t>
  </si>
  <si>
    <t>POR PLV SUS 140ML</t>
  </si>
  <si>
    <t>Gestoden a ethinylestradiol</t>
  </si>
  <si>
    <t>97557</t>
  </si>
  <si>
    <t>LINDYNETTE 20</t>
  </si>
  <si>
    <t>POR TBL OBD 3X21</t>
  </si>
  <si>
    <t>Kyselina fusidová</t>
  </si>
  <si>
    <t>88746</t>
  </si>
  <si>
    <t>FUCIDIN</t>
  </si>
  <si>
    <t>DRM UNG 1X15GM 2%</t>
  </si>
  <si>
    <t>96974</t>
  </si>
  <si>
    <t>CERUCAL</t>
  </si>
  <si>
    <t>POR TBL NOB 50X10MG</t>
  </si>
  <si>
    <t>124339</t>
  </si>
  <si>
    <t>CEZERA 5 MG</t>
  </si>
  <si>
    <t>POR TBL FLM 10X5MG</t>
  </si>
  <si>
    <t>Loratadin</t>
  </si>
  <si>
    <t>83827</t>
  </si>
  <si>
    <t>FLONIDAN 10 MG DISTAB</t>
  </si>
  <si>
    <t>POR TBL DIS 10X10MG</t>
  </si>
  <si>
    <t>85524</t>
  </si>
  <si>
    <t>AMOKSIKLAV 375 MG</t>
  </si>
  <si>
    <t>POR TBL FLM 21X375MG</t>
  </si>
  <si>
    <t>Jiná antihistaminika pro systémovou aplikaci</t>
  </si>
  <si>
    <t>Indometacin</t>
  </si>
  <si>
    <t>93724</t>
  </si>
  <si>
    <t>INDOMETACIN 100 BERLIN-CHEMIE</t>
  </si>
  <si>
    <t>RCT SUP 10X100MG</t>
  </si>
  <si>
    <t>83459</t>
  </si>
  <si>
    <t>POR CPS DUR 100X300MG</t>
  </si>
  <si>
    <t>Norfloxacin</t>
  </si>
  <si>
    <t>93465</t>
  </si>
  <si>
    <t>NOLICIN</t>
  </si>
  <si>
    <t>POR TBL FLM 20X400MG</t>
  </si>
  <si>
    <t>62049</t>
  </si>
  <si>
    <t>DUOMOX 250</t>
  </si>
  <si>
    <t>POR TBL SUS 20X250MG</t>
  </si>
  <si>
    <t>66363</t>
  </si>
  <si>
    <t>POR SIR 1X60ML</t>
  </si>
  <si>
    <t>4013</t>
  </si>
  <si>
    <t>DOXYBENE 200 MG TABLETY</t>
  </si>
  <si>
    <t>POR TBL NOB 10X200MG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</si>
  <si>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</si>
  <si>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</si>
  <si>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</si>
  <si>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</si>
  <si>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</si>
  <si>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</si>
  <si>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C07AB02 - Metoprolol</t>
  </si>
  <si>
    <t>N05BA12 - Alprazolam</t>
  </si>
  <si>
    <t>J01AA02 - Doxycyklin</t>
  </si>
  <si>
    <t>R06AE09 - Levocetirizin</t>
  </si>
  <si>
    <t>N05AL05 - Amisulprid</t>
  </si>
  <si>
    <t>H03AA01 - Levothyroxin, sodná sůl</t>
  </si>
  <si>
    <t>C10AA05 - Atorvastatin</t>
  </si>
  <si>
    <t>N06AB06 - Sertralin</t>
  </si>
  <si>
    <t>J01FA09 - Klarithromycin</t>
  </si>
  <si>
    <t>C09CA07 - Telmisartan</t>
  </si>
  <si>
    <t>R06AX13 - Loratadin</t>
  </si>
  <si>
    <t>J01MA02 - Ciprofloxacin</t>
  </si>
  <si>
    <t>C10AA05</t>
  </si>
  <si>
    <t>J01FA09</t>
  </si>
  <si>
    <t>N06AB06</t>
  </si>
  <si>
    <t>R06AE09</t>
  </si>
  <si>
    <t>R06AX13</t>
  </si>
  <si>
    <t>N05AL05</t>
  </si>
  <si>
    <t>N05BA12</t>
  </si>
  <si>
    <t>C09CA07</t>
  </si>
  <si>
    <t>C07AB02</t>
  </si>
  <si>
    <t>H03AA01</t>
  </si>
  <si>
    <t>J01AA02</t>
  </si>
  <si>
    <t>J01MA02</t>
  </si>
  <si>
    <t>Přehled plnění PL - Preskripce léčivých přípravků - orientační přehled</t>
  </si>
  <si>
    <t>ZA006</t>
  </si>
  <si>
    <t>Obinadlo pruban č.  8 427308</t>
  </si>
  <si>
    <t>ZA007</t>
  </si>
  <si>
    <t>Obinadlo pruban č.  9 427309</t>
  </si>
  <si>
    <t>ZA090</t>
  </si>
  <si>
    <t>Vata buničitá přířezy 37 x 57 cm 2730152</t>
  </si>
  <si>
    <t>ZA447</t>
  </si>
  <si>
    <t>Vata obvazová 200 g nesterilní skládaná 1102352</t>
  </si>
  <si>
    <t>ZA544</t>
  </si>
  <si>
    <t>Krytí inadine nepřilnavé 5,0 x 5,0 cm 1/10 SYS01481EE</t>
  </si>
  <si>
    <t>ZA547</t>
  </si>
  <si>
    <t>Krytí inadine nepřilnavé 9,5 x 9,5 cm 1/10 SYS01512EE</t>
  </si>
  <si>
    <t>ZA554</t>
  </si>
  <si>
    <t>Krytí hypro-sorb R 10 x 10 x 10 mm bal. á 10 ks 006</t>
  </si>
  <si>
    <t>ZA593</t>
  </si>
  <si>
    <t>Tampon stáčený sterilní 20 x 20 cm / 5 ks 28003</t>
  </si>
  <si>
    <t>ZA618</t>
  </si>
  <si>
    <t>Tampon sterilní stáčený 30 x 60 cm / 5 ks karton á 1200 ks 28020</t>
  </si>
  <si>
    <t>ZA640</t>
  </si>
  <si>
    <t>Krytí traumacel taf light 7,5 x 5 cm bal. á 10 ks V0081947</t>
  </si>
  <si>
    <t>ZC100</t>
  </si>
  <si>
    <t>Vata buničitá dělená 2 role / 500 ks 40 x 50 mm 1230200310</t>
  </si>
  <si>
    <t>ZD740</t>
  </si>
  <si>
    <t>Kompresa gáza 7,5 x 7,5 cm / 5 ks sterilní 1325019265</t>
  </si>
  <si>
    <t>ZF351</t>
  </si>
  <si>
    <t>Náplast transpore bílá 1,25 cm x 9,14 m bal. á 24 ks 1534-0</t>
  </si>
  <si>
    <t>ZF352</t>
  </si>
  <si>
    <t>Náplast transpore bílá 2,50 cm x 9,14 m bal. á 12 ks 1534-1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</si>
  <si>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</si>
  <si>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</si>
  <si>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</si>
  <si>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</si>
  <si>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</si>
  <si>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</si>
  <si>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ZK404</t>
  </si>
  <si>
    <t>Roztok prontosan 350 ml 400416</t>
  </si>
  <si>
    <t>ZL664</t>
  </si>
  <si>
    <t>Krytí mastný tyl pharmatull 10 x 20 cm bal. á 10 ks P-Tull1020</t>
  </si>
  <si>
    <t>ZA486</t>
  </si>
  <si>
    <t>Krytí mastný tyl jelonet   5 x 5 cm á 50 ks 7403</t>
  </si>
  <si>
    <t>ZF042</t>
  </si>
  <si>
    <t>Krytí mastný tyl jelonet 10 x 10 cm á 10 ks 7404</t>
  </si>
  <si>
    <t>ZC399</t>
  </si>
  <si>
    <t>Krytí  traumacel taf light 1,5 x 5 cm bal. á 10 ks V0081946</t>
  </si>
  <si>
    <t>ZA798</t>
  </si>
  <si>
    <t>Krytí traumacel P 2g ks bal. 1 ks 80521</t>
  </si>
  <si>
    <t>ZF598</t>
  </si>
  <si>
    <t>Krytí hypro-sorb Z bal. á 10 ks 009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</si>
  <si>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</si>
  <si>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</si>
  <si>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</si>
  <si>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</si>
  <si>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</si>
  <si>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</si>
  <si>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</si>
  <si>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</si>
  <si>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</si>
  <si>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</si>
  <si>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ZA996</t>
  </si>
  <si>
    <t>Kanyla TS 8,0 s manžetou 100/800/080</t>
  </si>
  <si>
    <t>ZB075</t>
  </si>
  <si>
    <t>Hadička kyslíková 2 m s koncovkami H-103007</t>
  </si>
  <si>
    <t>ZB754</t>
  </si>
  <si>
    <t>Zkumavka černá 2 ml 454073</t>
  </si>
  <si>
    <t>ZB755</t>
  </si>
  <si>
    <t>Zkumavka 1 ml K3 edta fialová 454034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</si>
  <si>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</si>
  <si>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</si>
  <si>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</si>
  <si>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</si>
  <si>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</si>
  <si>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</si>
  <si>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</si>
  <si>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</si>
  <si>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ZB767</t>
  </si>
  <si>
    <t>Jehla vakuová 226/38 mm černá 450075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</si>
  <si>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</si>
  <si>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</si>
  <si>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</si>
  <si>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</si>
  <si>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</si>
  <si>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</si>
  <si>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</si>
  <si>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</si>
  <si>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</si>
  <si>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</si>
  <si>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ZC752</t>
  </si>
  <si>
    <t>Čepelka skalpelová 15 BB515</t>
  </si>
  <si>
    <t>ZC769</t>
  </si>
  <si>
    <t>Hadička spojovací HS 1,8 x 450LL 606301</t>
  </si>
  <si>
    <t>ZC863</t>
  </si>
  <si>
    <t>Hadička spojovací HS 1,8 x 1800LL 606304</t>
  </si>
  <si>
    <t>ZC948</t>
  </si>
  <si>
    <t>Páska bepa clip pro TS kanylu s háčky 31-43 cm á 12 ks NKS:200443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</si>
  <si>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</si>
  <si>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</si>
  <si>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</si>
  <si>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</si>
  <si>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</si>
  <si>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</si>
  <si>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</si>
  <si>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</si>
  <si>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</si>
  <si>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ZJ696</t>
  </si>
  <si>
    <t>Sonda žaludeční CH18 1200 mm s RTG linkou bal. á 30 ks 412018</t>
  </si>
  <si>
    <t>ZL105</t>
  </si>
  <si>
    <t xml:space="preserve">Nástavec pro odběr moče ke zkumavce vacuete GREI450251DE </t>
  </si>
  <si>
    <t>ZA279</t>
  </si>
  <si>
    <t>Kanyla TS 7,0 s manžetou 100/800/070</t>
  </si>
  <si>
    <t>ZB105</t>
  </si>
  <si>
    <t>Kanyla TS 7,5 s manžetou 100/800/075</t>
  </si>
  <si>
    <t>ZB502</t>
  </si>
  <si>
    <t>Hadice silikon 3 x 5 mm á 25 m 34.000.00.103</t>
  </si>
  <si>
    <t>ZB557</t>
  </si>
  <si>
    <t>Přechodka adapter combifix rekord - luer 4090306</t>
  </si>
  <si>
    <t>ZB647</t>
  </si>
  <si>
    <t>Minitrach seldinger kit 100/461/000</t>
  </si>
  <si>
    <t>ZE428</t>
  </si>
  <si>
    <t>Kanyla introcan safety G14 4251717-01</t>
  </si>
  <si>
    <t>ZF186</t>
  </si>
  <si>
    <t>Stříkačka janett 2-dílná 150 ml vyplachovací balená 08151</t>
  </si>
  <si>
    <t>ZF512</t>
  </si>
  <si>
    <t>Páska bepa clip vario pro TS kanylu 30/V á 6 ks NKS:200602</t>
  </si>
  <si>
    <t>ZK735</t>
  </si>
  <si>
    <t>Konektor bezjehlový caresite bal. á 200 ks dohodnutá cena 9,60 Kč 415122</t>
  </si>
  <si>
    <t>ZA088</t>
  </si>
  <si>
    <t>Kanyla TS UniPerc s nízkotlakou manžetou Soft Seal armovaná nastavitelná 100/897/070</t>
  </si>
  <si>
    <t>ZM314</t>
  </si>
  <si>
    <t>Vak jednorázový k odsávačce flovac 2l hadice 1,8 m 000-036-031</t>
  </si>
  <si>
    <t>ZB856</t>
  </si>
  <si>
    <t>Manžeta TK k tonometru Tensoval comfort 22 - 32 cm plochá 9001542</t>
  </si>
  <si>
    <t>ZA206</t>
  </si>
  <si>
    <t>Set perkutální PEG-24-PULL-I-S</t>
  </si>
  <si>
    <t>ZA715</t>
  </si>
  <si>
    <t>Set infuzní intrafix primeline classic 150 cm 4062957</t>
  </si>
  <si>
    <t>ZB461</t>
  </si>
  <si>
    <t>Šití silkam černý 3/0 bal. á 36 ks C0760307</t>
  </si>
  <si>
    <t>ZD736</t>
  </si>
  <si>
    <t>Šití silkam černý 4/0 bal. á 36 ks C0760293</t>
  </si>
  <si>
    <t>ZD983</t>
  </si>
  <si>
    <t>Šití silkam 3/0 bal. á 36 ks C0764248</t>
  </si>
  <si>
    <t>ZA360</t>
  </si>
  <si>
    <t>Jehla sterican 0,5 x 25 mm oranžová 9186158</t>
  </si>
  <si>
    <t>ZA834</t>
  </si>
  <si>
    <t>Jehla injekční 0,7 x   40 mm černá 4660021</t>
  </si>
  <si>
    <t>ZB556</t>
  </si>
  <si>
    <t>Jehla injekční 1,2 x   40 mm růžová 4665120</t>
  </si>
  <si>
    <t>ZB768</t>
  </si>
  <si>
    <t>Jehla vakuová 216/38 mm zelená 450076</t>
  </si>
  <si>
    <t>ZK195</t>
  </si>
  <si>
    <t>Jehla redon mírně zahnutá CH 12 BN904R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</si>
  <si>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</si>
  <si>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</si>
  <si>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</si>
  <si>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</si>
  <si>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ZL949</t>
  </si>
  <si>
    <t>Rukavice nitril promedica bez p. L bílé 6N á 100 ks 9399W4</t>
  </si>
  <si>
    <t>ZM051</t>
  </si>
  <si>
    <t>Rukavice nitril promedica bez p. S bílé 6N á 100 ks 9399W2</t>
  </si>
  <si>
    <t>ZK094</t>
  </si>
  <si>
    <t>Rukavice latex s p. M kartón 2000 ks 8955565 - povoleno pouze pro ÚČOCH a KZL</t>
  </si>
  <si>
    <t>ZM292</t>
  </si>
  <si>
    <t>Rukavice nitril sempercare bez p. M bal. á 200 ks 30 803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</si>
  <si>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</si>
  <si>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</si>
  <si>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</si>
  <si>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</si>
  <si>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</si>
  <si>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</si>
  <si>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</si>
  <si>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</si>
  <si>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ZA444</t>
  </si>
  <si>
    <t>Tampon nesterilní stáčený 20 x 19 cm 1320300404</t>
  </si>
  <si>
    <t>ZB084</t>
  </si>
  <si>
    <t>Náplast transpore 2,50 cm x 9,14 m 1527-1</t>
  </si>
  <si>
    <t>ZB404</t>
  </si>
  <si>
    <t>Náplast cosmos 8 cm x 1m 5403353</t>
  </si>
  <si>
    <t>ZA613</t>
  </si>
  <si>
    <t>Drenáž ústní sterilní 1 x 8 cm 0368</t>
  </si>
  <si>
    <t>ZA616</t>
  </si>
  <si>
    <t>Drenáž zubní sterilní 1 x 6 cm 0360</t>
  </si>
  <si>
    <t>Krytí traumacel taf light 1,5 x 5 cm bal. á 10 ks V0081946</t>
  </si>
  <si>
    <t>ZA690</t>
  </si>
  <si>
    <t>Čepelka skalpelová 10 BB510</t>
  </si>
  <si>
    <t>ZA728</t>
  </si>
  <si>
    <t>Lopatka lékařská nesterilní 1320100655</t>
  </si>
  <si>
    <t>Lopatka lékařská nesterilní dřevěná bal. á 100 ks 1320100655</t>
  </si>
  <si>
    <t>ZA749</t>
  </si>
  <si>
    <t>Stříkačka injekční 3-dílná 50 ml LL Omnifix Solo 4617509F</t>
  </si>
  <si>
    <t>ZB351</t>
  </si>
  <si>
    <t>Miska petri UH pr. 60 mm á 20 ks 400927</t>
  </si>
  <si>
    <t>ZI436</t>
  </si>
  <si>
    <t>Brýle kyslíkové americký typ upevnění svorkou SOFT H-103106</t>
  </si>
  <si>
    <t>ZK884</t>
  </si>
  <si>
    <t>Kohout trojcestný discofix modrý 4095111</t>
  </si>
  <si>
    <t>ZB681</t>
  </si>
  <si>
    <t xml:space="preserve">Návlek na fix.tyčinku k OPG bal. á 200 ks 6644-IMG                              </t>
  </si>
  <si>
    <t>ZD082</t>
  </si>
  <si>
    <t>Výplň ve stříkačce R.T.R. 530334</t>
  </si>
  <si>
    <t>ZC020</t>
  </si>
  <si>
    <t>Film zubní AGFA 150 ks 582018</t>
  </si>
  <si>
    <t>ZC033</t>
  </si>
  <si>
    <t>Vývojka TABLE TOP G153 12 x 2.5L HT536</t>
  </si>
  <si>
    <t>ZC032</t>
  </si>
  <si>
    <t>Ustalovač Table top G354 18 x 2,5 l 2828Q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</si>
  <si>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</si>
  <si>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</si>
  <si>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</si>
  <si>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</si>
  <si>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</si>
  <si>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</si>
  <si>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ZC301</t>
  </si>
  <si>
    <t>Ypeen 800g dóza 100066</t>
  </si>
  <si>
    <t>Ypeen 800 g dóza 100066</t>
  </si>
  <si>
    <t>ZC325</t>
  </si>
  <si>
    <t>Gel Etching 4122505</t>
  </si>
  <si>
    <t>ZC357</t>
  </si>
  <si>
    <t>Superacryl plus Z a 500 gr pl 4328414</t>
  </si>
  <si>
    <t>ZC360</t>
  </si>
  <si>
    <t>Premacryl liq.bezbarvý 250 ml 4342921</t>
  </si>
  <si>
    <t>ZC441</t>
  </si>
  <si>
    <t>Sádra marmodent 0208/25 á 25 kg</t>
  </si>
  <si>
    <t>ZC928</t>
  </si>
  <si>
    <t>Protahováček Hedstrém 073025015</t>
  </si>
  <si>
    <t>ZD767</t>
  </si>
  <si>
    <t>Aquasil soft Putty01</t>
  </si>
  <si>
    <t>ZD933</t>
  </si>
  <si>
    <t>Listerine 1,0 l 450669</t>
  </si>
  <si>
    <t>ZE584</t>
  </si>
  <si>
    <t>Aquasil ultra XLV/regular set 678781</t>
  </si>
  <si>
    <t>ZE730</t>
  </si>
  <si>
    <t>Implantát D4.4 BIO-ACCEL/L10 0221:3</t>
  </si>
  <si>
    <t>ZB881</t>
  </si>
  <si>
    <t>Implantát D2.9 SB/L12 02101:3</t>
  </si>
  <si>
    <t>ZC232</t>
  </si>
  <si>
    <t>Implantát D3.7 BIO/L10 0251:3</t>
  </si>
  <si>
    <t>ZC851</t>
  </si>
  <si>
    <t>Fréza křížová břit HM161RX0181045F</t>
  </si>
  <si>
    <t>ZD288</t>
  </si>
  <si>
    <t>Fólie Erkoflex 4 mm/120 mm ER581240</t>
  </si>
  <si>
    <t>ZD470</t>
  </si>
  <si>
    <t>Premacryl prášek transparent 500 g 4342400</t>
  </si>
  <si>
    <t>ZG144</t>
  </si>
  <si>
    <t>Materiál výplňový do kořenových kanálků AH Plus 530225</t>
  </si>
  <si>
    <t>ZJ177</t>
  </si>
  <si>
    <t>Implantát D3.7 BIO/L8 0151:3</t>
  </si>
  <si>
    <t>ZL294</t>
  </si>
  <si>
    <t>Implantát D4.4 BIO-ACCEL/L8 0121:3</t>
  </si>
  <si>
    <t>ZB638</t>
  </si>
  <si>
    <t>Protahováček Hedstrém 073025010</t>
  </si>
  <si>
    <t>ZC408</t>
  </si>
  <si>
    <t>Protahováček Hedstrém 073025020</t>
  </si>
  <si>
    <t>ZA222</t>
  </si>
  <si>
    <t>Membrána bio-gide 30 x 40 mm DGD460308034</t>
  </si>
  <si>
    <t>ZG442</t>
  </si>
  <si>
    <t>Fréza křížová břit HM166RX0212055F</t>
  </si>
  <si>
    <t>ZG440</t>
  </si>
  <si>
    <t>Tokuso rebaze fast 0998930</t>
  </si>
  <si>
    <t>ZA934</t>
  </si>
  <si>
    <t>Granulát BOI-OSS 0,25-1 mm DGD460306107E</t>
  </si>
  <si>
    <t>Granulát BOI-OSS 0,25-1 mm 0,5 g DGD460306107E</t>
  </si>
  <si>
    <t>ZC193</t>
  </si>
  <si>
    <t>Poresorb-TCP 1.0 g/1.2 ml 1,0-2,0 m 41:2</t>
  </si>
  <si>
    <t>ZF614</t>
  </si>
  <si>
    <t>Protahováček Hedstrém 073 025 008 B 1421709</t>
  </si>
  <si>
    <t>ZC555</t>
  </si>
  <si>
    <t>Vosk měkký modelovací ceradent 4411115</t>
  </si>
  <si>
    <t>ZD497</t>
  </si>
  <si>
    <t>Váleček vhojovací D3.7/d5.2/L4 822.3</t>
  </si>
  <si>
    <t>ZL146</t>
  </si>
  <si>
    <t>Membrána bio-gide 25 x 25 mm DGD460308033E</t>
  </si>
  <si>
    <t>ZL108</t>
  </si>
  <si>
    <t>Implantát šroubový I.CON pr. 3,8 mm délka 14 mm 3814 I.CON</t>
  </si>
  <si>
    <t>ZA029</t>
  </si>
  <si>
    <t>Implantát šroubový I.CON pr.4,3 mm, délka 12 mm 4312 I.CON</t>
  </si>
  <si>
    <t>ZB752</t>
  </si>
  <si>
    <t>Váleček vhojovací D3.7/d4.0/L4 422.3</t>
  </si>
  <si>
    <t>ZL109</t>
  </si>
  <si>
    <t>Implantát šroubový I.CON pr. 5,2 mm délka 12 mm 5212 I.CON</t>
  </si>
  <si>
    <t>ZB518</t>
  </si>
  <si>
    <t>Membrána kolegenová Parasorb Resodont forte 64 x 25 mm RDF0703</t>
  </si>
  <si>
    <t>ZE245</t>
  </si>
  <si>
    <t>Váleček vhojovací D3.7/d4.0/L6 3822.3</t>
  </si>
  <si>
    <t>ZC358</t>
  </si>
  <si>
    <t>Superacryl plus  liq. 250 ml 4328902</t>
  </si>
  <si>
    <t>ZC328</t>
  </si>
  <si>
    <t>Calxyd ve stříkačce 4142120</t>
  </si>
  <si>
    <t>ZE360</t>
  </si>
  <si>
    <t>Implantát BioniQ T4,0 L12 2012.12</t>
  </si>
  <si>
    <t>ZC382</t>
  </si>
  <si>
    <t>Opticor flow barva A2 1008A2</t>
  </si>
  <si>
    <t>ZB405</t>
  </si>
  <si>
    <t>Implantát BioniQ T4,0 L10 2012.10</t>
  </si>
  <si>
    <t>ZE058</t>
  </si>
  <si>
    <t>Membrána kolegenová Parasorb Resodont 22 x 25 mm RD2502</t>
  </si>
  <si>
    <t>ZE410</t>
  </si>
  <si>
    <t>Implantát BioniQ T5,0 L10 2020.10</t>
  </si>
  <si>
    <t>ZH314</t>
  </si>
  <si>
    <t>Pryskyřice acrylátová vertex self curing bezbarvá á 500 g SC00500P04</t>
  </si>
  <si>
    <t>ZH313</t>
  </si>
  <si>
    <t>Pryskyřice acrylátová vertex self curing bezbarvá á 250 ml SC00250V</t>
  </si>
  <si>
    <t>ZI727</t>
  </si>
  <si>
    <t>Duracryl plus liq. á 250 ml DE4316902</t>
  </si>
  <si>
    <t>ZF616</t>
  </si>
  <si>
    <t>Pronikač 053 025 010 B 1401941</t>
  </si>
  <si>
    <t>ZF615</t>
  </si>
  <si>
    <t>Pronikač Hedstrém 053025008B</t>
  </si>
  <si>
    <t>ZK416</t>
  </si>
  <si>
    <t>Pryskyřice duracryl plus-pulvis á 500g DE4316416</t>
  </si>
  <si>
    <t>ZF935</t>
  </si>
  <si>
    <t>Pronikač 053025015</t>
  </si>
  <si>
    <t>ZD419</t>
  </si>
  <si>
    <t>Optitemp apl. kanyly  DE4122990</t>
  </si>
  <si>
    <t>ZC178</t>
  </si>
  <si>
    <t>Implantát D2.9 SB/L14 03101:3</t>
  </si>
  <si>
    <t>ZE631</t>
  </si>
  <si>
    <t>Kanyla míchací M+W 1:1/2:1 zelené bal. á 50 ks 0000288</t>
  </si>
  <si>
    <t>ZM318</t>
  </si>
  <si>
    <t>Návlek na 3D skusový blok k přístroji KODAK bal. á 2 x 40 ks 5302880</t>
  </si>
  <si>
    <t>ZG986</t>
  </si>
  <si>
    <t>Páka extrakční Bein 123500020</t>
  </si>
  <si>
    <t>ZM319</t>
  </si>
  <si>
    <t>Implantát šroubový I.CON pr. 4,3 mm délka 10 mm 4310 I.CON</t>
  </si>
  <si>
    <t>ZM343</t>
  </si>
  <si>
    <t>Implantát BioniQ S3,5/L12 2006.12</t>
  </si>
  <si>
    <t>ZE587</t>
  </si>
  <si>
    <t>Relyx temp NE 56660</t>
  </si>
  <si>
    <t>ZG153</t>
  </si>
  <si>
    <t>Poresorb-TCP materiál pro regeneraci kosti, velikost 0,6-1,0 mm/1.0 ml /1.0 g 21:2</t>
  </si>
  <si>
    <t>ZM420</t>
  </si>
  <si>
    <t>Lžíce otiskovací pro dolní ozubenou čelist 154 52 0260</t>
  </si>
  <si>
    <t>ZM431</t>
  </si>
  <si>
    <t>Implantát BioniQ S4/L12 2009.12</t>
  </si>
  <si>
    <t>ZM419</t>
  </si>
  <si>
    <t>Lžíce otiskovací pro horní ozubenou čelist 154 52 0110</t>
  </si>
  <si>
    <t>ZJ589</t>
  </si>
  <si>
    <t>Chránič prstu Langenbeck 397136910001</t>
  </si>
  <si>
    <t>ZJ021</t>
  </si>
  <si>
    <t>Šití chirlac braided violet 3/0 bal. á 24ks PG 0262</t>
  </si>
  <si>
    <t>ZD984</t>
  </si>
  <si>
    <t>Šití silkam 2/0 bal. á 36 ks C0764175</t>
  </si>
  <si>
    <t>ZK093</t>
  </si>
  <si>
    <t>Rukavice latex s p. S kartón 2000 ks 8958864 - povoleno pouze pro ÚČOCH a KZL</t>
  </si>
  <si>
    <t>ZD517</t>
  </si>
  <si>
    <t>Rukavice latex pudrem XS bal. á 100 ks 01010 - povoleno pouze pro ÚČOCH a KZL</t>
  </si>
  <si>
    <t>ZM293</t>
  </si>
  <si>
    <t>Rukavice nitril sempercare bez p. L bal. á 200 ks 30 804</t>
  </si>
  <si>
    <t>ZA315</t>
  </si>
  <si>
    <t>Kompresa NT   5 x  5 cm / 2 ks sterilní 26501</t>
  </si>
  <si>
    <t>ZA464</t>
  </si>
  <si>
    <t>Kompresa NT 10 x 10 cm / 2 ks sterilní 26520</t>
  </si>
  <si>
    <t>ZA518</t>
  </si>
  <si>
    <t>Kompresa NT 7,5 x 7,5 cm nesterilní 06102</t>
  </si>
  <si>
    <t>ZA539</t>
  </si>
  <si>
    <t>Kompresa NT 10 x 10 cm nesterilní 06103</t>
  </si>
  <si>
    <t>ZA604</t>
  </si>
  <si>
    <t>Tyčinka vatová sterilní á 1000 ks 5100/SG/CS</t>
  </si>
  <si>
    <t>ZC854</t>
  </si>
  <si>
    <t xml:space="preserve">Kompresa NT 7,5 x 7,5 cm / 2 ks sterilní 26510 </t>
  </si>
  <si>
    <t>ZL683</t>
  </si>
  <si>
    <t>Drenáž zubní sterilní s pevným okrajem 1 x 8 cm 0358</t>
  </si>
  <si>
    <t>ZM331</t>
  </si>
  <si>
    <t xml:space="preserve">Kompresa NT 7,5 x 7,5 cm / 5 ks sterilní bal. 2400 ks 26511 </t>
  </si>
  <si>
    <t>ZC506</t>
  </si>
  <si>
    <t>Kompresa NT 10 x 10 cm / 5 ks sterilní 1325020275</t>
  </si>
  <si>
    <t>ZC307</t>
  </si>
  <si>
    <t>Adhesor orig. 80g N-2</t>
  </si>
  <si>
    <t>ZC373</t>
  </si>
  <si>
    <t>Sprej cognoscin orig. 120 g 1IX1140</t>
  </si>
  <si>
    <t>ZC456</t>
  </si>
  <si>
    <t>Savka UH 709, á 100 ks, 00709</t>
  </si>
  <si>
    <t>ZF508</t>
  </si>
  <si>
    <t>Cement výplňový provizorní 40 g 5304520</t>
  </si>
  <si>
    <t>ZL696</t>
  </si>
  <si>
    <t>Brousek diamantový 848H018314CC</t>
  </si>
  <si>
    <t>ZC003</t>
  </si>
  <si>
    <t>Rozřezávač korunek a můstků  HM31C012314</t>
  </si>
  <si>
    <t>ZJ702</t>
  </si>
  <si>
    <t>Vrtáček diamantový 848G016314C</t>
  </si>
  <si>
    <t>ZL695</t>
  </si>
  <si>
    <t>Brousek diamantový 848H016314CC</t>
  </si>
  <si>
    <t>ZC429</t>
  </si>
  <si>
    <t>Caryosan 60G 4212110</t>
  </si>
  <si>
    <t>ZC517</t>
  </si>
  <si>
    <t>Nit dentální BT485</t>
  </si>
  <si>
    <t>ZB134</t>
  </si>
  <si>
    <t>Šití dafilon modrý 3/0 bal. á 36 ks C0932213</t>
  </si>
  <si>
    <t>ZB978</t>
  </si>
  <si>
    <t>Šití dafilon modrý 5/0 bal. á 36 ks C0932124</t>
  </si>
  <si>
    <t>ZB979</t>
  </si>
  <si>
    <t>Šití dafilon modrý 4/0 bal. á 36 ks C0932205</t>
  </si>
  <si>
    <t>ZD246</t>
  </si>
  <si>
    <t>Šití dafilon modrý 2/0 bal. á 36 ks C0932361</t>
  </si>
  <si>
    <t>ZJ017</t>
  </si>
  <si>
    <t>Šití chirlac braided violet 4/0 bal. á 24ks PG 0256</t>
  </si>
  <si>
    <t>ZA911</t>
  </si>
  <si>
    <t>Šití dafilon modrý 2/0 bal. á 36 ks C0932477</t>
  </si>
  <si>
    <t>ZA956</t>
  </si>
  <si>
    <t>Šití dafilon modrý 6/0 bal. á 36 ks C0936022</t>
  </si>
  <si>
    <t>ZI634</t>
  </si>
  <si>
    <t>Šití chirlac braided violet 5/0 bal. á 24ks PG 0252</t>
  </si>
  <si>
    <t>ZB443</t>
  </si>
  <si>
    <t>Šití silkam černý 4/0 bal. á 36 ks C0760137</t>
  </si>
  <si>
    <t>ZD981</t>
  </si>
  <si>
    <t>Šití silkam 5/0 bal. á 36 ks C0764876</t>
  </si>
  <si>
    <t>ZJ018</t>
  </si>
  <si>
    <t>Šití chirlac braided violet 3/0 bal. á 24ks  PG 0257</t>
  </si>
  <si>
    <t>ZD982</t>
  </si>
  <si>
    <t>Šití silkam 4/0 bal. á 36 ks C0764825</t>
  </si>
  <si>
    <t>ZJ020</t>
  </si>
  <si>
    <t>Šití chirlac braided violet 4/0 bal. á 24ks PG 0261</t>
  </si>
  <si>
    <t>ZJ622</t>
  </si>
  <si>
    <t xml:space="preserve">Šití Nylon monofil 8/0 15 cm DR6 bal. á 24ks 5076 </t>
  </si>
  <si>
    <t>ZG140</t>
  </si>
  <si>
    <t>Šití silkam černý 2/0 bal. á 36 ks C0760420</t>
  </si>
  <si>
    <t>ZC305</t>
  </si>
  <si>
    <t>Jehla injekční 0,4 x   20 mm šedá 4657705</t>
  </si>
  <si>
    <t>ZL948</t>
  </si>
  <si>
    <t>Rukavice nitril promedica bez p. M bílé 6N á 100 ks 9399W3</t>
  </si>
  <si>
    <t>ZA568</t>
  </si>
  <si>
    <t>Rukavice latex premium s pudrem XS bal. á 100 ks 1016863 - povoleno pouze pro ÚČOCH a KZL</t>
  </si>
  <si>
    <t>ZD652</t>
  </si>
  <si>
    <t>Rukavice latex bez p. S 9421605 - povoleno pouze pro ÚČOCH a KZL</t>
  </si>
  <si>
    <t>ZD802</t>
  </si>
  <si>
    <t>Tampon špičatý s vláknem 6 cm á 250 ks nesterilní 50170</t>
  </si>
  <si>
    <t>ZE074</t>
  </si>
  <si>
    <t>Tampon sterilní stáčený 9 x   9 cm / 5 ks 0435</t>
  </si>
  <si>
    <t>ZA470</t>
  </si>
  <si>
    <t>Krytí mepitel 10 x 18 cm bal. á 10 ks 291010-15</t>
  </si>
  <si>
    <t>ZA632</t>
  </si>
  <si>
    <t>Gáza skládaná nesterilní 13 x 13 cm, 24 vrstev, karton á 900 ks 11004</t>
  </si>
  <si>
    <t>ZA759</t>
  </si>
  <si>
    <t>Drén redon CH10 50 cm U2111000</t>
  </si>
  <si>
    <t>ZA761</t>
  </si>
  <si>
    <t>Drén redon CH12 50 cm U2111200</t>
  </si>
  <si>
    <t>ZB780</t>
  </si>
  <si>
    <t>Kontejner 120 ml sterilní 331690250350</t>
  </si>
  <si>
    <t>ZB869</t>
  </si>
  <si>
    <t>Vak k odsávačce monokit jednoraz.na sekret bal. á 50 ks 000-035-020</t>
  </si>
  <si>
    <t>ZC059</t>
  </si>
  <si>
    <t>Láhev redon drenofast 400 ml-kompletní bal. á 40 ks 28 400</t>
  </si>
  <si>
    <t>ZD650</t>
  </si>
  <si>
    <t>Aquapak - sterilní voda  340 ml s adaptérem bal. á 20 ks 400340</t>
  </si>
  <si>
    <t>ZG916</t>
  </si>
  <si>
    <t>Elektroda neutrální bipolární pro dospělé á 100 ks 2510</t>
  </si>
  <si>
    <t>ZH845</t>
  </si>
  <si>
    <t>Tyčinka vatová medcomfort + glyc. citónová příchuť bal. á 75 ks 09157-100</t>
  </si>
  <si>
    <t>ZI781</t>
  </si>
  <si>
    <t>Elektroda neutrální monopolární pro dospělé á 100 ks 2125</t>
  </si>
  <si>
    <t>ZA695</t>
  </si>
  <si>
    <t>Držák skalpelových čepelek 4 135 mm BB084R</t>
  </si>
  <si>
    <t>ZB631</t>
  </si>
  <si>
    <t>Fólie PDS Plates 30 x 40 x 0,25 mm, bal. á 3 ks, ZX3</t>
  </si>
  <si>
    <t>ZB747</t>
  </si>
  <si>
    <t>Souprava odsávací orthopedic 07.049.08.620</t>
  </si>
  <si>
    <t>ZD131</t>
  </si>
  <si>
    <t>Čepelka skalpelová 12 BB512</t>
  </si>
  <si>
    <t>ZD425</t>
  </si>
  <si>
    <t>Nůž k elektrodermatomu á 10 ks GB228 R</t>
  </si>
  <si>
    <t>ZM096</t>
  </si>
  <si>
    <t>Poduška adhezivní samolepící na čištění koncovek nástrojů bal. á 100 ks sterilní AL-40</t>
  </si>
  <si>
    <t>ZH760</t>
  </si>
  <si>
    <t>Popisovač chirurgický - na kůži + sterilní pravítko  RQ-01</t>
  </si>
  <si>
    <t>Popisovač chirurgický na kůži + sterilní pravítko fialová barva RQ-01</t>
  </si>
  <si>
    <t>ZF723</t>
  </si>
  <si>
    <t>Splitter linquální pravý 1101252R20</t>
  </si>
  <si>
    <t>ZF797</t>
  </si>
  <si>
    <t>Retraktor Channel 1205242I23</t>
  </si>
  <si>
    <t>ZF779</t>
  </si>
  <si>
    <t>Splitter linquální levý 1101252L21</t>
  </si>
  <si>
    <t>ZM375</t>
  </si>
  <si>
    <t>Svorka na cévy rovná 2,6 cm micro-bulldog 397115140010</t>
  </si>
  <si>
    <t>ZM373</t>
  </si>
  <si>
    <t>Páčidlo přímé tupé fig.2 hohmann 19,6 cm 397123090310</t>
  </si>
  <si>
    <t>ZM365</t>
  </si>
  <si>
    <t>Jehelec mikro rovný hladký 15 cm b397132910257</t>
  </si>
  <si>
    <t>ZM370</t>
  </si>
  <si>
    <t>Nůžky preparační hrotnaté zahnuté sanvenero 14 cm b397113910222</t>
  </si>
  <si>
    <t>ZM374</t>
  </si>
  <si>
    <t>Svorka na cévy zahnutá 2,4 cm micro-bulldog 397115140020</t>
  </si>
  <si>
    <t>ZM363</t>
  </si>
  <si>
    <t>Odsávačka plester 3,0 mm b397134910072</t>
  </si>
  <si>
    <t>ZM372</t>
  </si>
  <si>
    <t>Svorka střední 10 x 25 ks krabička b397117910272</t>
  </si>
  <si>
    <t>ZM376</t>
  </si>
  <si>
    <t>Hák na rány kocher 75 × 30 mm 23 cm b397118910188</t>
  </si>
  <si>
    <t>ZJ066</t>
  </si>
  <si>
    <t>Pátradlo oční Bowmann nerez 0,7 mm 13 cm 397133380070</t>
  </si>
  <si>
    <t>ZD714</t>
  </si>
  <si>
    <t>Dlaha mini přímá 16 otv. /1,0 mm 20-ST-016</t>
  </si>
  <si>
    <t>ZC267</t>
  </si>
  <si>
    <t>Dlaha mini L pravá dlouhá 4 otv. /1,0 mm 20-LR-104R</t>
  </si>
  <si>
    <t>ZI550</t>
  </si>
  <si>
    <t>Dlaha mini L pravá dlouhá 4 otv. /0,8 mm 20-LR-124M</t>
  </si>
  <si>
    <t>ZE355</t>
  </si>
  <si>
    <t>Dlaha mini L levá dlouhá 4 otv. /1,0 mm 20-LL-104R</t>
  </si>
  <si>
    <t>ZF628</t>
  </si>
  <si>
    <t>Dlaha mini L levá dlouhá 4 otv. /0,8 mm 20-LL-124M</t>
  </si>
  <si>
    <t>ZD715</t>
  </si>
  <si>
    <t>Šroub mini 2,0 x 6 mm 20-MN-006</t>
  </si>
  <si>
    <t>ZD776</t>
  </si>
  <si>
    <t>Dlaha mini přímá 18 otv. /1,0 mm 20-ST-018R</t>
  </si>
  <si>
    <t>ZD777</t>
  </si>
  <si>
    <t>Šroub mini 2,0 x 8 mm 20-MN-008</t>
  </si>
  <si>
    <t>ZD845</t>
  </si>
  <si>
    <t>Dlaha mini přímá 4 otv. 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</si>
  <si>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</si>
  <si>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</si>
  <si>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</si>
  <si>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</si>
  <si>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</si>
  <si>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</si>
  <si>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</si>
  <si>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 /0,8 mm 20-ST-018M</t>
  </si>
  <si>
    <t>ZI323</t>
  </si>
  <si>
    <t>Šroub maxi 2,4 x 8 mm 24-MX-008</t>
  </si>
  <si>
    <t>ZK420</t>
  </si>
  <si>
    <t>Šroub maxi 2,4 x 10 mm 24-MX-010</t>
  </si>
  <si>
    <t>ZL889</t>
  </si>
  <si>
    <t>Dlaha maxi rekonstrukční přímá 25 otv. 24-RS-025</t>
  </si>
  <si>
    <t>ZK327</t>
  </si>
  <si>
    <t>Šroub maxi 2,4 x 14 mm 24-MX-014</t>
  </si>
  <si>
    <t>ZK421</t>
  </si>
  <si>
    <t>Šroub maxi 2,4 x 12 mm 24-MX-012</t>
  </si>
  <si>
    <t>ZH331</t>
  </si>
  <si>
    <t>Vrták krátký mini 12 mm 112-MN-301</t>
  </si>
  <si>
    <t>ZM117</t>
  </si>
  <si>
    <t>Střihač dlah mini 111-021</t>
  </si>
  <si>
    <t>ZM116</t>
  </si>
  <si>
    <t>Tělo šroubováku 111-010</t>
  </si>
  <si>
    <t>ZM115</t>
  </si>
  <si>
    <t>Šroub mini 2,0 x 4 mm 20-MN-004</t>
  </si>
  <si>
    <t>ZK419</t>
  </si>
  <si>
    <t>Dlaha maxi rekonstrukční levá 15 otv. 24-AL-015</t>
  </si>
  <si>
    <t>ZB363</t>
  </si>
  <si>
    <t>Dlaha mini přímá 4 otv. /1,0 mm 20-ST-004</t>
  </si>
  <si>
    <t>ZD846</t>
  </si>
  <si>
    <t>Dlaha mini přímá 4 otv. /1,0 mm 20-ST-104</t>
  </si>
  <si>
    <t>ZH756</t>
  </si>
  <si>
    <t>Šroub mini 2,3 x 6 mm 23-MN-006</t>
  </si>
  <si>
    <t>ZD918</t>
  </si>
  <si>
    <t>Dlaha midi přímá 4 otv. 16-ST-104</t>
  </si>
  <si>
    <t>ZM502</t>
  </si>
  <si>
    <t>Šroub matrix MANDIBLE LOCK pr. 2.4 x 12 mm samořezný 04.503.642.01C</t>
  </si>
  <si>
    <t>ZD775</t>
  </si>
  <si>
    <t>Šroub midi 1,6 x 6 mm 16-MD-006</t>
  </si>
  <si>
    <t>ZK827</t>
  </si>
  <si>
    <t>Dlaha rekonstrukční matrix MANDIBLE zalomená levá 7 + 23 otv. 04.503.739</t>
  </si>
  <si>
    <t>ZK829</t>
  </si>
  <si>
    <t>Šroub matrix MANDIBLE LOCK pr. 2.4 x 10 mm samořezný 04.503.640.01C</t>
  </si>
  <si>
    <t>ZM501</t>
  </si>
  <si>
    <t>Dlaha rekonstrukční matrix MANDIBLE zalomená levá 7 + 23 otv. 04.503.740</t>
  </si>
  <si>
    <t>ZF699</t>
  </si>
  <si>
    <t xml:space="preserve">Šití premicron 3/0, 2,5 m bal. á 12 ks G0120060 </t>
  </si>
  <si>
    <t>ZG849</t>
  </si>
  <si>
    <t>Šití premicron 2/0 2,5 m bal. á 12 ks G0120061</t>
  </si>
  <si>
    <t>ZJ621</t>
  </si>
  <si>
    <t xml:space="preserve">Šití Nylon monofil 9/0 15 cm DR6 bal. á 24ks 5075 </t>
  </si>
  <si>
    <t>ZM464</t>
  </si>
  <si>
    <t xml:space="preserve">Šití Nylon monofil 10/0 15 cm DR6 bal. á 24ks 5076 </t>
  </si>
  <si>
    <t>ZK194</t>
  </si>
  <si>
    <t>Jehla redon mírně zahnutá CH 10 BN903R</t>
  </si>
  <si>
    <t>ZE993</t>
  </si>
  <si>
    <t>Rukavice operační ansell sensi - touch vel. 6,5 bal. á 40 párů 8050152</t>
  </si>
  <si>
    <t>ZK473</t>
  </si>
  <si>
    <t>Rukavice operační latexové s pudrem ansell medigrip plus vel. 6,0 302922</t>
  </si>
  <si>
    <t>ZK474</t>
  </si>
  <si>
    <t>Rukavice operační latexové s pudrem ansell medigrip plus vel. 6,5 302923</t>
  </si>
  <si>
    <t>Rukavice operační latexové s pudrem ansell medigrip plus vel. 6,5 303363</t>
  </si>
  <si>
    <t>ZK475</t>
  </si>
  <si>
    <t>Rukavice operační latexové s pudrem ansell medigrip plus vel. 7,0 302924</t>
  </si>
  <si>
    <t>Rukavice operační latexové s pudrem ansell medigrip plus vel. 7,0 303364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</si>
  <si>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</si>
  <si>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</si>
  <si>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</si>
  <si>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</si>
  <si>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</si>
  <si>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</si>
  <si>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ZK478</t>
  </si>
  <si>
    <t>Rukavice operační latexové s pudrem ansell medigrip plus vel. 8,5 302927</t>
  </si>
  <si>
    <t>Rukavice operační latexové s pudrem ansell medigrip plus vel. 8,5 302927 (302767)</t>
  </si>
  <si>
    <t>910093</t>
  </si>
  <si>
    <t>-CHLOROFORM P.A. UN 1888    1000 ML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</si>
  <si>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</si>
  <si>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</si>
  <si>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</si>
  <si>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</si>
  <si>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</si>
  <si>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</si>
  <si>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</si>
  <si>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</si>
  <si>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</si>
  <si>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</si>
  <si>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</si>
  <si>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</si>
  <si>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</si>
  <si>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</si>
  <si>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</si>
  <si>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</si>
  <si>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</si>
  <si>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</si>
  <si>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</si>
  <si>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</si>
  <si>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</si>
  <si>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</si>
  <si>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003 - Pracoviště LSPP</t>
  </si>
  <si>
    <t>014 - Pracoviště praktického zubního lékaře</t>
  </si>
  <si>
    <t>019 - Pracoviště stomatologické LSPP</t>
  </si>
  <si>
    <t>605 - Pracoviště čelistní a obličejové chirurgie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</si>
  <si>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</si>
  <si>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</si>
  <si>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</si>
  <si>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</si>
  <si>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003</t>
  </si>
  <si>
    <t>V</t>
  </si>
  <si>
    <t>00908</t>
  </si>
  <si>
    <t>AKUTNÍ OŠETŘENÍ A VYŠETŘENÍ NEREGISTROVANÉHO POJIŠ</t>
  </si>
  <si>
    <t>014</t>
  </si>
  <si>
    <t>4</t>
  </si>
  <si>
    <t>0074021</t>
  </si>
  <si>
    <t>0081042</t>
  </si>
  <si>
    <t>0081052</t>
  </si>
  <si>
    <t>0081124</t>
  </si>
  <si>
    <t>0081132</t>
  </si>
  <si>
    <t>0081231</t>
  </si>
  <si>
    <t>0081312</t>
  </si>
  <si>
    <t>0081601</t>
  </si>
  <si>
    <t>0081611</t>
  </si>
  <si>
    <t>0081612</t>
  </si>
  <si>
    <t>0082001</t>
  </si>
  <si>
    <t>0082002</t>
  </si>
  <si>
    <t>0082201</t>
  </si>
  <si>
    <t>0082211</t>
  </si>
  <si>
    <t>0082213</t>
  </si>
  <si>
    <t>0082301</t>
  </si>
  <si>
    <t>0082311</t>
  </si>
  <si>
    <t>0082331</t>
  </si>
  <si>
    <t>0083003</t>
  </si>
  <si>
    <t>0084011</t>
  </si>
  <si>
    <t>0084021</t>
  </si>
  <si>
    <t>0084031</t>
  </si>
  <si>
    <t>0081211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</si>
  <si>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</si>
  <si>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</si>
  <si>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</si>
  <si>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</si>
  <si>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</si>
  <si>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</si>
  <si>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</si>
  <si>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</si>
  <si>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</si>
  <si>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</si>
  <si>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</si>
  <si>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</si>
  <si>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</si>
  <si>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</si>
  <si>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</si>
  <si>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</si>
  <si>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</si>
  <si>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</si>
  <si>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</si>
  <si>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</si>
  <si>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</si>
  <si>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</si>
  <si>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</si>
  <si>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</si>
  <si>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</si>
  <si>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</si>
  <si>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</si>
  <si>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</si>
  <si>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</si>
  <si>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</si>
  <si>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</si>
  <si>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</si>
  <si>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</si>
  <si>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</si>
  <si>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</si>
  <si>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</si>
  <si>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</si>
  <si>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</si>
  <si>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</si>
  <si>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</si>
  <si>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</si>
  <si>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</si>
  <si>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</si>
  <si>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</si>
  <si>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</si>
  <si>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</si>
  <si>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</si>
  <si>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</si>
  <si>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</si>
  <si>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</si>
  <si>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</si>
  <si>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</si>
  <si>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</si>
  <si>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</si>
  <si>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</si>
  <si>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</si>
  <si>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</si>
  <si>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</si>
  <si>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</si>
  <si>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</si>
  <si>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</si>
  <si>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</si>
  <si>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</si>
  <si>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</si>
  <si>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</si>
  <si>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</si>
  <si>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</si>
  <si>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</si>
  <si>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</si>
  <si>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</si>
  <si>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</si>
  <si>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</si>
  <si>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</si>
  <si>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00958</t>
  </si>
  <si>
    <t>TRAUMATOLOGIE TVRDÝCH TKÁNÍ DUTINY ÚSTNÍ VELKÉHO R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</si>
  <si>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</si>
  <si>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</si>
  <si>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</si>
  <si>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</si>
  <si>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</si>
  <si>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</si>
  <si>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</si>
  <si>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</si>
  <si>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019</t>
  </si>
  <si>
    <t>00935</t>
  </si>
  <si>
    <t>SUBGINGIVÁLNÍ OŠETŘENÍ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</si>
  <si>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</si>
  <si>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</si>
  <si>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</si>
  <si>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</si>
  <si>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</si>
  <si>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</si>
  <si>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</si>
  <si>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</si>
  <si>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</si>
  <si>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</si>
  <si>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04750</t>
  </si>
  <si>
    <t>PRIMÁRNÍ UZÁVĚR OROANTRÁLNÍ KOMUNIKACE</t>
  </si>
  <si>
    <t>04760</t>
  </si>
  <si>
    <t>ANTROTOMIE</t>
  </si>
  <si>
    <t>04800</t>
  </si>
  <si>
    <t>04817</t>
  </si>
  <si>
    <t>EXSTIRPACE  ODONTOGENNÍ CYSTY VĚTŠÍ NEŽ 1 CM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</si>
  <si>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</si>
  <si>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</si>
  <si>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</si>
  <si>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</si>
  <si>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</si>
  <si>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</si>
  <si>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</si>
  <si>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</si>
  <si>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</si>
  <si>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</si>
  <si>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</si>
  <si>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</si>
  <si>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66949</t>
  </si>
  <si>
    <t>PUNKCE KLOUBNÍ S APLIKACÍ LÉČIVA</t>
  </si>
  <si>
    <t>71213</t>
  </si>
  <si>
    <t>ENDOSKOPIE PARANASÁLNÍ DUTINY</t>
  </si>
  <si>
    <t>71661</t>
  </si>
  <si>
    <t>VÝPLACH ČELISTNÍ DUTINY</t>
  </si>
  <si>
    <t>71781</t>
  </si>
  <si>
    <t>SONDÁŽ, DILATACE, VÝPLACH SLINNÉ ŽLÁZY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</si>
  <si>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</si>
  <si>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</si>
  <si>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</si>
  <si>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</si>
  <si>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</si>
  <si>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</si>
  <si>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</si>
  <si>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</si>
  <si>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</si>
  <si>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</si>
  <si>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</si>
  <si>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</si>
  <si>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</si>
  <si>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</si>
  <si>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65215</t>
  </si>
  <si>
    <t>DENTÁLNÍ DRÁTĚNÁ DLAHA Z VOLNÉ RUKY - JEDNA ČELIST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</si>
  <si>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</si>
  <si>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</si>
  <si>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</si>
  <si>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10 - Dětská klinika</t>
  </si>
  <si>
    <t>10</t>
  </si>
  <si>
    <t>04801</t>
  </si>
  <si>
    <t>ZEVNÍ INCISE</t>
  </si>
  <si>
    <t>04130</t>
  </si>
  <si>
    <t>04131</t>
  </si>
  <si>
    <t>6F1</t>
  </si>
  <si>
    <t>56419</t>
  </si>
  <si>
    <t>POUŽITÍ OPERAČNÍHO MIKROSKOPU Á 15 MINUT</t>
  </si>
  <si>
    <t>61175</t>
  </si>
  <si>
    <t>VOLNÝ PŘENOS VASKULARIZOVANÉ KOSTI, PŘENOS PRSTU Z</t>
  </si>
  <si>
    <t>61125</t>
  </si>
  <si>
    <t>EXCIZE KOŽNÍ LÉZE NAD 10 CM^2, BEZ UZAVŘENÍ VZNIKL</t>
  </si>
  <si>
    <t>62710</t>
  </si>
  <si>
    <t>SÍŤOVÁNÍ (MESHOVÁNÍ) ŠTĚPU DO ROZSAHU 5 % Z POVRCH</t>
  </si>
  <si>
    <t>61165</t>
  </si>
  <si>
    <t>ROZPROSTŘENÍ NEBO MODELACE LALOKU</t>
  </si>
  <si>
    <t>61121</t>
  </si>
  <si>
    <t>CÉVNÍ ANASTOMOSA MIKROCHIRURGICKOU TECHNIKOU</t>
  </si>
  <si>
    <t>62510</t>
  </si>
  <si>
    <t>XENOTRANSPLANTACE DO 1% POVRCHU TĚLA</t>
  </si>
  <si>
    <t>61171</t>
  </si>
  <si>
    <t>VOLNÝ PŘENOS KOŽNÍHO A FASCIOKUTÁNNÍHO LALOKU MIKR</t>
  </si>
  <si>
    <t>6F5</t>
  </si>
  <si>
    <t>0003952</t>
  </si>
  <si>
    <t>AMIKIN 500 MG</t>
  </si>
  <si>
    <t>0008807</t>
  </si>
  <si>
    <t>0008808</t>
  </si>
  <si>
    <t>0011785</t>
  </si>
  <si>
    <t>AMIKIN 1 G</t>
  </si>
  <si>
    <t>0015651</t>
  </si>
  <si>
    <t>0016600</t>
  </si>
  <si>
    <t>UNASYN</t>
  </si>
  <si>
    <t>0020605</t>
  </si>
  <si>
    <t>0025746</t>
  </si>
  <si>
    <t>INVANZ 1 G</t>
  </si>
  <si>
    <t>0053922</t>
  </si>
  <si>
    <t>CIPHIN PRO INFUSIONE 200 MG/100 ML</t>
  </si>
  <si>
    <t>0065989</t>
  </si>
  <si>
    <t>0072972</t>
  </si>
  <si>
    <t>0076204</t>
  </si>
  <si>
    <t>TAXOL PRO INJ.</t>
  </si>
  <si>
    <t>0076360</t>
  </si>
  <si>
    <t>ZINACEF 1,5 G</t>
  </si>
  <si>
    <t>0083417</t>
  </si>
  <si>
    <t>MERONEM 1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</si>
  <si>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</si>
  <si>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</si>
  <si>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</si>
  <si>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</si>
  <si>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</si>
  <si>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</si>
  <si>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</si>
  <si>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</si>
  <si>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0092207</t>
  </si>
  <si>
    <t>AUGMENTIN 1,2 G</t>
  </si>
  <si>
    <t>0096414</t>
  </si>
  <si>
    <t>0097000</t>
  </si>
  <si>
    <t>METRONIDAZOLE 0.5%-POLPHARMA</t>
  </si>
  <si>
    <t>0127717</t>
  </si>
  <si>
    <t>IMMUNINE BAXTER 600 IU</t>
  </si>
  <si>
    <t>0131656</t>
  </si>
  <si>
    <t>0162187</t>
  </si>
  <si>
    <t>CIPROFLOXACIN KABI 400 MG/200 ML INFUZNÍ ROZTOK</t>
  </si>
  <si>
    <t>0164350</t>
  </si>
  <si>
    <t>TAZOCIN 4 G/0,5 G</t>
  </si>
  <si>
    <t>2</t>
  </si>
  <si>
    <t>0007917</t>
  </si>
  <si>
    <t>0007955</t>
  </si>
  <si>
    <t>0107931</t>
  </si>
  <si>
    <t>0107936</t>
  </si>
  <si>
    <t>0107959</t>
  </si>
  <si>
    <t>0207921</t>
  </si>
  <si>
    <t>3</t>
  </si>
  <si>
    <t>0012726</t>
  </si>
  <si>
    <t>IMPLANTÁT MAXILLOFACIÁLNÍ</t>
  </si>
  <si>
    <t>0012727</t>
  </si>
  <si>
    <t>0059979</t>
  </si>
  <si>
    <t>KLIPY EXTRA TITAN LT300,LT400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</si>
  <si>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</si>
  <si>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</si>
  <si>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</si>
  <si>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</si>
  <si>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</si>
  <si>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</si>
  <si>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</si>
  <si>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0082077</t>
  </si>
  <si>
    <t>KRYTÍ COM 30 OBVAZOVÁ TEXTÍLIE KOMBINOVANÁ</t>
  </si>
  <si>
    <t>0163200</t>
  </si>
  <si>
    <t>IMPLANTÁT KRANIOFACIÁLNÍ LA FÓRTE SYSTÉM</t>
  </si>
  <si>
    <t>0163219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</si>
  <si>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</si>
  <si>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</si>
  <si>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</si>
  <si>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</si>
  <si>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</si>
  <si>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</si>
  <si>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</si>
  <si>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</si>
  <si>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</si>
  <si>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</si>
  <si>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</si>
  <si>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0163267</t>
  </si>
  <si>
    <t>0163276</t>
  </si>
  <si>
    <t>IMPLANTÁT MANDIBULÁRNÍ LA FÓRTE SYSTÉM</t>
  </si>
  <si>
    <t>0163278</t>
  </si>
  <si>
    <t>0163289</t>
  </si>
  <si>
    <t>0163435</t>
  </si>
  <si>
    <t>IMPLANTÁT MANDIBULÁRNÍ DOLNÍ ČELIST FIXAČNÍ MATRIX</t>
  </si>
  <si>
    <t>0163440</t>
  </si>
  <si>
    <t>0163442</t>
  </si>
  <si>
    <t>0163458</t>
  </si>
  <si>
    <t xml:space="preserve">IMPLANTÁT MANDIBULÁRNÍ DOLNÍ ČELIST REKONSTRUKČNÍ </t>
  </si>
  <si>
    <t>0163459</t>
  </si>
  <si>
    <t>0163647</t>
  </si>
  <si>
    <t xml:space="preserve">IMPLANTÁT MANDIBULÁRNÍ KONDYLÁRNÍ NÁHRADA KLOUBU  </t>
  </si>
  <si>
    <t>0163648</t>
  </si>
  <si>
    <t>IMPLANTÁT MANDIBULÁRNÍ KONDYLÁRNÍ MATRIX MANDIBLE</t>
  </si>
  <si>
    <t>0163649</t>
  </si>
  <si>
    <t>0163292</t>
  </si>
  <si>
    <t>0013054</t>
  </si>
  <si>
    <t>STAPLER KOŽNÍ, 35 NEREZ.OCEL. NÁPLNÍ PMW35,PMR35</t>
  </si>
  <si>
    <t>0163201</t>
  </si>
  <si>
    <t>0163210</t>
  </si>
  <si>
    <t>0163521</t>
  </si>
  <si>
    <t>IMPLANTÁT KRANIOFACIÁLNÍ VSTŘEBATELNÝ RESORB-X</t>
  </si>
  <si>
    <t>0163255</t>
  </si>
  <si>
    <t>0163240</t>
  </si>
  <si>
    <t>0163242</t>
  </si>
  <si>
    <t>04110</t>
  </si>
  <si>
    <t>INTRAORÁLNÍ RTG</t>
  </si>
  <si>
    <t>04120</t>
  </si>
  <si>
    <t>EXTRAORÁLNÍ RTG SNÍMEK ČELISTI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</si>
  <si>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</si>
  <si>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</si>
  <si>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</si>
  <si>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</si>
  <si>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</si>
  <si>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</si>
  <si>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</si>
  <si>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</si>
  <si>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</si>
  <si>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</si>
  <si>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</si>
  <si>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</si>
  <si>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</si>
  <si>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</si>
  <si>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</si>
  <si>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</si>
  <si>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</si>
  <si>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</si>
  <si>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</si>
  <si>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</si>
  <si>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</si>
  <si>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</si>
  <si>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</si>
  <si>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</si>
  <si>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</si>
  <si>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</si>
  <si>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</si>
  <si>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</si>
  <si>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</si>
  <si>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</si>
  <si>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</si>
  <si>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</si>
  <si>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</si>
  <si>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</si>
  <si>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</si>
  <si>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</si>
  <si>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</si>
  <si>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</si>
  <si>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</si>
  <si>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</si>
  <si>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61129</t>
  </si>
  <si>
    <t>EXCIZE KOŽNÍ LÉZE, SUTURA OD 2 DO 10 CM</t>
  </si>
  <si>
    <t>61149</t>
  </si>
  <si>
    <t xml:space="preserve">UZAVŘENÍ DEFEKTU  KOŽNÍM LALOKEM MÍSTNÍM OD 10 DO </t>
  </si>
  <si>
    <t>61423</t>
  </si>
  <si>
    <t>RINOPLASTIKA - SEDLOVITÝ NOS (L-ŠTĚP, VČETNĚ ODBĚR</t>
  </si>
  <si>
    <t>65022</t>
  </si>
  <si>
    <t>CÍLENÉ VYŠETŘENÍ MAXILOFACIÁLNÍM CHIRURGEM</t>
  </si>
  <si>
    <t>65213</t>
  </si>
  <si>
    <t>OŠETŘENÍ ZLOMENIN ČELISTI KOSTNÍM STEHEM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</si>
  <si>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</si>
  <si>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</si>
  <si>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</si>
  <si>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</si>
  <si>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</si>
  <si>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</si>
  <si>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</si>
  <si>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</si>
  <si>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</si>
  <si>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</si>
  <si>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</si>
  <si>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</si>
  <si>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</si>
  <si>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</si>
  <si>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</si>
  <si>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</si>
  <si>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</si>
  <si>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</si>
  <si>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65913</t>
  </si>
  <si>
    <t>ALVEOLOTOMIE DOLNÍ ČELISTI 1 SEGMENT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</si>
  <si>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</si>
  <si>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</si>
  <si>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</si>
  <si>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</si>
  <si>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</si>
  <si>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</si>
  <si>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</si>
  <si>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</si>
  <si>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</si>
  <si>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</si>
  <si>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66813</t>
  </si>
  <si>
    <t>ODSTRANĚNÍ OSTEOSYNTETICKÉHO MATERIÁLU</t>
  </si>
  <si>
    <t>66839</t>
  </si>
  <si>
    <t>EXSTIRPACE NÁDORU MĚKKÝCH TKÁNÍ - POVRCHOVĚ ULOŽEN</t>
  </si>
  <si>
    <t>71653</t>
  </si>
  <si>
    <t>ZAVŘENÁ REPOZICE FRAKTURY KŮSTEK NOSNÍCH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</si>
  <si>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</si>
  <si>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</si>
  <si>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</si>
  <si>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</si>
  <si>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</si>
  <si>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</si>
  <si>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71751</t>
  </si>
  <si>
    <t>EXENTERACE KRČNÍCH UZLIN JEDNOSTRANNÁ</t>
  </si>
  <si>
    <t>71753</t>
  </si>
  <si>
    <t>UZÁVĚR OROANTRÁLNÍ KOMUNIKACE</t>
  </si>
  <si>
    <t>71767</t>
  </si>
  <si>
    <t>SIALOLITEKTOMIE</t>
  </si>
  <si>
    <t>71777</t>
  </si>
  <si>
    <t>PŘÍUŠNÍ ŽLÁZA - EXCIZE MALÉHO TUMORU, EVENT. BIOPS</t>
  </si>
  <si>
    <t>71811</t>
  </si>
  <si>
    <t>LIGATURA A. CAROTIS EXT.</t>
  </si>
  <si>
    <t>71813</t>
  </si>
  <si>
    <t>LIGATURA A. MAXILLARIS INT.</t>
  </si>
  <si>
    <t>04730</t>
  </si>
  <si>
    <t>REVIZE EXTRAKČNÍ RÁNY</t>
  </si>
  <si>
    <t>04840</t>
  </si>
  <si>
    <t>PRAEPROTETICKÁ ÚPRAVA ALVEOLU - SEXTANT</t>
  </si>
  <si>
    <t>61313</t>
  </si>
  <si>
    <t>UZÁVĚR VESTIBULONASÁLNÍ KOMUNIKACE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</si>
  <si>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</si>
  <si>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</si>
  <si>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</si>
  <si>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</si>
  <si>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</si>
  <si>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</si>
  <si>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</si>
  <si>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</si>
  <si>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</si>
  <si>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</si>
  <si>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</si>
  <si>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</si>
  <si>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42520</t>
  </si>
  <si>
    <t>APLIKACE PROTINÁDOROVÉ CHEMOTERAPIE</t>
  </si>
  <si>
    <t>09544</t>
  </si>
  <si>
    <t>REGULAČNÍ POPLATEK ZA KAŽDÝ DEN LŮŽKOVÉ PÉČE -- PO</t>
  </si>
  <si>
    <t>00602</t>
  </si>
  <si>
    <t>OD TYPU 02 - PRO NEMOCNICE TYPU 3, (KATEGORIE 6)</t>
  </si>
  <si>
    <t>66841</t>
  </si>
  <si>
    <t>EXSTIRPACE NÁDORU MĚKKÝCH TKÁNÍ - HLUBOKO ULOŽENÝC</t>
  </si>
  <si>
    <t>61115</t>
  </si>
  <si>
    <t xml:space="preserve">REVIZE, EXCIZE A SUTURA PORANĚNÍ KŮŽE A PODKOŽÍ A </t>
  </si>
  <si>
    <t>65920</t>
  </si>
  <si>
    <t>ODBĚR KOSTNÍHO ŠTĚPU Z PÁNVE</t>
  </si>
  <si>
    <t>71749</t>
  </si>
  <si>
    <t>BLOKOVÁ DISEKCE KRČNÍCH UZLIN</t>
  </si>
  <si>
    <t>71815</t>
  </si>
  <si>
    <t>EXSTIRPACE LYMFANGIOMU, HEMANGIOMU HLAVY A KRKU DO</t>
  </si>
  <si>
    <t>00699</t>
  </si>
  <si>
    <t>OD TYPU 99 - PRO NEMOCNICE TYPU 3, (KATEGORIE 6) -</t>
  </si>
  <si>
    <t>71625</t>
  </si>
  <si>
    <t>PŘEDNÍ TAMPONÁDA  NOSNÍ PROVEDENÁ OTORINOLARYNGOLO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</si>
  <si>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</si>
  <si>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</si>
  <si>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</si>
  <si>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</si>
  <si>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</si>
  <si>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</si>
  <si>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</si>
  <si>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</si>
  <si>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42510</t>
  </si>
  <si>
    <t xml:space="preserve">NÁROČNÁ APLIKACE REŽIMŮ LÉČBY CYTOSTATIKY (1 DEN, 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</si>
  <si>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</si>
  <si>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</si>
  <si>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</si>
  <si>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</si>
  <si>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</si>
  <si>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</si>
  <si>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</si>
  <si>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</si>
  <si>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</si>
  <si>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</si>
  <si>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</si>
  <si>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</si>
  <si>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</si>
  <si>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</si>
  <si>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</si>
  <si>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</si>
  <si>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61131</t>
  </si>
  <si>
    <t>EXCIZE KOŽNÍ LÉZE, SUTURA VÍCE NEŽ 10 CM</t>
  </si>
  <si>
    <t>71779</t>
  </si>
  <si>
    <t>REKONSTRUKCE DUCTUS STENONI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</si>
  <si>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</si>
  <si>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</si>
  <si>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</si>
  <si>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</si>
  <si>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</si>
  <si>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</si>
  <si>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</si>
  <si>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</si>
  <si>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</si>
  <si>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</si>
  <si>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61169</t>
  </si>
  <si>
    <t>TRANSPOZICE MUSKULÁRNÍHO LALOKU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</si>
  <si>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</si>
  <si>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</si>
  <si>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</si>
  <si>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</si>
  <si>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</si>
  <si>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</si>
  <si>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65515</t>
  </si>
  <si>
    <t>REKONSTRUKCE MANDIBULY SE ŠTĚPEM A EVENT. IMPLANTÁ</t>
  </si>
  <si>
    <t>04842</t>
  </si>
  <si>
    <t>EXCISE VLAJÍCÍHO HŘEBENE - SEXTANT</t>
  </si>
  <si>
    <t>65937</t>
  </si>
  <si>
    <t xml:space="preserve">KATETRIZACE A. CAROTIS EXTERNA PRO PROTINÁDOROVOU 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</si>
  <si>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</si>
  <si>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</si>
  <si>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</si>
  <si>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</si>
  <si>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</si>
  <si>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</si>
  <si>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</si>
  <si>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</si>
  <si>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65527</t>
  </si>
  <si>
    <t>REKONSTRUKCE TEMPOROMANDIBULÁRNÍHO KLOUBU</t>
  </si>
  <si>
    <t>65427</t>
  </si>
  <si>
    <t>RESEKCE HORNÍ ČELISTI SUBTOTÁLNÍ (JEDNOSTRANNÁ)</t>
  </si>
  <si>
    <t>65953</t>
  </si>
  <si>
    <t>OPERACE RANULY</t>
  </si>
  <si>
    <t>65521</t>
  </si>
  <si>
    <t>REKONSTRUKCE DEFEKTU DOLNÍ ČELISTI BEZ PŘERUŠENÍ K</t>
  </si>
  <si>
    <t>71755</t>
  </si>
  <si>
    <t>UZÁVĚR ANTROALVEOLÁRNÍ KOMUNIKACE</t>
  </si>
  <si>
    <t>65915</t>
  </si>
  <si>
    <t>ARTROPLASTIKA TEMPOROMANDIBULÁRNÍHO KLOUBU JEDNOST</t>
  </si>
  <si>
    <t>65517</t>
  </si>
  <si>
    <t>REKONSTRUKCE MANDIBULY ŠTĚPEM EVENT. IMPLANTÁTEM J</t>
  </si>
  <si>
    <t>7F1</t>
  </si>
  <si>
    <t>71551</t>
  </si>
  <si>
    <t>TYMPANOTOMIE</t>
  </si>
  <si>
    <t>71763</t>
  </si>
  <si>
    <t>TONZILEKTOMIE</t>
  </si>
  <si>
    <t>71545</t>
  </si>
  <si>
    <t>MYRINGOPLASTIKA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</si>
  <si>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</si>
  <si>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</si>
  <si>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</si>
  <si>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</si>
  <si>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</si>
  <si>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</si>
  <si>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</si>
  <si>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</si>
  <si>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</si>
  <si>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</si>
  <si>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</si>
  <si>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</si>
  <si>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</si>
  <si>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</si>
  <si>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</si>
  <si>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</si>
  <si>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01461</t>
  </si>
  <si>
    <t xml:space="preserve">JINÉ PORUCHY NERVOVÉHO SYSTÉMU BEZ CC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</si>
  <si>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</si>
  <si>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</si>
  <si>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</si>
  <si>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</si>
  <si>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02013</t>
  </si>
  <si>
    <t xml:space="preserve">ENUKLEACE A VÝKONY NA OČNICI S MCC    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</si>
  <si>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</si>
  <si>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</si>
  <si>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</si>
  <si>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</si>
  <si>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</si>
  <si>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</si>
  <si>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</si>
  <si>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</si>
  <si>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</si>
  <si>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</si>
  <si>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</si>
  <si>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</si>
  <si>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</si>
  <si>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</si>
  <si>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03033</t>
  </si>
  <si>
    <t xml:space="preserve">VÝKONY NA OBLIČEJOVÝCH KOSTECH.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</si>
  <si>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</si>
  <si>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</si>
  <si>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</si>
  <si>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</si>
  <si>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</si>
  <si>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</si>
  <si>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</si>
  <si>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</si>
  <si>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</si>
  <si>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</si>
  <si>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</si>
  <si>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</si>
  <si>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</si>
  <si>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</si>
  <si>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</si>
  <si>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</si>
  <si>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</si>
  <si>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</si>
  <si>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03091</t>
  </si>
  <si>
    <t xml:space="preserve">JINÉ VÝKONY PŘI PORUCHÁCH A ONEMOCNĚNÍCH UŠÍ. NOSU. ÚST A HRDLA BEZ CC                              </t>
  </si>
  <si>
    <t>03092</t>
  </si>
  <si>
    <t xml:space="preserve">JINÉ VÝKONY PŘI PORUCHÁCH A ONEMOCNĚNÍCH UŠÍ. NOSU. ÚST A HRDLA S CC                                </t>
  </si>
  <si>
    <t>03093</t>
  </si>
  <si>
    <t xml:space="preserve">JINÉ VÝKONY PŘI PORUCHÁCH A ONEMOCNĚNÍCH UŠÍ. NOSU. ÚST A HRDLA S MCC                               </t>
  </si>
  <si>
    <t>03301</t>
  </si>
  <si>
    <t xml:space="preserve">MALIGNÍ ONEMOCNĚNÍ UCHA. NOSU. ÚST A HRDLA BEZ CC                                                   </t>
  </si>
  <si>
    <t>03302</t>
  </si>
  <si>
    <t xml:space="preserve">MALIGNÍ ONEMOCNĚNÍ UCHA. NOSU. ÚST A HRDLA S CC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</si>
  <si>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</si>
  <si>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</si>
  <si>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</si>
  <si>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EPIGLOTITIS. OTITIS MEDIA. INFEKCE HORNÍCH CEST DÝCHACÍCH. LARYNGOTRACHEITIS BEZ CC                 </t>
  </si>
  <si>
    <t>03332</t>
  </si>
  <si>
    <t xml:space="preserve">EPIGLOTITIS. OTITIS MEDIA. INFEKCE HORNÍCH CEST DÝCHACÍCH. LARYNGOTRACHEITIS S CC                   </t>
  </si>
  <si>
    <t>03333</t>
  </si>
  <si>
    <t xml:space="preserve">EPIGLOTITIS. OTITIS MEDIA. INFEKCE HORNÍCH CEST DÝCHACÍCH. LARYNGOTRACHEITIS S MCC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</si>
  <si>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</si>
  <si>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</si>
  <si>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</si>
  <si>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</si>
  <si>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</si>
  <si>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</si>
  <si>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</si>
  <si>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</si>
  <si>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</si>
  <si>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</si>
  <si>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</si>
  <si>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</si>
  <si>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</si>
  <si>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</si>
  <si>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</si>
  <si>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</si>
  <si>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</si>
  <si>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</si>
  <si>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</si>
  <si>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</si>
  <si>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</si>
  <si>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</si>
  <si>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</si>
  <si>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</si>
  <si>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</si>
  <si>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</si>
  <si>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</si>
  <si>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</si>
  <si>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</si>
  <si>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</si>
  <si>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</si>
  <si>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</si>
  <si>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</si>
  <si>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</si>
  <si>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</si>
  <si>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</si>
  <si>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</si>
  <si>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</si>
  <si>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</si>
  <si>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</si>
  <si>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</si>
  <si>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</si>
  <si>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</si>
  <si>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</si>
  <si>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</si>
  <si>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</si>
  <si>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09331</t>
  </si>
  <si>
    <t xml:space="preserve">PORANĚNÍ KŮŽE.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</si>
  <si>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</si>
  <si>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</si>
  <si>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</si>
  <si>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</si>
  <si>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16021</t>
  </si>
  <si>
    <t xml:space="preserve">JINÉ VÝKONY PRO KREVNÍ ONEMOCNĚNÍ A NA KRVETVORNÝCH ORGÁNECH BEZ CC                                 </t>
  </si>
  <si>
    <t>17041</t>
  </si>
  <si>
    <t xml:space="preserve">MYELOPROLIFERATIVNÍ PORUCHY A ŠPATNĚ DIFERENCOVANÉ NÁDORY S JINÝM VÝKONEM BEZ CC                    </t>
  </si>
  <si>
    <t>17341</t>
  </si>
  <si>
    <t xml:space="preserve">JINÉ MYELOPROLIFERATIVNÍ PORUCHY A DIAGNÓZA NEDIFERENCOVANÝCH NÁDORŮ BEZ CC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</si>
  <si>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</si>
  <si>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</si>
  <si>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</si>
  <si>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</si>
  <si>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</si>
  <si>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</si>
  <si>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</si>
  <si>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</si>
  <si>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</si>
  <si>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</si>
  <si>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</si>
  <si>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</si>
  <si>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</si>
  <si>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</si>
  <si>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</si>
  <si>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</si>
  <si>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</si>
  <si>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</si>
  <si>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</si>
  <si>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VÝKONY. KTERÉ SE NETÝKAJÍ HLAVNÍ DIAGNÓZY BEZ CC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</si>
  <si>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</si>
  <si>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</si>
  <si>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</si>
  <si>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</si>
  <si>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</si>
  <si>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</si>
  <si>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</si>
  <si>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</si>
  <si>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</si>
  <si>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</si>
  <si>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</si>
  <si>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</si>
  <si>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</si>
  <si>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</si>
  <si>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</si>
  <si>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</si>
  <si>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0093625</t>
  </si>
  <si>
    <t>ULTRAVIST 370</t>
  </si>
  <si>
    <t>0093626</t>
  </si>
  <si>
    <t>0095609</t>
  </si>
  <si>
    <t>MICROPAQUE CT</t>
  </si>
  <si>
    <t>0002087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</si>
  <si>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</si>
  <si>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</si>
  <si>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</si>
  <si>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</si>
  <si>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</si>
  <si>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</si>
  <si>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</si>
  <si>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</si>
  <si>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</si>
  <si>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</si>
  <si>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</si>
  <si>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</si>
  <si>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</si>
  <si>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</si>
  <si>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</si>
  <si>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</si>
  <si>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</si>
  <si>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</si>
  <si>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</si>
  <si>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</si>
  <si>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</si>
  <si>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</si>
  <si>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</si>
  <si>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</si>
  <si>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</si>
  <si>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</si>
  <si>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</si>
  <si>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</si>
  <si>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</si>
  <si>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</si>
  <si>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</si>
  <si>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</si>
  <si>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</si>
  <si>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</si>
  <si>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</si>
  <si>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</si>
  <si>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</si>
  <si>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</si>
  <si>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</si>
  <si>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</si>
  <si>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</si>
  <si>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</si>
  <si>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</si>
  <si>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</si>
  <si>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</si>
  <si>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</si>
  <si>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</si>
  <si>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</si>
  <si>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</si>
  <si>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</si>
  <si>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</si>
  <si>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</si>
  <si>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</si>
  <si>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</si>
  <si>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</si>
  <si>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</si>
  <si>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</si>
  <si>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</si>
  <si>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</si>
  <si>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</si>
  <si>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</si>
  <si>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</si>
  <si>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</si>
  <si>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</si>
  <si>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</si>
  <si>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</si>
  <si>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</si>
  <si>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</si>
  <si>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</si>
  <si>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</si>
  <si>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</si>
  <si>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</si>
  <si>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</si>
  <si>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</si>
  <si>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</si>
  <si>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93131</t>
  </si>
  <si>
    <t>KORTISOL</t>
  </si>
  <si>
    <t>93151</t>
  </si>
  <si>
    <t>FERRITIN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</si>
  <si>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</si>
  <si>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</si>
  <si>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</si>
  <si>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</si>
  <si>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</si>
  <si>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</si>
  <si>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</si>
  <si>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</si>
  <si>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</si>
  <si>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</si>
  <si>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</si>
  <si>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</si>
  <si>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</si>
  <si>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</si>
  <si>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</si>
  <si>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</si>
  <si>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</si>
  <si>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</si>
  <si>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</si>
  <si>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</si>
  <si>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</si>
  <si>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</si>
  <si>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</si>
  <si>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</si>
  <si>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</si>
  <si>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</si>
  <si>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</si>
  <si>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</si>
  <si>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</si>
  <si>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</si>
  <si>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</si>
  <si>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</si>
  <si>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</si>
  <si>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</si>
  <si>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</si>
  <si>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</si>
  <si>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</si>
  <si>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</si>
  <si>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</si>
  <si>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</si>
  <si>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</si>
  <si>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</si>
  <si>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</si>
  <si>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</si>
  <si>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</si>
  <si>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</si>
  <si>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</si>
  <si>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</si>
  <si>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</si>
  <si>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</si>
  <si>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</si>
  <si>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</si>
  <si>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</si>
  <si>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</si>
  <si>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</si>
  <si>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</si>
  <si>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</si>
  <si>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</si>
  <si>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</si>
  <si>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</si>
  <si>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</si>
  <si>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</si>
  <si>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93265</t>
  </si>
  <si>
    <t>CYFRA 21-1 (NÁDOROVÝ ANTIGEN, CYTOKERATIN FRAGMENT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</si>
  <si>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</si>
  <si>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</si>
  <si>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</si>
  <si>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</si>
  <si>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</si>
  <si>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</si>
  <si>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813</t>
  </si>
  <si>
    <t>34</t>
  </si>
  <si>
    <t>809</t>
  </si>
  <si>
    <t>0022075</t>
  </si>
  <si>
    <t>IOMERON 400</t>
  </si>
  <si>
    <t>0042433</t>
  </si>
  <si>
    <t>VISIPAQUE 320 MG I/ML</t>
  </si>
  <si>
    <t>0065978</t>
  </si>
  <si>
    <t>DOTAREM</t>
  </si>
  <si>
    <t>0077019</t>
  </si>
  <si>
    <t>0095607</t>
  </si>
  <si>
    <t>MICROPAQUE</t>
  </si>
  <si>
    <t>0038482</t>
  </si>
  <si>
    <t>DRÁT VODÍCÍ GUIDE WIRE M</t>
  </si>
  <si>
    <t>0038503</t>
  </si>
  <si>
    <t>SOUPRAVA ZAVÁDĚCÍ INTRODUCER</t>
  </si>
  <si>
    <t>0052140</t>
  </si>
  <si>
    <t>KATETR DILATAČNÍ PTA WANDA,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</si>
  <si>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</si>
  <si>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</si>
  <si>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</si>
  <si>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</si>
  <si>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</si>
  <si>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</si>
  <si>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</si>
  <si>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</si>
  <si>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</si>
  <si>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</si>
  <si>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</si>
  <si>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</si>
  <si>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</si>
  <si>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</si>
  <si>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</si>
  <si>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</si>
  <si>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</si>
  <si>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</si>
  <si>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</si>
  <si>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</si>
  <si>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</si>
  <si>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</si>
  <si>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</si>
  <si>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</si>
  <si>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</si>
  <si>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</si>
  <si>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</si>
  <si>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</si>
  <si>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</si>
  <si>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</si>
  <si>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</si>
  <si>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</si>
  <si>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</si>
  <si>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</si>
  <si>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</si>
  <si>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</si>
  <si>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</si>
  <si>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</si>
  <si>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</si>
  <si>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</si>
  <si>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</si>
  <si>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</si>
  <si>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</si>
  <si>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</si>
  <si>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</si>
  <si>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</si>
  <si>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</si>
  <si>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</si>
  <si>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</si>
  <si>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</si>
  <si>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</si>
  <si>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</si>
  <si>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</si>
  <si>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</si>
  <si>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</si>
  <si>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</si>
  <si>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</si>
  <si>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</si>
  <si>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</si>
  <si>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</si>
  <si>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</si>
  <si>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</si>
  <si>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</si>
  <si>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</si>
  <si>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</si>
  <si>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</si>
  <si>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</si>
  <si>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</si>
  <si>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</si>
  <si>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</si>
  <si>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</si>
  <si>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</si>
  <si>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</si>
  <si>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</si>
  <si>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</si>
  <si>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</si>
  <si>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</si>
  <si>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</si>
  <si>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</si>
  <si>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</si>
  <si>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</si>
  <si>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</si>
  <si>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</si>
  <si>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</si>
  <si>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</si>
  <si>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</si>
  <si>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</si>
  <si>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</si>
  <si>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</si>
  <si>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</si>
  <si>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</si>
  <si>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</si>
  <si>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</si>
  <si>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</si>
  <si>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</si>
  <si>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</si>
  <si>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</si>
  <si>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</si>
  <si>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</si>
  <si>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</si>
  <si>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</si>
  <si>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</si>
  <si>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</si>
  <si>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</si>
  <si>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</si>
  <si>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</si>
  <si>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</si>
  <si>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</si>
  <si>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</si>
  <si>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</si>
  <si>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</si>
  <si>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</si>
  <si>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</si>
  <si>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</si>
  <si>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</si>
  <si>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</si>
  <si>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</si>
  <si>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</si>
  <si>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</si>
  <si>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</si>
  <si>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</si>
  <si>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</si>
  <si>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</si>
  <si>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</si>
  <si>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</si>
  <si>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</si>
  <si>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</si>
  <si>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</si>
  <si>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</si>
  <si>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</si>
  <si>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</si>
  <si>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</si>
  <si>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</si>
  <si>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</si>
  <si>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</si>
  <si>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</si>
  <si>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</si>
  <si>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</si>
  <si>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</si>
  <si>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</si>
  <si>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82077</t>
  </si>
  <si>
    <t>STANOVENÍ PROTILÁTEK PROTI ANTIGENŮM VIRŮ HEPATITI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</si>
  <si>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</si>
  <si>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</si>
  <si>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</si>
  <si>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</si>
  <si>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</si>
  <si>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</si>
  <si>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</si>
  <si>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</si>
  <si>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</si>
  <si>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</si>
  <si>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</si>
  <si>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</si>
  <si>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</si>
  <si>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</si>
  <si>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</si>
  <si>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</si>
  <si>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</si>
  <si>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</si>
  <si>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91419</t>
  </si>
  <si>
    <t xml:space="preserve">AUTOVAKCÍNA BAKTERIÁLNÍ PRO PERORÁLNÍ PODÁNÍ (4-6 </t>
  </si>
  <si>
    <t>41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</si>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</sst>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98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8" fillId="10" borderId="128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0" fontId="38" fillId="10" borderId="130" xfId="0" applyFont="1" applyFill="1" applyBorder="1" applyAlignment="1">
      <alignment horizontal="right" vertical="top"/>
    </xf>
    <xf numFmtId="3" fontId="38" fillId="0" borderId="128" xfId="0" applyNumberFormat="1" applyFont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177" fontId="38" fillId="10" borderId="130" xfId="0" applyNumberFormat="1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3" fontId="38" fillId="0" borderId="132" xfId="0" applyNumberFormat="1" applyFont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177" fontId="38" fillId="10" borderId="135" xfId="0" applyNumberFormat="1" applyFont="1" applyFill="1" applyBorder="1" applyAlignment="1">
      <alignment horizontal="right" vertical="top"/>
    </xf>
    <xf numFmtId="0" fontId="40" fillId="11" borderId="122" xfId="0" applyFont="1" applyFill="1" applyBorder="1" applyAlignment="1">
      <alignment vertical="top"/>
    </xf>
    <xf numFmtId="0" fontId="40" fillId="11" borderId="122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4"/>
    </xf>
    <xf numFmtId="0" fontId="41" fillId="11" borderId="127" xfId="0" applyFont="1" applyFill="1" applyBorder="1" applyAlignment="1">
      <alignment vertical="top" indent="6"/>
    </xf>
    <xf numFmtId="0" fontId="40" fillId="11" borderId="122" xfId="0" applyFont="1" applyFill="1" applyBorder="1" applyAlignment="1">
      <alignment vertical="top" indent="8"/>
    </xf>
    <xf numFmtId="0" fontId="41" fillId="11" borderId="127" xfId="0" applyFont="1" applyFill="1" applyBorder="1" applyAlignment="1">
      <alignment vertical="top" indent="2"/>
    </xf>
    <xf numFmtId="0" fontId="40" fillId="11" borderId="122" xfId="0" applyFont="1" applyFill="1" applyBorder="1" applyAlignment="1">
      <alignment vertical="top" indent="6"/>
    </xf>
    <xf numFmtId="0" fontId="41" fillId="11" borderId="127" xfId="0" applyFont="1" applyFill="1" applyBorder="1" applyAlignment="1">
      <alignment vertical="top" indent="4"/>
    </xf>
    <xf numFmtId="0" fontId="35" fillId="11" borderId="122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6" xfId="53" applyNumberFormat="1" applyFont="1" applyFill="1" applyBorder="1" applyAlignment="1">
      <alignment horizontal="left"/>
    </xf>
    <xf numFmtId="165" fontId="34" fillId="2" borderId="137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6" xfId="0" applyFont="1" applyFill="1" applyBorder="1"/>
    <xf numFmtId="3" fontId="42" fillId="2" borderId="138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39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7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6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5" xfId="0" applyNumberFormat="1" applyFont="1" applyFill="1" applyBorder="1" applyAlignment="1">
      <alignment horizontal="center"/>
    </xf>
    <xf numFmtId="174" fontId="42" fillId="4" borderId="146" xfId="0" applyNumberFormat="1" applyFont="1" applyFill="1" applyBorder="1" applyAlignment="1">
      <alignment horizontal="center"/>
    </xf>
    <xf numFmtId="174" fontId="35" fillId="0" borderId="147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/>
    </xf>
    <xf numFmtId="174" fontId="35" fillId="0" borderId="148" xfId="0" applyNumberFormat="1" applyFont="1" applyBorder="1" applyAlignment="1">
      <alignment horizontal="right" wrapText="1"/>
    </xf>
    <xf numFmtId="176" fontId="35" fillId="0" borderId="147" xfId="0" applyNumberFormat="1" applyFont="1" applyBorder="1" applyAlignment="1">
      <alignment horizontal="right"/>
    </xf>
    <xf numFmtId="176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1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1" xfId="0" applyNumberFormat="1" applyFont="1" applyBorder="1"/>
    <xf numFmtId="174" fontId="35" fillId="0" borderId="60" xfId="0" applyNumberFormat="1" applyFont="1" applyBorder="1"/>
    <xf numFmtId="174" fontId="42" fillId="4" borderId="152" xfId="0" applyNumberFormat="1" applyFont="1" applyFill="1" applyBorder="1" applyAlignment="1">
      <alignment horizontal="center"/>
    </xf>
    <xf numFmtId="174" fontId="35" fillId="0" borderId="153" xfId="0" applyNumberFormat="1" applyFont="1" applyBorder="1" applyAlignment="1">
      <alignment horizontal="right"/>
    </xf>
    <xf numFmtId="176" fontId="35" fillId="0" borderId="153" xfId="0" applyNumberFormat="1" applyFont="1" applyBorder="1" applyAlignment="1">
      <alignment horizontal="right"/>
    </xf>
    <xf numFmtId="174" fontId="35" fillId="0" borderId="154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0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0" xfId="0" applyNumberFormat="1" applyFont="1" applyBorder="1" applyAlignment="1">
      <alignment horizontal="right"/>
    </xf>
    <xf numFmtId="167" fontId="12" fillId="0" borderId="140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 applyAlignment="1">
      <alignment horizontal="right"/>
    </xf>
    <xf numFmtId="4" fontId="5" fillId="0" borderId="140" xfId="0" applyNumberFormat="1" applyFont="1" applyBorder="1" applyAlignment="1">
      <alignment horizontal="right"/>
    </xf>
    <xf numFmtId="3" fontId="5" fillId="0" borderId="140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3" fontId="12" fillId="0" borderId="140" xfId="0" applyNumberFormat="1" applyFont="1" applyBorder="1"/>
    <xf numFmtId="167" fontId="12" fillId="0" borderId="140" xfId="0" applyNumberFormat="1" applyFont="1" applyBorder="1"/>
    <xf numFmtId="167" fontId="12" fillId="0" borderId="103" xfId="0" applyNumberFormat="1" applyFont="1" applyBorder="1"/>
    <xf numFmtId="167" fontId="11" fillId="0" borderId="18" xfId="0" applyNumberFormat="1" applyFont="1" applyBorder="1" applyAlignment="1">
      <alignment horizontal="right"/>
    </xf>
    <xf numFmtId="167" fontId="12" fillId="0" borderId="18" xfId="0" applyNumberFormat="1" applyFont="1" applyBorder="1"/>
    <xf numFmtId="3" fontId="35" fillId="0" borderId="140" xfId="0" applyNumberFormat="1" applyFont="1" applyBorder="1"/>
    <xf numFmtId="167" fontId="35" fillId="0" borderId="140" xfId="0" applyNumberFormat="1" applyFont="1" applyBorder="1"/>
    <xf numFmtId="167" fontId="35" fillId="0" borderId="103" xfId="0" applyNumberFormat="1" applyFont="1" applyBorder="1"/>
    <xf numFmtId="3" fontId="35" fillId="0" borderId="140" xfId="0" applyNumberFormat="1" applyFont="1" applyBorder="1" applyAlignment="1">
      <alignment horizontal="right"/>
    </xf>
    <xf numFmtId="0" fontId="5" fillId="0" borderId="140" xfId="0" applyFont="1" applyBorder="1"/>
    <xf numFmtId="9" fontId="35" fillId="0" borderId="140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5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1.0084706482319883</c:v>
                </c:pt>
                <c:pt idx="1">
                  <c:v>1.0290146552479094</c:v>
                </c:pt>
                <c:pt idx="2">
                  <c:v>1.1271757789201429</c:v>
                </c:pt>
                <c:pt idx="3">
                  <c:v>1.1557440560397263</c:v>
                </c:pt>
                <c:pt idx="4">
                  <c:v>1.1830130026607961</c:v>
                </c:pt>
                <c:pt idx="5">
                  <c:v>1.1568479878069682</c:v>
                </c:pt>
                <c:pt idx="6">
                  <c:v>1.1355126224984238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78304"/>
        <c:axId val="10703064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1.2354168789754147</c:v>
                </c:pt>
                <c:pt idx="1">
                  <c:v>1.2354168789754147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08736"/>
        <c:axId val="1075451008"/>
      </c:scatterChart>
      <c:catAx>
        <c:axId val="103217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030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0306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2178304"/>
        <c:crosses val="autoZero"/>
        <c:crossBetween val="between"/>
      </c:valAx>
      <c:valAx>
        <c:axId val="1070308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75451008"/>
        <c:crosses val="max"/>
        <c:crossBetween val="midCat"/>
      </c:valAx>
      <c:valAx>
        <c:axId val="10754510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70308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1.0084248149093695</c:v>
                </c:pt>
                <c:pt idx="1">
                  <c:v>0.99864059395587168</c:v>
                </c:pt>
                <c:pt idx="2">
                  <c:v>0.97092928303119397</c:v>
                </c:pt>
                <c:pt idx="3">
                  <c:v>0.96665314982229322</c:v>
                </c:pt>
                <c:pt idx="4">
                  <c:v>0.98321129655431372</c:v>
                </c:pt>
                <c:pt idx="5">
                  <c:v>0.97576095716322608</c:v>
                </c:pt>
                <c:pt idx="6">
                  <c:v>0.97333969725896641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611904"/>
        <c:axId val="107839308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191424"/>
        <c:axId val="1097193728"/>
      </c:scatterChart>
      <c:catAx>
        <c:axId val="1077611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83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3930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77611904"/>
        <c:crosses val="autoZero"/>
        <c:crossBetween val="between"/>
      </c:valAx>
      <c:valAx>
        <c:axId val="10971914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97193728"/>
        <c:crosses val="max"/>
        <c:crossBetween val="midCat"/>
      </c:valAx>
      <c:valAx>
        <c:axId val="109719372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971914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7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1495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1983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7" t="s">
        <v>1984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2009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2613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2622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2793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3152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3312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3668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19663.791019390341</v>
      </c>
      <c r="D4" s="287">
        <f ca="1">IF(ISERROR(VLOOKUP("Náklady celkem",INDIRECT("HI!$A:$G"),5,0)),0,VLOOKUP("Náklady celkem",INDIRECT("HI!$A:$G"),5,0))</f>
        <v>21563.842660000017</v>
      </c>
      <c r="E4" s="288">
        <f ca="1">IF(C4=0,0,D4/C4)</f>
        <v>1.0966269240115523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666.61828972410933</v>
      </c>
      <c r="D7" s="295">
        <f>IF(ISERROR(HI!E5),"",HI!E5)</f>
        <v>610.83063000000004</v>
      </c>
      <c r="E7" s="292">
        <f t="shared" ref="E7:E15" si="0">IF(C7=0,0,D7/C7)</f>
        <v>0.91631243759123693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0.99672372151681299</v>
      </c>
      <c r="E8" s="292">
        <f t="shared" si="0"/>
        <v>1.1074708016853478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0.13007570543702685</v>
      </c>
      <c r="E9" s="292">
        <f>IF(C9=0,0,D9/C9)</f>
        <v>0.43358568479008952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0.39399159154519375</v>
      </c>
      <c r="E11" s="292">
        <f t="shared" si="0"/>
        <v>0.6566526525753229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0.9396684423112065</v>
      </c>
      <c r="E12" s="292">
        <f t="shared" si="0"/>
        <v>1.1745855528890081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1317.3706582685868</v>
      </c>
      <c r="D15" s="295">
        <f>IF(ISERROR(HI!E6),"",HI!E6)</f>
        <v>1176.6377499999999</v>
      </c>
      <c r="E15" s="292">
        <f t="shared" si="0"/>
        <v>0.89317136571604572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12402.298940126257</v>
      </c>
      <c r="D16" s="291">
        <f ca="1">IF(ISERROR(VLOOKUP("Osobní náklady (Kč) *",INDIRECT("HI!$A:$G"),5,0)),0,VLOOKUP("Osobní náklady (Kč) *",INDIRECT("HI!$A:$G"),5,0))</f>
        <v>14654.632790000011</v>
      </c>
      <c r="E16" s="292">
        <f ca="1">IF(C16=0,0,D16/C16)</f>
        <v>1.1816061571122576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24292.979330000002</v>
      </c>
      <c r="D18" s="311">
        <f ca="1">IF(ISERROR(VLOOKUP("Výnosy celkem",INDIRECT("HI!$A:$G"),5,0)),0,VLOOKUP("Výnosy celkem",INDIRECT("HI!$A:$G"),5,0))</f>
        <v>24486.013739999999</v>
      </c>
      <c r="E18" s="312">
        <f t="shared" ref="E18:E28" ca="1" si="1">IF(C18=0,0,D18/C18)</f>
        <v>1.0079460986393551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11157.89933</v>
      </c>
      <c r="D19" s="291">
        <f ca="1">IF(ISERROR(VLOOKUP("Ambulance *",INDIRECT("HI!$A:$G"),5,0)),0,VLOOKUP("Ambulance *",INDIRECT("HI!$A:$G"),5,0))</f>
        <v>11753.92374</v>
      </c>
      <c r="E19" s="292">
        <f t="shared" ca="1" si="1"/>
        <v>1.0534172600390364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1.0534172600390364</v>
      </c>
      <c r="E20" s="292">
        <f t="shared" si="1"/>
        <v>1.0534172600390364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0.92644142768375271</v>
      </c>
      <c r="E21" s="292">
        <f t="shared" si="1"/>
        <v>1.0899310913926503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13135.08</v>
      </c>
      <c r="D22" s="291">
        <f ca="1">IF(ISERROR(VLOOKUP("Hospitalizace *",INDIRECT("HI!$A:$G"),5,0)),0,VLOOKUP("Hospitalizace *",INDIRECT("HI!$A:$G"),5,0))</f>
        <v>12732.089999999998</v>
      </c>
      <c r="E22" s="292">
        <f ca="1">IF(C22=0,0,D22/C22)</f>
        <v>0.96931956257594154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0.96931956257594154</v>
      </c>
      <c r="E23" s="292">
        <f t="shared" si="1"/>
        <v>0.96931956257594154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0.96931956257594154</v>
      </c>
      <c r="E24" s="292">
        <f t="shared" si="1"/>
        <v>0.96931956257594154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1.0112781954887218</v>
      </c>
      <c r="E26" s="292">
        <f t="shared" si="1"/>
        <v>1.0645033636723387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0.97333969725896641</v>
      </c>
      <c r="E27" s="292">
        <f t="shared" si="1"/>
        <v>0.97333969725896641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0.88863912515188304</v>
      </c>
      <c r="D28" s="297">
        <f>IF(ISERROR(VLOOKUP("Celkem:",'ZV Vyžád.'!$A:$M,7,0)),"",VLOOKUP("Celkem:",'ZV Vyžád.'!$A:$M,7,0))</f>
        <v>1.3117483116185238</v>
      </c>
      <c r="E28" s="292">
        <f t="shared" si="1"/>
        <v>1.4761316202393457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537.04683</v>
      </c>
      <c r="C5" s="33">
        <v>895.36577999999997</v>
      </c>
      <c r="D5" s="12"/>
      <c r="E5" s="230">
        <v>610.83063000000004</v>
      </c>
      <c r="F5" s="32">
        <v>666.61828972410933</v>
      </c>
      <c r="G5" s="229">
        <f>E5-F5</f>
        <v>-55.78765972410929</v>
      </c>
      <c r="H5" s="235">
        <f>IF(F5&lt;0.00000001,"",E5/F5)</f>
        <v>0.91631243759123693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1717.4458799999998</v>
      </c>
      <c r="C6" s="35">
        <v>999.24635999999805</v>
      </c>
      <c r="D6" s="12"/>
      <c r="E6" s="231">
        <v>1176.6377499999999</v>
      </c>
      <c r="F6" s="34">
        <v>1317.3706582685868</v>
      </c>
      <c r="G6" s="232">
        <f>E6-F6</f>
        <v>-140.73290826858693</v>
      </c>
      <c r="H6" s="236">
        <f>IF(F6&lt;0.00000001,"",E6/F6)</f>
        <v>0.89317136571604572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12485.876620000001</v>
      </c>
      <c r="C7" s="35">
        <v>13122.223479999997</v>
      </c>
      <c r="D7" s="12"/>
      <c r="E7" s="231">
        <v>14654.632790000011</v>
      </c>
      <c r="F7" s="34">
        <v>12402.298940126257</v>
      </c>
      <c r="G7" s="232">
        <f>E7-F7</f>
        <v>2252.3338498737539</v>
      </c>
      <c r="H7" s="236">
        <f>IF(F7&lt;0.00000001,"",E7/F7)</f>
        <v>1.1816061571122576</v>
      </c>
    </row>
    <row r="8" spans="1:8" ht="14.4" customHeight="1" thickBot="1" x14ac:dyDescent="0.35">
      <c r="A8" s="1" t="s">
        <v>97</v>
      </c>
      <c r="B8" s="15">
        <v>4741.7353099999964</v>
      </c>
      <c r="C8" s="37">
        <v>4028.1112600000006</v>
      </c>
      <c r="D8" s="12"/>
      <c r="E8" s="233">
        <v>5121.7414900000094</v>
      </c>
      <c r="F8" s="36">
        <v>5277.5031312713872</v>
      </c>
      <c r="G8" s="234">
        <f>E8-F8</f>
        <v>-155.76164127137781</v>
      </c>
      <c r="H8" s="237">
        <f>IF(F8&lt;0.00000001,"",E8/F8)</f>
        <v>0.97048573209773659</v>
      </c>
    </row>
    <row r="9" spans="1:8" ht="14.4" customHeight="1" thickBot="1" x14ac:dyDescent="0.35">
      <c r="A9" s="2" t="s">
        <v>98</v>
      </c>
      <c r="B9" s="3">
        <v>19482.104639999998</v>
      </c>
      <c r="C9" s="39">
        <v>19044.946879999996</v>
      </c>
      <c r="D9" s="12"/>
      <c r="E9" s="3">
        <v>21563.842660000017</v>
      </c>
      <c r="F9" s="38">
        <v>19663.791019390341</v>
      </c>
      <c r="G9" s="38">
        <f>E9-F9</f>
        <v>1900.0516406096758</v>
      </c>
      <c r="H9" s="238">
        <f>IF(F9&lt;0.00000001,"",E9/F9)</f>
        <v>1.0966269240115523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11157.89933</v>
      </c>
      <c r="C11" s="33">
        <f>IF(ISERROR(VLOOKUP("Celkem:",'ZV Vykáz.-A'!A:F,4,0)),0,VLOOKUP("Celkem:",'ZV Vykáz.-A'!A:F,4,0)/1000)</f>
        <v>11033.379739999998</v>
      </c>
      <c r="D11" s="12"/>
      <c r="E11" s="230">
        <f>IF(ISERROR(VLOOKUP("Celkem:",'ZV Vykáz.-A'!A:F,6,0)),0,VLOOKUP("Celkem:",'ZV Vykáz.-A'!A:F,6,0)/1000)</f>
        <v>11753.92374</v>
      </c>
      <c r="F11" s="32">
        <f>B11</f>
        <v>11157.89933</v>
      </c>
      <c r="G11" s="229">
        <f>E11-F11</f>
        <v>596.02440999999999</v>
      </c>
      <c r="H11" s="235">
        <f>IF(F11&lt;0.00000001,"",E11/F11)</f>
        <v>1.0534172600390364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13135.08</v>
      </c>
      <c r="C12" s="37">
        <f>IF(ISERROR(VLOOKUP("Celkem",CaseMix!A:D,3,0)),0,VLOOKUP("Celkem",CaseMix!A:D,3,0)*30)</f>
        <v>9969.4199999999983</v>
      </c>
      <c r="D12" s="12"/>
      <c r="E12" s="233">
        <f>IF(ISERROR(VLOOKUP("Celkem",CaseMix!A:D,4,0)),0,VLOOKUP("Celkem",CaseMix!A:D,4,0)*30)</f>
        <v>12732.089999999998</v>
      </c>
      <c r="F12" s="36">
        <f>B12</f>
        <v>13135.08</v>
      </c>
      <c r="G12" s="234">
        <f>E12-F12</f>
        <v>-402.9900000000016</v>
      </c>
      <c r="H12" s="237">
        <f>IF(F12&lt;0.00000001,"",E12/F12)</f>
        <v>0.96931956257594154</v>
      </c>
    </row>
    <row r="13" spans="1:8" ht="14.4" customHeight="1" thickBot="1" x14ac:dyDescent="0.35">
      <c r="A13" s="4" t="s">
        <v>101</v>
      </c>
      <c r="B13" s="9">
        <f>SUM(B11:B12)</f>
        <v>24292.979330000002</v>
      </c>
      <c r="C13" s="41">
        <f>SUM(C11:C12)</f>
        <v>21002.799739999995</v>
      </c>
      <c r="D13" s="12"/>
      <c r="E13" s="9">
        <f>SUM(E11:E12)</f>
        <v>24486.013739999999</v>
      </c>
      <c r="F13" s="40">
        <f>SUM(F11:F12)</f>
        <v>24292.979330000002</v>
      </c>
      <c r="G13" s="40">
        <f>E13-F13</f>
        <v>193.03440999999657</v>
      </c>
      <c r="H13" s="239">
        <f>IF(F13&lt;0.00000001,"",E13/F13)</f>
        <v>1.0079460986393551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1.2469381403548403</v>
      </c>
      <c r="C15" s="43">
        <f>IF(C9=0,"",C13/C9)</f>
        <v>1.1028016970767209</v>
      </c>
      <c r="D15" s="12"/>
      <c r="E15" s="10">
        <f>IF(E9=0,"",E13/E9)</f>
        <v>1.1355125394890995</v>
      </c>
      <c r="F15" s="42">
        <f>IF(F9=0,"",F13/F9)</f>
        <v>1.2354168789754147</v>
      </c>
      <c r="G15" s="42">
        <f>IF(ISERROR(F15-E15),"",E15-F15)</f>
        <v>-9.9904339486315274E-2</v>
      </c>
      <c r="H15" s="240">
        <f>IF(ISERROR(F15-E15),"",IF(F15&lt;0.00000001,"",E15/F15))</f>
        <v>0.91913309492001571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1.0084706482319883</v>
      </c>
      <c r="C4" s="331">
        <f t="shared" ref="C4:M4" si="0">(C10+C8)/C6</f>
        <v>1.0290146552479094</v>
      </c>
      <c r="D4" s="331">
        <f t="shared" si="0"/>
        <v>1.1271757789201429</v>
      </c>
      <c r="E4" s="331">
        <f t="shared" si="0"/>
        <v>1.1557440560397263</v>
      </c>
      <c r="F4" s="331">
        <f t="shared" si="0"/>
        <v>1.1830130026607961</v>
      </c>
      <c r="G4" s="331">
        <f t="shared" si="0"/>
        <v>1.1568479878069682</v>
      </c>
      <c r="H4" s="331">
        <f t="shared" si="0"/>
        <v>1.1355126224984238</v>
      </c>
      <c r="I4" s="331">
        <f t="shared" si="0"/>
        <v>0.5450756488686046</v>
      </c>
      <c r="J4" s="331">
        <f t="shared" si="0"/>
        <v>0.5450756488686046</v>
      </c>
      <c r="K4" s="331">
        <f t="shared" si="0"/>
        <v>0.5450756488686046</v>
      </c>
      <c r="L4" s="331">
        <f t="shared" si="0"/>
        <v>0.5450756488686046</v>
      </c>
      <c r="M4" s="331">
        <f t="shared" si="0"/>
        <v>0.5450756488686046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3272.2584200000201</v>
      </c>
      <c r="C5" s="331">
        <f>IF(ISERROR(VLOOKUP($A5,'Man Tab'!$A:$Q,COLUMN()+2,0)),0,VLOOKUP($A5,'Man Tab'!$A:$Q,COLUMN()+2,0))</f>
        <v>2785.5312899999999</v>
      </c>
      <c r="D5" s="331">
        <f>IF(ISERROR(VLOOKUP($A5,'Man Tab'!$A:$Q,COLUMN()+2,0)),0,VLOOKUP($A5,'Man Tab'!$A:$Q,COLUMN()+2,0))</f>
        <v>2886.9391500000002</v>
      </c>
      <c r="E5" s="331">
        <f>IF(ISERROR(VLOOKUP($A5,'Man Tab'!$A:$Q,COLUMN()+2,0)),0,VLOOKUP($A5,'Man Tab'!$A:$Q,COLUMN()+2,0))</f>
        <v>2899.6226799999999</v>
      </c>
      <c r="F5" s="331">
        <f>IF(ISERROR(VLOOKUP($A5,'Man Tab'!$A:$Q,COLUMN()+2,0)),0,VLOOKUP($A5,'Man Tab'!$A:$Q,COLUMN()+2,0))</f>
        <v>3035.98434</v>
      </c>
      <c r="G5" s="331">
        <f>IF(ISERROR(VLOOKUP($A5,'Man Tab'!$A:$Q,COLUMN()+2,0)),0,VLOOKUP($A5,'Man Tab'!$A:$Q,COLUMN()+2,0))</f>
        <v>3085.0873900000001</v>
      </c>
      <c r="H5" s="331">
        <f>IF(ISERROR(VLOOKUP($A5,'Man Tab'!$A:$Q,COLUMN()+2,0)),0,VLOOKUP($A5,'Man Tab'!$A:$Q,COLUMN()+2,0))</f>
        <v>3598.41939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3272.2584200000201</v>
      </c>
      <c r="C6" s="333">
        <f t="shared" ref="C6:M6" si="1">C5+B6</f>
        <v>6057.78971000002</v>
      </c>
      <c r="D6" s="333">
        <f t="shared" si="1"/>
        <v>8944.7288600000211</v>
      </c>
      <c r="E6" s="333">
        <f t="shared" si="1"/>
        <v>11844.351540000021</v>
      </c>
      <c r="F6" s="333">
        <f t="shared" si="1"/>
        <v>14880.335880000021</v>
      </c>
      <c r="G6" s="333">
        <f t="shared" si="1"/>
        <v>17965.423270000021</v>
      </c>
      <c r="H6" s="333">
        <f t="shared" si="1"/>
        <v>21563.84266000002</v>
      </c>
      <c r="I6" s="333">
        <f t="shared" si="1"/>
        <v>21563.84266000002</v>
      </c>
      <c r="J6" s="333">
        <f t="shared" si="1"/>
        <v>21563.84266000002</v>
      </c>
      <c r="K6" s="333">
        <f t="shared" si="1"/>
        <v>21563.84266000002</v>
      </c>
      <c r="L6" s="333">
        <f t="shared" si="1"/>
        <v>21563.84266000002</v>
      </c>
      <c r="M6" s="333">
        <f t="shared" si="1"/>
        <v>21563.84266000002</v>
      </c>
    </row>
    <row r="7" spans="1:13" ht="14.4" customHeight="1" x14ac:dyDescent="0.3">
      <c r="A7" s="332" t="s">
        <v>127</v>
      </c>
      <c r="B7" s="332">
        <v>52.061</v>
      </c>
      <c r="C7" s="332">
        <v>97.064999999999998</v>
      </c>
      <c r="D7" s="332">
        <v>164.81200000000001</v>
      </c>
      <c r="E7" s="332">
        <v>224.511</v>
      </c>
      <c r="F7" s="332">
        <v>295.47500000000002</v>
      </c>
      <c r="G7" s="332">
        <v>348.80099999999999</v>
      </c>
      <c r="H7" s="332">
        <v>424.40300000000002</v>
      </c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1561.83</v>
      </c>
      <c r="C8" s="333">
        <f t="shared" ref="C8:M8" si="2">C7*30</f>
        <v>2911.95</v>
      </c>
      <c r="D8" s="333">
        <f t="shared" si="2"/>
        <v>4944.3600000000006</v>
      </c>
      <c r="E8" s="333">
        <f t="shared" si="2"/>
        <v>6735.33</v>
      </c>
      <c r="F8" s="333">
        <f t="shared" si="2"/>
        <v>8864.25</v>
      </c>
      <c r="G8" s="333">
        <f t="shared" si="2"/>
        <v>10464.029999999999</v>
      </c>
      <c r="H8" s="333">
        <f t="shared" si="2"/>
        <v>12732.09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1738146.5700000022</v>
      </c>
      <c r="C9" s="332">
        <v>1583457.8200000005</v>
      </c>
      <c r="D9" s="332">
        <v>1816317.3300000008</v>
      </c>
      <c r="E9" s="332">
        <v>1815787.1700000006</v>
      </c>
      <c r="F9" s="332">
        <v>1785671.9400000002</v>
      </c>
      <c r="G9" s="332">
        <v>1579852.9300000016</v>
      </c>
      <c r="H9" s="332">
        <v>1434691.7700000005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1738.1465700000022</v>
      </c>
      <c r="C10" s="333">
        <f t="shared" ref="C10:M10" si="3">C9/1000+B10</f>
        <v>3321.6043900000027</v>
      </c>
      <c r="D10" s="333">
        <f t="shared" si="3"/>
        <v>5137.9217200000039</v>
      </c>
      <c r="E10" s="333">
        <f t="shared" si="3"/>
        <v>6953.7088900000044</v>
      </c>
      <c r="F10" s="333">
        <f t="shared" si="3"/>
        <v>8739.3808300000055</v>
      </c>
      <c r="G10" s="333">
        <f t="shared" si="3"/>
        <v>10319.233760000006</v>
      </c>
      <c r="H10" s="333">
        <f t="shared" si="3"/>
        <v>11753.925530000008</v>
      </c>
      <c r="I10" s="333">
        <f t="shared" si="3"/>
        <v>11753.925530000008</v>
      </c>
      <c r="J10" s="333">
        <f t="shared" si="3"/>
        <v>11753.925530000008</v>
      </c>
      <c r="K10" s="333">
        <f t="shared" si="3"/>
        <v>11753.925530000008</v>
      </c>
      <c r="L10" s="333">
        <f t="shared" si="3"/>
        <v>11753.925530000008</v>
      </c>
      <c r="M10" s="333">
        <f t="shared" si="3"/>
        <v>11753.925530000008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7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1.2354168789754147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1.2354168789754147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3.4584595208887258E-323</v>
      </c>
      <c r="Q6" s="188" t="s">
        <v>333</v>
      </c>
    </row>
    <row r="7" spans="1:17" ht="14.4" customHeight="1" x14ac:dyDescent="0.3">
      <c r="A7" s="19" t="s">
        <v>35</v>
      </c>
      <c r="B7" s="55">
        <v>1142.77421095561</v>
      </c>
      <c r="C7" s="56">
        <v>95.231184246300998</v>
      </c>
      <c r="D7" s="56">
        <v>82.498869999999997</v>
      </c>
      <c r="E7" s="56">
        <v>58.130890000000001</v>
      </c>
      <c r="F7" s="56">
        <v>78.725030000000004</v>
      </c>
      <c r="G7" s="56">
        <v>111.51667</v>
      </c>
      <c r="H7" s="56">
        <v>79.076939999999993</v>
      </c>
      <c r="I7" s="56">
        <v>98.876689999999996</v>
      </c>
      <c r="J7" s="56">
        <v>102.00554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610.83063000000004</v>
      </c>
      <c r="Q7" s="189">
        <v>0.91631243759100001</v>
      </c>
    </row>
    <row r="8" spans="1:17" ht="14.4" customHeight="1" x14ac:dyDescent="0.3">
      <c r="A8" s="19" t="s">
        <v>36</v>
      </c>
      <c r="B8" s="55">
        <v>92.999448964562006</v>
      </c>
      <c r="C8" s="56">
        <v>7.7499540803800002</v>
      </c>
      <c r="D8" s="56">
        <v>4.9406564584124654E-324</v>
      </c>
      <c r="E8" s="56">
        <v>4.8419999999999996</v>
      </c>
      <c r="F8" s="56">
        <v>4.9406564584124654E-324</v>
      </c>
      <c r="G8" s="56">
        <v>4.9406564584124654E-324</v>
      </c>
      <c r="H8" s="56">
        <v>4.9406564584124654E-324</v>
      </c>
      <c r="I8" s="56">
        <v>26.454000000000001</v>
      </c>
      <c r="J8" s="56">
        <v>10.897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42.192999999999998</v>
      </c>
      <c r="Q8" s="189">
        <v>0.77775576036299998</v>
      </c>
    </row>
    <row r="9" spans="1:17" ht="14.4" customHeight="1" x14ac:dyDescent="0.3">
      <c r="A9" s="19" t="s">
        <v>37</v>
      </c>
      <c r="B9" s="55">
        <v>2258.34969988901</v>
      </c>
      <c r="C9" s="56">
        <v>188.195808324084</v>
      </c>
      <c r="D9" s="56">
        <v>133.099320000001</v>
      </c>
      <c r="E9" s="56">
        <v>152.50685999999999</v>
      </c>
      <c r="F9" s="56">
        <v>149.56523999999999</v>
      </c>
      <c r="G9" s="56">
        <v>240.94131999999999</v>
      </c>
      <c r="H9" s="56">
        <v>123.61834</v>
      </c>
      <c r="I9" s="56">
        <v>193.38536999999999</v>
      </c>
      <c r="J9" s="56">
        <v>183.5213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1176.6377500000001</v>
      </c>
      <c r="Q9" s="189">
        <v>0.89317136571599998</v>
      </c>
    </row>
    <row r="10" spans="1:17" ht="14.4" customHeight="1" x14ac:dyDescent="0.3">
      <c r="A10" s="19" t="s">
        <v>38</v>
      </c>
      <c r="B10" s="55">
        <v>272.99903718598301</v>
      </c>
      <c r="C10" s="56">
        <v>22.749919765497999</v>
      </c>
      <c r="D10" s="56">
        <v>32.316780000000001</v>
      </c>
      <c r="E10" s="56">
        <v>26.585760000000001</v>
      </c>
      <c r="F10" s="56">
        <v>26.845490000000002</v>
      </c>
      <c r="G10" s="56">
        <v>30.45974</v>
      </c>
      <c r="H10" s="56">
        <v>24.52778</v>
      </c>
      <c r="I10" s="56">
        <v>28.233280000000001</v>
      </c>
      <c r="J10" s="56">
        <v>24.75027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193.7191</v>
      </c>
      <c r="Q10" s="189">
        <v>1.2164507579849999</v>
      </c>
    </row>
    <row r="11" spans="1:17" ht="14.4" customHeight="1" x14ac:dyDescent="0.3">
      <c r="A11" s="19" t="s">
        <v>39</v>
      </c>
      <c r="B11" s="55">
        <v>545.43209258911099</v>
      </c>
      <c r="C11" s="56">
        <v>45.452674382425002</v>
      </c>
      <c r="D11" s="56">
        <v>37.10859</v>
      </c>
      <c r="E11" s="56">
        <v>26.359719999999999</v>
      </c>
      <c r="F11" s="56">
        <v>50.546599999999998</v>
      </c>
      <c r="G11" s="56">
        <v>40.583559999999999</v>
      </c>
      <c r="H11" s="56">
        <v>48.646549999999998</v>
      </c>
      <c r="I11" s="56">
        <v>43.009929999999997</v>
      </c>
      <c r="J11" s="56">
        <v>27.342780000000001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273.59773000000001</v>
      </c>
      <c r="Q11" s="189">
        <v>0.859913977143</v>
      </c>
    </row>
    <row r="12" spans="1:17" ht="14.4" customHeight="1" x14ac:dyDescent="0.3">
      <c r="A12" s="19" t="s">
        <v>40</v>
      </c>
      <c r="B12" s="55">
        <v>20.829625872621001</v>
      </c>
      <c r="C12" s="56">
        <v>1.735802156051</v>
      </c>
      <c r="D12" s="56">
        <v>4.5864700000000003</v>
      </c>
      <c r="E12" s="56">
        <v>0.60709000000000002</v>
      </c>
      <c r="F12" s="56">
        <v>7.6623700000000001</v>
      </c>
      <c r="G12" s="56">
        <v>2.0829200000000001</v>
      </c>
      <c r="H12" s="56">
        <v>1.16571</v>
      </c>
      <c r="I12" s="56">
        <v>3.2342300000000002</v>
      </c>
      <c r="J12" s="56">
        <v>1.0962000000000001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20.434989999999999</v>
      </c>
      <c r="Q12" s="189">
        <v>1.68180703978</v>
      </c>
    </row>
    <row r="13" spans="1:17" ht="14.4" customHeight="1" x14ac:dyDescent="0.3">
      <c r="A13" s="19" t="s">
        <v>41</v>
      </c>
      <c r="B13" s="55">
        <v>1259.8230513216999</v>
      </c>
      <c r="C13" s="56">
        <v>104.985254276809</v>
      </c>
      <c r="D13" s="56">
        <v>102.382490000001</v>
      </c>
      <c r="E13" s="56">
        <v>51.27458</v>
      </c>
      <c r="F13" s="56">
        <v>76.772289999999998</v>
      </c>
      <c r="G13" s="56">
        <v>82.293930000000003</v>
      </c>
      <c r="H13" s="56">
        <v>39.415439999999997</v>
      </c>
      <c r="I13" s="56">
        <v>95.281080000000003</v>
      </c>
      <c r="J13" s="56">
        <v>68.477800000000002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515.89761000000101</v>
      </c>
      <c r="Q13" s="189">
        <v>0.70200009590900003</v>
      </c>
    </row>
    <row r="14" spans="1:17" ht="14.4" customHeight="1" x14ac:dyDescent="0.3">
      <c r="A14" s="19" t="s">
        <v>42</v>
      </c>
      <c r="B14" s="55">
        <v>2713.7290067575</v>
      </c>
      <c r="C14" s="56">
        <v>226.144083896458</v>
      </c>
      <c r="D14" s="56">
        <v>316.168000000002</v>
      </c>
      <c r="E14" s="56">
        <v>264.89999999999998</v>
      </c>
      <c r="F14" s="56">
        <v>234.63300000000001</v>
      </c>
      <c r="G14" s="56">
        <v>192.95099999999999</v>
      </c>
      <c r="H14" s="56">
        <v>162.49600000000001</v>
      </c>
      <c r="I14" s="56">
        <v>138.08099999999999</v>
      </c>
      <c r="J14" s="56">
        <v>127.19799999999999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1436.4269999999999</v>
      </c>
      <c r="Q14" s="189">
        <v>0.90740316353700001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3.4584595208887258E-323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3.4584595208887258E-323</v>
      </c>
      <c r="Q16" s="189" t="s">
        <v>333</v>
      </c>
    </row>
    <row r="17" spans="1:17" ht="14.4" customHeight="1" x14ac:dyDescent="0.3">
      <c r="A17" s="19" t="s">
        <v>45</v>
      </c>
      <c r="B17" s="55">
        <v>856.20864095978095</v>
      </c>
      <c r="C17" s="56">
        <v>71.350720079981002</v>
      </c>
      <c r="D17" s="56">
        <v>7.2481600000000004</v>
      </c>
      <c r="E17" s="56">
        <v>125.26373</v>
      </c>
      <c r="F17" s="56">
        <v>34.692300000000003</v>
      </c>
      <c r="G17" s="56">
        <v>15.90319</v>
      </c>
      <c r="H17" s="56">
        <v>53.525329999999997</v>
      </c>
      <c r="I17" s="56">
        <v>33.115499999999997</v>
      </c>
      <c r="J17" s="56">
        <v>32.268650000000001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302.01686000000001</v>
      </c>
      <c r="Q17" s="189">
        <v>0.60469278608400001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4.9406564584124654E-324</v>
      </c>
      <c r="F18" s="56">
        <v>4.9406564584124654E-324</v>
      </c>
      <c r="G18" s="56">
        <v>4.9406564584124654E-324</v>
      </c>
      <c r="H18" s="56">
        <v>4.9406564584124654E-324</v>
      </c>
      <c r="I18" s="56">
        <v>0.61599999999999999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0.61599999999999999</v>
      </c>
      <c r="Q18" s="189" t="s">
        <v>333</v>
      </c>
    </row>
    <row r="19" spans="1:17" ht="14.4" customHeight="1" x14ac:dyDescent="0.3">
      <c r="A19" s="19" t="s">
        <v>47</v>
      </c>
      <c r="B19" s="55">
        <v>1699.1398685234601</v>
      </c>
      <c r="C19" s="56">
        <v>141.59498904362201</v>
      </c>
      <c r="D19" s="56">
        <v>197.04018000000099</v>
      </c>
      <c r="E19" s="56">
        <v>62.410310000000003</v>
      </c>
      <c r="F19" s="56">
        <v>117.74937</v>
      </c>
      <c r="G19" s="56">
        <v>90.13279</v>
      </c>
      <c r="H19" s="56">
        <v>279.07684999999998</v>
      </c>
      <c r="I19" s="56">
        <v>297.57441</v>
      </c>
      <c r="J19" s="56">
        <v>111.32769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1155.3116</v>
      </c>
      <c r="Q19" s="189">
        <v>1.165609852442</v>
      </c>
    </row>
    <row r="20" spans="1:17" ht="14.4" customHeight="1" x14ac:dyDescent="0.3">
      <c r="A20" s="19" t="s">
        <v>48</v>
      </c>
      <c r="B20" s="55">
        <v>21261.083897359302</v>
      </c>
      <c r="C20" s="56">
        <v>1771.7569914466101</v>
      </c>
      <c r="D20" s="56">
        <v>2238.5513700000101</v>
      </c>
      <c r="E20" s="56">
        <v>1821.88642</v>
      </c>
      <c r="F20" s="56">
        <v>1951.49234</v>
      </c>
      <c r="G20" s="56">
        <v>1956.98225</v>
      </c>
      <c r="H20" s="56">
        <v>2023.2131999999999</v>
      </c>
      <c r="I20" s="56">
        <v>1962.231</v>
      </c>
      <c r="J20" s="56">
        <v>2700.27621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14654.63279</v>
      </c>
      <c r="Q20" s="189">
        <v>1.181606157112</v>
      </c>
    </row>
    <row r="21" spans="1:17" ht="14.4" customHeight="1" x14ac:dyDescent="0.3">
      <c r="A21" s="20" t="s">
        <v>49</v>
      </c>
      <c r="B21" s="55">
        <v>1507.98745286191</v>
      </c>
      <c r="C21" s="56">
        <v>125.665621071826</v>
      </c>
      <c r="D21" s="56">
        <v>120.53200000000101</v>
      </c>
      <c r="E21" s="56">
        <v>190.76400000000001</v>
      </c>
      <c r="F21" s="56">
        <v>130.37899999999999</v>
      </c>
      <c r="G21" s="56">
        <v>129.88499999999999</v>
      </c>
      <c r="H21" s="56">
        <v>122.64400000000001</v>
      </c>
      <c r="I21" s="56">
        <v>138.256</v>
      </c>
      <c r="J21" s="56">
        <v>125.304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957.76400000000103</v>
      </c>
      <c r="Q21" s="189">
        <v>1.0887896578580001</v>
      </c>
    </row>
    <row r="22" spans="1:17" ht="14.4" customHeight="1" x14ac:dyDescent="0.3">
      <c r="A22" s="19" t="s">
        <v>50</v>
      </c>
      <c r="B22" s="55">
        <v>78</v>
      </c>
      <c r="C22" s="56">
        <v>6.5</v>
      </c>
      <c r="D22" s="56">
        <v>4.9406564584124654E-324</v>
      </c>
      <c r="E22" s="56">
        <v>4.9406564584124654E-324</v>
      </c>
      <c r="F22" s="56">
        <v>4.9406564584124654E-324</v>
      </c>
      <c r="G22" s="56">
        <v>5.0279999999999996</v>
      </c>
      <c r="H22" s="56">
        <v>78.272000000000006</v>
      </c>
      <c r="I22" s="56">
        <v>28.386399999999998</v>
      </c>
      <c r="J22" s="56">
        <v>13.67971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125.36611000000001</v>
      </c>
      <c r="Q22" s="189">
        <v>2.7552991208790001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1.3833838083554903E-322</v>
      </c>
      <c r="Q23" s="189" t="s">
        <v>333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0.72619</v>
      </c>
      <c r="E24" s="56">
        <v>-7.0000000505388002E-5</v>
      </c>
      <c r="F24" s="56">
        <v>27.87612</v>
      </c>
      <c r="G24" s="56">
        <v>0.86231000000000002</v>
      </c>
      <c r="H24" s="56">
        <v>0.30619999999899999</v>
      </c>
      <c r="I24" s="56">
        <v>-1.6474999999990001</v>
      </c>
      <c r="J24" s="56">
        <v>70.274239999998997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98.397490000000005</v>
      </c>
      <c r="Q24" s="189"/>
    </row>
    <row r="25" spans="1:17" ht="14.4" customHeight="1" x14ac:dyDescent="0.3">
      <c r="A25" s="21" t="s">
        <v>53</v>
      </c>
      <c r="B25" s="58">
        <v>33709.356033240598</v>
      </c>
      <c r="C25" s="59">
        <v>2809.1130027700501</v>
      </c>
      <c r="D25" s="59">
        <v>3272.2584200000201</v>
      </c>
      <c r="E25" s="59">
        <v>2785.5312899999999</v>
      </c>
      <c r="F25" s="59">
        <v>2886.9391500000002</v>
      </c>
      <c r="G25" s="59">
        <v>2899.6226799999999</v>
      </c>
      <c r="H25" s="59">
        <v>3035.98434</v>
      </c>
      <c r="I25" s="59">
        <v>3085.0873900000001</v>
      </c>
      <c r="J25" s="59">
        <v>3598.41939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21563.842659999998</v>
      </c>
      <c r="Q25" s="190">
        <v>1.096626924011</v>
      </c>
    </row>
    <row r="26" spans="1:17" ht="14.4" customHeight="1" x14ac:dyDescent="0.3">
      <c r="A26" s="19" t="s">
        <v>54</v>
      </c>
      <c r="B26" s="55">
        <v>3779.0245250921498</v>
      </c>
      <c r="C26" s="56">
        <v>314.91871042434599</v>
      </c>
      <c r="D26" s="56">
        <v>406.96003000000002</v>
      </c>
      <c r="E26" s="56">
        <v>320.71415000000002</v>
      </c>
      <c r="F26" s="56">
        <v>380.01414999999997</v>
      </c>
      <c r="G26" s="56">
        <v>351.44711999999998</v>
      </c>
      <c r="H26" s="56">
        <v>367.6198</v>
      </c>
      <c r="I26" s="56">
        <v>355.30099000000001</v>
      </c>
      <c r="J26" s="56">
        <v>514.50048000000004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2696.55672</v>
      </c>
      <c r="Q26" s="189">
        <v>1.223243890629</v>
      </c>
    </row>
    <row r="27" spans="1:17" ht="14.4" customHeight="1" x14ac:dyDescent="0.3">
      <c r="A27" s="22" t="s">
        <v>55</v>
      </c>
      <c r="B27" s="58">
        <v>37488.380558332698</v>
      </c>
      <c r="C27" s="59">
        <v>3124.0317131943898</v>
      </c>
      <c r="D27" s="59">
        <v>3679.2184500000199</v>
      </c>
      <c r="E27" s="59">
        <v>3106.2454400000001</v>
      </c>
      <c r="F27" s="59">
        <v>3266.9533000000001</v>
      </c>
      <c r="G27" s="59">
        <v>3251.0698000000002</v>
      </c>
      <c r="H27" s="59">
        <v>3403.6041399999999</v>
      </c>
      <c r="I27" s="59">
        <v>3440.3883799999999</v>
      </c>
      <c r="J27" s="59">
        <v>4112.9198699999997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24260.399379999999</v>
      </c>
      <c r="Q27" s="190">
        <v>1.1093905754419999</v>
      </c>
    </row>
    <row r="28" spans="1:17" ht="14.4" customHeight="1" x14ac:dyDescent="0.3">
      <c r="A28" s="20" t="s">
        <v>56</v>
      </c>
      <c r="B28" s="55">
        <v>1599.1040600792301</v>
      </c>
      <c r="C28" s="56">
        <v>133.25867167326899</v>
      </c>
      <c r="D28" s="56">
        <v>144.94998000000001</v>
      </c>
      <c r="E28" s="56">
        <v>58.08379</v>
      </c>
      <c r="F28" s="56">
        <v>129.18225000000001</v>
      </c>
      <c r="G28" s="56">
        <v>416.50787000000003</v>
      </c>
      <c r="H28" s="56">
        <v>101.60672</v>
      </c>
      <c r="I28" s="56">
        <v>236.60471000000001</v>
      </c>
      <c r="J28" s="56">
        <v>42.156350000000003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1129.09167</v>
      </c>
      <c r="Q28" s="189">
        <v>1.210418864113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6.9169190417774516E-323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3.4584595208887258E-322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1.7292297604443629E-322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33003.856434516798</v>
      </c>
      <c r="C6" s="604">
        <v>35994.908000000003</v>
      </c>
      <c r="D6" s="605">
        <v>2991.0515654832702</v>
      </c>
      <c r="E6" s="606">
        <v>1.0906273353660001</v>
      </c>
      <c r="F6" s="604">
        <v>33709.356033240598</v>
      </c>
      <c r="G6" s="605">
        <v>19663.791019390301</v>
      </c>
      <c r="H6" s="607">
        <v>3598.41939</v>
      </c>
      <c r="I6" s="604">
        <v>21563.842659999998</v>
      </c>
      <c r="J6" s="605">
        <v>1900.0516406096899</v>
      </c>
      <c r="K6" s="608">
        <v>0.639699039006</v>
      </c>
    </row>
    <row r="7" spans="1:11" ht="14.4" customHeight="1" thickBot="1" x14ac:dyDescent="0.35">
      <c r="A7" s="623" t="s">
        <v>336</v>
      </c>
      <c r="B7" s="604">
        <v>8162.2572920552902</v>
      </c>
      <c r="C7" s="604">
        <v>9094.5707299999995</v>
      </c>
      <c r="D7" s="605">
        <v>932.31343794471502</v>
      </c>
      <c r="E7" s="606">
        <v>1.1142225005390001</v>
      </c>
      <c r="F7" s="604">
        <v>8306.9361735360999</v>
      </c>
      <c r="G7" s="605">
        <v>4845.7127678960596</v>
      </c>
      <c r="H7" s="607">
        <v>545.28932999999995</v>
      </c>
      <c r="I7" s="604">
        <v>4269.7359800000004</v>
      </c>
      <c r="J7" s="605">
        <v>-575.97678789605197</v>
      </c>
      <c r="K7" s="608">
        <v>0.513996483276</v>
      </c>
    </row>
    <row r="8" spans="1:11" ht="14.4" customHeight="1" thickBot="1" x14ac:dyDescent="0.35">
      <c r="A8" s="624" t="s">
        <v>337</v>
      </c>
      <c r="B8" s="604">
        <v>5387.1500022316504</v>
      </c>
      <c r="C8" s="604">
        <v>6403.5132199999998</v>
      </c>
      <c r="D8" s="605">
        <v>1016.36321776835</v>
      </c>
      <c r="E8" s="606">
        <v>1.1886643619249999</v>
      </c>
      <c r="F8" s="604">
        <v>5593.2071667786004</v>
      </c>
      <c r="G8" s="605">
        <v>3262.7041806208499</v>
      </c>
      <c r="H8" s="607">
        <v>418.09133000000003</v>
      </c>
      <c r="I8" s="604">
        <v>2833.3089799999998</v>
      </c>
      <c r="J8" s="605">
        <v>-429.39520062084802</v>
      </c>
      <c r="K8" s="608">
        <v>0.50656249545400001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-1.1800000000000001E-3</v>
      </c>
      <c r="D9" s="610">
        <v>-1.1800000000000001E-3</v>
      </c>
      <c r="E9" s="611" t="s">
        <v>339</v>
      </c>
      <c r="F9" s="609">
        <v>0</v>
      </c>
      <c r="G9" s="610">
        <v>0</v>
      </c>
      <c r="H9" s="612">
        <v>4.4000000000000002E-4</v>
      </c>
      <c r="I9" s="609">
        <v>-1.83E-3</v>
      </c>
      <c r="J9" s="610">
        <v>-1.83E-3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-1.1800000000000001E-3</v>
      </c>
      <c r="D10" s="605">
        <v>-1.1800000000000001E-3</v>
      </c>
      <c r="E10" s="614" t="s">
        <v>339</v>
      </c>
      <c r="F10" s="604">
        <v>0</v>
      </c>
      <c r="G10" s="605">
        <v>0</v>
      </c>
      <c r="H10" s="607">
        <v>4.4000000000000002E-4</v>
      </c>
      <c r="I10" s="604">
        <v>-1.83E-3</v>
      </c>
      <c r="J10" s="605">
        <v>-1.83E-3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949.37408677034</v>
      </c>
      <c r="C11" s="609">
        <v>1364.8294000000001</v>
      </c>
      <c r="D11" s="610">
        <v>415.45531322966099</v>
      </c>
      <c r="E11" s="616">
        <v>1.4376097041389999</v>
      </c>
      <c r="F11" s="609">
        <v>1142.77421095561</v>
      </c>
      <c r="G11" s="610">
        <v>666.61828972410899</v>
      </c>
      <c r="H11" s="612">
        <v>102.00554</v>
      </c>
      <c r="I11" s="609">
        <v>610.83063000000004</v>
      </c>
      <c r="J11" s="610">
        <v>-55.787659724108003</v>
      </c>
      <c r="K11" s="617">
        <v>0.53451558859399995</v>
      </c>
    </row>
    <row r="12" spans="1:11" ht="14.4" customHeight="1" thickBot="1" x14ac:dyDescent="0.35">
      <c r="A12" s="626" t="s">
        <v>342</v>
      </c>
      <c r="B12" s="604">
        <v>615.64879194825096</v>
      </c>
      <c r="C12" s="604">
        <v>598.74150999999995</v>
      </c>
      <c r="D12" s="605">
        <v>-16.907281948251001</v>
      </c>
      <c r="E12" s="606">
        <v>0.972537456144</v>
      </c>
      <c r="F12" s="604">
        <v>738.49206775067205</v>
      </c>
      <c r="G12" s="605">
        <v>430.78703952122498</v>
      </c>
      <c r="H12" s="607">
        <v>60.329830000000001</v>
      </c>
      <c r="I12" s="604">
        <v>390.92200000000003</v>
      </c>
      <c r="J12" s="605">
        <v>-39.865039521225</v>
      </c>
      <c r="K12" s="608">
        <v>0.529351657345</v>
      </c>
    </row>
    <row r="13" spans="1:11" ht="14.4" customHeight="1" thickBot="1" x14ac:dyDescent="0.35">
      <c r="A13" s="626" t="s">
        <v>343</v>
      </c>
      <c r="B13" s="604">
        <v>15.491485606792001</v>
      </c>
      <c r="C13" s="604">
        <v>35.77026</v>
      </c>
      <c r="D13" s="605">
        <v>20.278774393208</v>
      </c>
      <c r="E13" s="606">
        <v>2.3090270944900002</v>
      </c>
      <c r="F13" s="604">
        <v>97.716818699797003</v>
      </c>
      <c r="G13" s="605">
        <v>57.001477574881001</v>
      </c>
      <c r="H13" s="607">
        <v>10.669600000000001</v>
      </c>
      <c r="I13" s="604">
        <v>57.169220000000003</v>
      </c>
      <c r="J13" s="605">
        <v>0.167742425118</v>
      </c>
      <c r="K13" s="608">
        <v>0.58504995107900004</v>
      </c>
    </row>
    <row r="14" spans="1:11" ht="14.4" customHeight="1" thickBot="1" x14ac:dyDescent="0.35">
      <c r="A14" s="626" t="s">
        <v>344</v>
      </c>
      <c r="B14" s="604">
        <v>4.9406564584124654E-324</v>
      </c>
      <c r="C14" s="604">
        <v>1.40754</v>
      </c>
      <c r="D14" s="605">
        <v>1.40754</v>
      </c>
      <c r="E14" s="614" t="s">
        <v>339</v>
      </c>
      <c r="F14" s="604">
        <v>1.4070134381499999</v>
      </c>
      <c r="G14" s="605">
        <v>0.82075783892099996</v>
      </c>
      <c r="H14" s="607">
        <v>4.9406564584124654E-324</v>
      </c>
      <c r="I14" s="604">
        <v>3.4584595208887258E-323</v>
      </c>
      <c r="J14" s="605">
        <v>-0.82075783892099996</v>
      </c>
      <c r="K14" s="608">
        <v>2.4703282292062327E-323</v>
      </c>
    </row>
    <row r="15" spans="1:11" ht="14.4" customHeight="1" thickBot="1" x14ac:dyDescent="0.35">
      <c r="A15" s="626" t="s">
        <v>345</v>
      </c>
      <c r="B15" s="604">
        <v>39.999583895983001</v>
      </c>
      <c r="C15" s="604">
        <v>442.20069000000001</v>
      </c>
      <c r="D15" s="605">
        <v>402.20110610401599</v>
      </c>
      <c r="E15" s="606">
        <v>11.055132252123</v>
      </c>
      <c r="F15" s="604">
        <v>50</v>
      </c>
      <c r="G15" s="605">
        <v>29.166666666666</v>
      </c>
      <c r="H15" s="607">
        <v>4.9406564584124654E-324</v>
      </c>
      <c r="I15" s="604">
        <v>13.33797</v>
      </c>
      <c r="J15" s="605">
        <v>-15.828696666666</v>
      </c>
      <c r="K15" s="608">
        <v>0.26675939999999998</v>
      </c>
    </row>
    <row r="16" spans="1:11" ht="14.4" customHeight="1" thickBot="1" x14ac:dyDescent="0.35">
      <c r="A16" s="626" t="s">
        <v>346</v>
      </c>
      <c r="B16" s="604">
        <v>177.00279887423599</v>
      </c>
      <c r="C16" s="604">
        <v>187.05825999999999</v>
      </c>
      <c r="D16" s="605">
        <v>10.055461125763999</v>
      </c>
      <c r="E16" s="606">
        <v>1.056809616512</v>
      </c>
      <c r="F16" s="604">
        <v>162.45952417745801</v>
      </c>
      <c r="G16" s="605">
        <v>94.768055770182997</v>
      </c>
      <c r="H16" s="607">
        <v>20.83043</v>
      </c>
      <c r="I16" s="604">
        <v>91.049499999999995</v>
      </c>
      <c r="J16" s="605">
        <v>-3.7185557701829999</v>
      </c>
      <c r="K16" s="608">
        <v>0.56044421194100003</v>
      </c>
    </row>
    <row r="17" spans="1:11" ht="14.4" customHeight="1" thickBot="1" x14ac:dyDescent="0.35">
      <c r="A17" s="626" t="s">
        <v>347</v>
      </c>
      <c r="B17" s="604">
        <v>3.9934664777890001</v>
      </c>
      <c r="C17" s="604">
        <v>4.8495900000000001</v>
      </c>
      <c r="D17" s="605">
        <v>0.85612352220999999</v>
      </c>
      <c r="E17" s="606">
        <v>1.2143810463839999</v>
      </c>
      <c r="F17" s="604">
        <v>2.0001356061590001</v>
      </c>
      <c r="G17" s="605">
        <v>1.1667457702590001</v>
      </c>
      <c r="H17" s="607">
        <v>0.44225999999999999</v>
      </c>
      <c r="I17" s="604">
        <v>2.8461400000000001</v>
      </c>
      <c r="J17" s="605">
        <v>1.67939422974</v>
      </c>
      <c r="K17" s="608">
        <v>1.4229735180130001</v>
      </c>
    </row>
    <row r="18" spans="1:11" ht="14.4" customHeight="1" thickBot="1" x14ac:dyDescent="0.35">
      <c r="A18" s="626" t="s">
        <v>348</v>
      </c>
      <c r="B18" s="604">
        <v>97.237959967286002</v>
      </c>
      <c r="C18" s="604">
        <v>94.801550000000006</v>
      </c>
      <c r="D18" s="605">
        <v>-2.436409967286</v>
      </c>
      <c r="E18" s="606">
        <v>0.97494383913299998</v>
      </c>
      <c r="F18" s="604">
        <v>90.698651283377998</v>
      </c>
      <c r="G18" s="605">
        <v>52.907546581970003</v>
      </c>
      <c r="H18" s="607">
        <v>9.7334200000000006</v>
      </c>
      <c r="I18" s="604">
        <v>55.505800000000001</v>
      </c>
      <c r="J18" s="605">
        <v>2.598253418029</v>
      </c>
      <c r="K18" s="608">
        <v>0.61198043426799997</v>
      </c>
    </row>
    <row r="19" spans="1:11" ht="14.4" customHeight="1" thickBot="1" x14ac:dyDescent="0.35">
      <c r="A19" s="625" t="s">
        <v>349</v>
      </c>
      <c r="B19" s="609">
        <v>91.001634544572994</v>
      </c>
      <c r="C19" s="609">
        <v>93.311000000000007</v>
      </c>
      <c r="D19" s="610">
        <v>2.3093654554260001</v>
      </c>
      <c r="E19" s="616">
        <v>1.025377186541</v>
      </c>
      <c r="F19" s="609">
        <v>92.999448964562006</v>
      </c>
      <c r="G19" s="610">
        <v>54.249678562661003</v>
      </c>
      <c r="H19" s="612">
        <v>10.897</v>
      </c>
      <c r="I19" s="609">
        <v>42.192999999999998</v>
      </c>
      <c r="J19" s="610">
        <v>-12.056678562661</v>
      </c>
      <c r="K19" s="617">
        <v>0.453690860212</v>
      </c>
    </row>
    <row r="20" spans="1:11" ht="14.4" customHeight="1" thickBot="1" x14ac:dyDescent="0.35">
      <c r="A20" s="626" t="s">
        <v>350</v>
      </c>
      <c r="B20" s="604">
        <v>70.779049090222998</v>
      </c>
      <c r="C20" s="604">
        <v>74.119</v>
      </c>
      <c r="D20" s="605">
        <v>3.3399509097759998</v>
      </c>
      <c r="E20" s="606">
        <v>1.0471884117220001</v>
      </c>
      <c r="F20" s="604">
        <v>73.999561541695002</v>
      </c>
      <c r="G20" s="605">
        <v>43.166410899322003</v>
      </c>
      <c r="H20" s="607">
        <v>9.0649999999999995</v>
      </c>
      <c r="I20" s="604">
        <v>38.228999999999999</v>
      </c>
      <c r="J20" s="605">
        <v>-4.9374108993219998</v>
      </c>
      <c r="K20" s="608">
        <v>0.516611169087</v>
      </c>
    </row>
    <row r="21" spans="1:11" ht="14.4" customHeight="1" thickBot="1" x14ac:dyDescent="0.35">
      <c r="A21" s="626" t="s">
        <v>351</v>
      </c>
      <c r="B21" s="604">
        <v>20.222585454349002</v>
      </c>
      <c r="C21" s="604">
        <v>19.192</v>
      </c>
      <c r="D21" s="605">
        <v>-1.0305854543490001</v>
      </c>
      <c r="E21" s="606">
        <v>0.94903789840899999</v>
      </c>
      <c r="F21" s="604">
        <v>18.999887422867001</v>
      </c>
      <c r="G21" s="605">
        <v>11.083267663339001</v>
      </c>
      <c r="H21" s="607">
        <v>1.8320000000000001</v>
      </c>
      <c r="I21" s="604">
        <v>3.964</v>
      </c>
      <c r="J21" s="605">
        <v>-7.1192676633390004</v>
      </c>
      <c r="K21" s="608">
        <v>0.20863281512000001</v>
      </c>
    </row>
    <row r="22" spans="1:11" ht="14.4" customHeight="1" thickBot="1" x14ac:dyDescent="0.35">
      <c r="A22" s="625" t="s">
        <v>352</v>
      </c>
      <c r="B22" s="609">
        <v>3388.6714830194501</v>
      </c>
      <c r="C22" s="609">
        <v>3870.1579700000002</v>
      </c>
      <c r="D22" s="610">
        <v>481.486486980552</v>
      </c>
      <c r="E22" s="616">
        <v>1.1420870950140001</v>
      </c>
      <c r="F22" s="609">
        <v>2258.34969988901</v>
      </c>
      <c r="G22" s="610">
        <v>1317.37065826859</v>
      </c>
      <c r="H22" s="612">
        <v>183.5213</v>
      </c>
      <c r="I22" s="609">
        <v>1176.6377500000001</v>
      </c>
      <c r="J22" s="610">
        <v>-140.73290826858599</v>
      </c>
      <c r="K22" s="617">
        <v>0.52101663000099996</v>
      </c>
    </row>
    <row r="23" spans="1:11" ht="14.4" customHeight="1" thickBot="1" x14ac:dyDescent="0.35">
      <c r="A23" s="626" t="s">
        <v>353</v>
      </c>
      <c r="B23" s="604">
        <v>33.124566148088</v>
      </c>
      <c r="C23" s="604">
        <v>13.87265</v>
      </c>
      <c r="D23" s="605">
        <v>-19.251916148088</v>
      </c>
      <c r="E23" s="606">
        <v>0.41880246636200003</v>
      </c>
      <c r="F23" s="604">
        <v>13.999992461844</v>
      </c>
      <c r="G23" s="605">
        <v>8.1666622694090005</v>
      </c>
      <c r="H23" s="607">
        <v>1.04867</v>
      </c>
      <c r="I23" s="604">
        <v>4.4216300000000004</v>
      </c>
      <c r="J23" s="605">
        <v>-3.7450322694090001</v>
      </c>
      <c r="K23" s="608">
        <v>0.31583088434099998</v>
      </c>
    </row>
    <row r="24" spans="1:11" ht="14.4" customHeight="1" thickBot="1" x14ac:dyDescent="0.35">
      <c r="A24" s="626" t="s">
        <v>354</v>
      </c>
      <c r="B24" s="604">
        <v>404.665276530585</v>
      </c>
      <c r="C24" s="604">
        <v>4.9406564584124654E-324</v>
      </c>
      <c r="D24" s="605">
        <v>-404.665276530585</v>
      </c>
      <c r="E24" s="606">
        <v>0</v>
      </c>
      <c r="F24" s="604">
        <v>4.9406564584124654E-324</v>
      </c>
      <c r="G24" s="605">
        <v>0</v>
      </c>
      <c r="H24" s="607">
        <v>7.1849999999999996</v>
      </c>
      <c r="I24" s="604">
        <v>94.385499999999993</v>
      </c>
      <c r="J24" s="605">
        <v>94.385499999999993</v>
      </c>
      <c r="K24" s="615" t="s">
        <v>339</v>
      </c>
    </row>
    <row r="25" spans="1:11" ht="14.4" customHeight="1" thickBot="1" x14ac:dyDescent="0.35">
      <c r="A25" s="626" t="s">
        <v>355</v>
      </c>
      <c r="B25" s="604">
        <v>54.99044485476</v>
      </c>
      <c r="C25" s="604">
        <v>21.466249999999999</v>
      </c>
      <c r="D25" s="605">
        <v>-33.524194854759997</v>
      </c>
      <c r="E25" s="606">
        <v>0.39036327232200002</v>
      </c>
      <c r="F25" s="604">
        <v>21.467434654883</v>
      </c>
      <c r="G25" s="605">
        <v>12.522670215348001</v>
      </c>
      <c r="H25" s="607">
        <v>0.94899</v>
      </c>
      <c r="I25" s="604">
        <v>7.90604</v>
      </c>
      <c r="J25" s="605">
        <v>-4.6166302153479997</v>
      </c>
      <c r="K25" s="608">
        <v>0.36828061326799999</v>
      </c>
    </row>
    <row r="26" spans="1:11" ht="14.4" customHeight="1" thickBot="1" x14ac:dyDescent="0.35">
      <c r="A26" s="626" t="s">
        <v>356</v>
      </c>
      <c r="B26" s="604">
        <v>0.91849790972099998</v>
      </c>
      <c r="C26" s="604">
        <v>0.48019000000000001</v>
      </c>
      <c r="D26" s="605">
        <v>-0.43830790972099998</v>
      </c>
      <c r="E26" s="606">
        <v>0.52279923004399997</v>
      </c>
      <c r="F26" s="604">
        <v>1.480189491405</v>
      </c>
      <c r="G26" s="605">
        <v>0.86344386998599998</v>
      </c>
      <c r="H26" s="607">
        <v>0.27888000000000002</v>
      </c>
      <c r="I26" s="604">
        <v>0.44538</v>
      </c>
      <c r="J26" s="605">
        <v>-0.41806386998599998</v>
      </c>
      <c r="K26" s="608">
        <v>0.30089390756099998</v>
      </c>
    </row>
    <row r="27" spans="1:11" ht="14.4" customHeight="1" thickBot="1" x14ac:dyDescent="0.35">
      <c r="A27" s="626" t="s">
        <v>357</v>
      </c>
      <c r="B27" s="604">
        <v>268.434547640613</v>
      </c>
      <c r="C27" s="604">
        <v>256.39253000000002</v>
      </c>
      <c r="D27" s="605">
        <v>-12.042017640612</v>
      </c>
      <c r="E27" s="606">
        <v>0.95513983670699998</v>
      </c>
      <c r="F27" s="604">
        <v>261.97558519244001</v>
      </c>
      <c r="G27" s="605">
        <v>152.81909136225701</v>
      </c>
      <c r="H27" s="607">
        <v>30.799759999999999</v>
      </c>
      <c r="I27" s="604">
        <v>146.98679999999999</v>
      </c>
      <c r="J27" s="605">
        <v>-5.832291362256</v>
      </c>
      <c r="K27" s="608">
        <v>0.56107060469699999</v>
      </c>
    </row>
    <row r="28" spans="1:11" ht="14.4" customHeight="1" thickBot="1" x14ac:dyDescent="0.35">
      <c r="A28" s="626" t="s">
        <v>358</v>
      </c>
      <c r="B28" s="604">
        <v>859.53876992008099</v>
      </c>
      <c r="C28" s="604">
        <v>2154.9915799999999</v>
      </c>
      <c r="D28" s="605">
        <v>1295.45281007992</v>
      </c>
      <c r="E28" s="606">
        <v>2.5071487818980001</v>
      </c>
      <c r="F28" s="604">
        <v>467.996837023701</v>
      </c>
      <c r="G28" s="605">
        <v>272.99815493049198</v>
      </c>
      <c r="H28" s="607">
        <v>13.277620000000001</v>
      </c>
      <c r="I28" s="604">
        <v>165.85373000000001</v>
      </c>
      <c r="J28" s="605">
        <v>-107.14442493049199</v>
      </c>
      <c r="K28" s="608">
        <v>0.354390707114</v>
      </c>
    </row>
    <row r="29" spans="1:11" ht="14.4" customHeight="1" thickBot="1" x14ac:dyDescent="0.35">
      <c r="A29" s="626" t="s">
        <v>359</v>
      </c>
      <c r="B29" s="604">
        <v>25.958363731504001</v>
      </c>
      <c r="C29" s="604">
        <v>23.844000000000001</v>
      </c>
      <c r="D29" s="605">
        <v>-2.114363731504</v>
      </c>
      <c r="E29" s="606">
        <v>0.91854788100700002</v>
      </c>
      <c r="F29" s="604">
        <v>23.358163568763999</v>
      </c>
      <c r="G29" s="605">
        <v>13.625595415112</v>
      </c>
      <c r="H29" s="607">
        <v>4.9406564584124654E-324</v>
      </c>
      <c r="I29" s="604">
        <v>25.439</v>
      </c>
      <c r="J29" s="605">
        <v>11.813404584887</v>
      </c>
      <c r="K29" s="608">
        <v>1.0890839052950001</v>
      </c>
    </row>
    <row r="30" spans="1:11" ht="14.4" customHeight="1" thickBot="1" x14ac:dyDescent="0.35">
      <c r="A30" s="626" t="s">
        <v>360</v>
      </c>
      <c r="B30" s="604">
        <v>304.87633985980898</v>
      </c>
      <c r="C30" s="604">
        <v>337.11491999999998</v>
      </c>
      <c r="D30" s="605">
        <v>32.238580140190003</v>
      </c>
      <c r="E30" s="606">
        <v>1.105743135577</v>
      </c>
      <c r="F30" s="604">
        <v>340.51338451273398</v>
      </c>
      <c r="G30" s="605">
        <v>198.63280763242801</v>
      </c>
      <c r="H30" s="607">
        <v>51.296239999999997</v>
      </c>
      <c r="I30" s="604">
        <v>199.02377999999999</v>
      </c>
      <c r="J30" s="605">
        <v>0.39097236757199999</v>
      </c>
      <c r="K30" s="608">
        <v>0.58448151835399997</v>
      </c>
    </row>
    <row r="31" spans="1:11" ht="14.4" customHeight="1" thickBot="1" x14ac:dyDescent="0.35">
      <c r="A31" s="626" t="s">
        <v>361</v>
      </c>
      <c r="B31" s="604">
        <v>5.6215702320769996</v>
      </c>
      <c r="C31" s="604">
        <v>7.4624499999999996</v>
      </c>
      <c r="D31" s="605">
        <v>1.8408797679219999</v>
      </c>
      <c r="E31" s="606">
        <v>1.327467182997</v>
      </c>
      <c r="F31" s="604">
        <v>7.6550988584670003</v>
      </c>
      <c r="G31" s="605">
        <v>4.4654743341050001</v>
      </c>
      <c r="H31" s="607">
        <v>0.65900000000000003</v>
      </c>
      <c r="I31" s="604">
        <v>6.13103</v>
      </c>
      <c r="J31" s="605">
        <v>1.6655556658940001</v>
      </c>
      <c r="K31" s="608">
        <v>0.80090801090200003</v>
      </c>
    </row>
    <row r="32" spans="1:11" ht="14.4" customHeight="1" thickBot="1" x14ac:dyDescent="0.35">
      <c r="A32" s="626" t="s">
        <v>362</v>
      </c>
      <c r="B32" s="604">
        <v>119.20527524204</v>
      </c>
      <c r="C32" s="604">
        <v>126.17395999999999</v>
      </c>
      <c r="D32" s="605">
        <v>6.9686847579600002</v>
      </c>
      <c r="E32" s="606">
        <v>1.058459533303</v>
      </c>
      <c r="F32" s="604">
        <v>128.95938334977299</v>
      </c>
      <c r="G32" s="605">
        <v>75.226306954034001</v>
      </c>
      <c r="H32" s="607">
        <v>8.8740000000000006</v>
      </c>
      <c r="I32" s="604">
        <v>74.746610000000004</v>
      </c>
      <c r="J32" s="605">
        <v>-0.47969695403399998</v>
      </c>
      <c r="K32" s="608">
        <v>0.57961358110100003</v>
      </c>
    </row>
    <row r="33" spans="1:11" ht="14.4" customHeight="1" thickBot="1" x14ac:dyDescent="0.35">
      <c r="A33" s="626" t="s">
        <v>363</v>
      </c>
      <c r="B33" s="604">
        <v>0</v>
      </c>
      <c r="C33" s="604">
        <v>1.1375299999999999</v>
      </c>
      <c r="D33" s="605">
        <v>1.1375299999999999</v>
      </c>
      <c r="E33" s="614" t="s">
        <v>333</v>
      </c>
      <c r="F33" s="604">
        <v>1.13752465482</v>
      </c>
      <c r="G33" s="605">
        <v>0.66355604864499995</v>
      </c>
      <c r="H33" s="607">
        <v>4.9406564584124654E-324</v>
      </c>
      <c r="I33" s="604">
        <v>3.4584595208887258E-323</v>
      </c>
      <c r="J33" s="605">
        <v>-0.66355604864499995</v>
      </c>
      <c r="K33" s="608">
        <v>2.9643938750474793E-323</v>
      </c>
    </row>
    <row r="34" spans="1:11" ht="14.4" customHeight="1" thickBot="1" x14ac:dyDescent="0.35">
      <c r="A34" s="626" t="s">
        <v>364</v>
      </c>
      <c r="B34" s="604">
        <v>1311.33783095017</v>
      </c>
      <c r="C34" s="604">
        <v>927.221910000001</v>
      </c>
      <c r="D34" s="605">
        <v>-384.11592095016999</v>
      </c>
      <c r="E34" s="606">
        <v>0.70708088191700003</v>
      </c>
      <c r="F34" s="604">
        <v>989.80610612017199</v>
      </c>
      <c r="G34" s="605">
        <v>577.38689523676703</v>
      </c>
      <c r="H34" s="607">
        <v>69.153139999999993</v>
      </c>
      <c r="I34" s="604">
        <v>451.29825</v>
      </c>
      <c r="J34" s="605">
        <v>-126.088645236766</v>
      </c>
      <c r="K34" s="608">
        <v>0.45594611632400001</v>
      </c>
    </row>
    <row r="35" spans="1:11" ht="14.4" customHeight="1" thickBot="1" x14ac:dyDescent="0.35">
      <c r="A35" s="625" t="s">
        <v>365</v>
      </c>
      <c r="B35" s="609">
        <v>216.01172607755899</v>
      </c>
      <c r="C35" s="609">
        <v>321.42651000000001</v>
      </c>
      <c r="D35" s="610">
        <v>105.414783922442</v>
      </c>
      <c r="E35" s="616">
        <v>1.488004914532</v>
      </c>
      <c r="F35" s="609">
        <v>272.99903718598301</v>
      </c>
      <c r="G35" s="610">
        <v>159.24943835849001</v>
      </c>
      <c r="H35" s="612">
        <v>24.75027</v>
      </c>
      <c r="I35" s="609">
        <v>193.7191</v>
      </c>
      <c r="J35" s="610">
        <v>34.469661641508999</v>
      </c>
      <c r="K35" s="617">
        <v>0.70959627549100002</v>
      </c>
    </row>
    <row r="36" spans="1:11" ht="14.4" customHeight="1" thickBot="1" x14ac:dyDescent="0.35">
      <c r="A36" s="626" t="s">
        <v>366</v>
      </c>
      <c r="B36" s="604">
        <v>188.012694886356</v>
      </c>
      <c r="C36" s="604">
        <v>253.74574000000001</v>
      </c>
      <c r="D36" s="605">
        <v>65.733045113643996</v>
      </c>
      <c r="E36" s="606">
        <v>1.349620248533</v>
      </c>
      <c r="F36" s="604">
        <v>209.99925937383301</v>
      </c>
      <c r="G36" s="605">
        <v>122.499567968069</v>
      </c>
      <c r="H36" s="607">
        <v>18.886959999999998</v>
      </c>
      <c r="I36" s="604">
        <v>150.25452999999999</v>
      </c>
      <c r="J36" s="605">
        <v>27.754962031929999</v>
      </c>
      <c r="K36" s="608">
        <v>0.71550028532400001</v>
      </c>
    </row>
    <row r="37" spans="1:11" ht="14.4" customHeight="1" thickBot="1" x14ac:dyDescent="0.35">
      <c r="A37" s="626" t="s">
        <v>367</v>
      </c>
      <c r="B37" s="604">
        <v>27.999031191202</v>
      </c>
      <c r="C37" s="604">
        <v>64.617930000000001</v>
      </c>
      <c r="D37" s="605">
        <v>36.618898808796999</v>
      </c>
      <c r="E37" s="606">
        <v>2.3078630670720002</v>
      </c>
      <c r="F37" s="604">
        <v>62.99977781215</v>
      </c>
      <c r="G37" s="605">
        <v>36.74987039042</v>
      </c>
      <c r="H37" s="607">
        <v>5.8633100000000002</v>
      </c>
      <c r="I37" s="604">
        <v>42.725149999999999</v>
      </c>
      <c r="J37" s="605">
        <v>5.9752796095790002</v>
      </c>
      <c r="K37" s="608">
        <v>0.67817937592400002</v>
      </c>
    </row>
    <row r="38" spans="1:11" ht="14.4" customHeight="1" thickBot="1" x14ac:dyDescent="0.35">
      <c r="A38" s="626" t="s">
        <v>368</v>
      </c>
      <c r="B38" s="604">
        <v>0</v>
      </c>
      <c r="C38" s="604">
        <v>3.06284</v>
      </c>
      <c r="D38" s="605">
        <v>3.06284</v>
      </c>
      <c r="E38" s="614" t="s">
        <v>333</v>
      </c>
      <c r="F38" s="604">
        <v>0</v>
      </c>
      <c r="G38" s="605">
        <v>0</v>
      </c>
      <c r="H38" s="607">
        <v>4.9406564584124654E-324</v>
      </c>
      <c r="I38" s="604">
        <v>0.73941999999999997</v>
      </c>
      <c r="J38" s="605">
        <v>0.73941999999999997</v>
      </c>
      <c r="K38" s="615" t="s">
        <v>333</v>
      </c>
    </row>
    <row r="39" spans="1:11" ht="14.4" customHeight="1" thickBot="1" x14ac:dyDescent="0.35">
      <c r="A39" s="625" t="s">
        <v>369</v>
      </c>
      <c r="B39" s="609">
        <v>473.14394890767198</v>
      </c>
      <c r="C39" s="609">
        <v>550.92951000000096</v>
      </c>
      <c r="D39" s="610">
        <v>77.785561092327995</v>
      </c>
      <c r="E39" s="616">
        <v>1.1644014707820001</v>
      </c>
      <c r="F39" s="609">
        <v>545.43209258911099</v>
      </c>
      <c r="G39" s="610">
        <v>318.16872067698102</v>
      </c>
      <c r="H39" s="612">
        <v>27.342780000000001</v>
      </c>
      <c r="I39" s="609">
        <v>273.59773000000001</v>
      </c>
      <c r="J39" s="610">
        <v>-44.570990676980998</v>
      </c>
      <c r="K39" s="617">
        <v>0.50161648666699998</v>
      </c>
    </row>
    <row r="40" spans="1:11" ht="14.4" customHeight="1" thickBot="1" x14ac:dyDescent="0.35">
      <c r="A40" s="626" t="s">
        <v>370</v>
      </c>
      <c r="B40" s="604">
        <v>83.568086291003993</v>
      </c>
      <c r="C40" s="604">
        <v>37.33455</v>
      </c>
      <c r="D40" s="605">
        <v>-46.233536291004</v>
      </c>
      <c r="E40" s="606">
        <v>0.44675607228800002</v>
      </c>
      <c r="F40" s="604">
        <v>43.087997729822</v>
      </c>
      <c r="G40" s="605">
        <v>25.134665342396001</v>
      </c>
      <c r="H40" s="607">
        <v>0</v>
      </c>
      <c r="I40" s="604">
        <v>1.0503</v>
      </c>
      <c r="J40" s="605">
        <v>-24.084365342396001</v>
      </c>
      <c r="K40" s="608">
        <v>2.4375697533E-2</v>
      </c>
    </row>
    <row r="41" spans="1:11" ht="14.4" customHeight="1" thickBot="1" x14ac:dyDescent="0.35">
      <c r="A41" s="626" t="s">
        <v>371</v>
      </c>
      <c r="B41" s="604">
        <v>13.096562241102999</v>
      </c>
      <c r="C41" s="604">
        <v>19.657530000000001</v>
      </c>
      <c r="D41" s="605">
        <v>6.560967758896</v>
      </c>
      <c r="E41" s="606">
        <v>1.500968699885</v>
      </c>
      <c r="F41" s="604">
        <v>19.786443964421</v>
      </c>
      <c r="G41" s="605">
        <v>11.542092312578999</v>
      </c>
      <c r="H41" s="607">
        <v>2.1610299999999998</v>
      </c>
      <c r="I41" s="604">
        <v>8.9713799999999999</v>
      </c>
      <c r="J41" s="605">
        <v>-2.5707123125789999</v>
      </c>
      <c r="K41" s="608">
        <v>0.45341042665999998</v>
      </c>
    </row>
    <row r="42" spans="1:11" ht="14.4" customHeight="1" thickBot="1" x14ac:dyDescent="0.35">
      <c r="A42" s="626" t="s">
        <v>372</v>
      </c>
      <c r="B42" s="604">
        <v>145.97487812684301</v>
      </c>
      <c r="C42" s="604">
        <v>209.49059</v>
      </c>
      <c r="D42" s="605">
        <v>63.515711873157002</v>
      </c>
      <c r="E42" s="606">
        <v>1.4351139914490001</v>
      </c>
      <c r="F42" s="604">
        <v>215.49210800859299</v>
      </c>
      <c r="G42" s="605">
        <v>125.703729671679</v>
      </c>
      <c r="H42" s="607">
        <v>18.863510000000002</v>
      </c>
      <c r="I42" s="604">
        <v>127.27188</v>
      </c>
      <c r="J42" s="605">
        <v>1.5681503283210001</v>
      </c>
      <c r="K42" s="608">
        <v>0.59061039949899996</v>
      </c>
    </row>
    <row r="43" spans="1:11" ht="14.4" customHeight="1" thickBot="1" x14ac:dyDescent="0.35">
      <c r="A43" s="626" t="s">
        <v>373</v>
      </c>
      <c r="B43" s="604">
        <v>47.882025205687</v>
      </c>
      <c r="C43" s="604">
        <v>30.889869999999998</v>
      </c>
      <c r="D43" s="605">
        <v>-16.992155205686998</v>
      </c>
      <c r="E43" s="606">
        <v>0.64512455075300001</v>
      </c>
      <c r="F43" s="604">
        <v>33.901323086826999</v>
      </c>
      <c r="G43" s="605">
        <v>19.775771800649</v>
      </c>
      <c r="H43" s="607">
        <v>2.4241600000000001</v>
      </c>
      <c r="I43" s="604">
        <v>15.84564</v>
      </c>
      <c r="J43" s="605">
        <v>-3.9301318006489998</v>
      </c>
      <c r="K43" s="608">
        <v>0.46740476645700002</v>
      </c>
    </row>
    <row r="44" spans="1:11" ht="14.4" customHeight="1" thickBot="1" x14ac:dyDescent="0.35">
      <c r="A44" s="626" t="s">
        <v>374</v>
      </c>
      <c r="B44" s="604">
        <v>21.663742951865999</v>
      </c>
      <c r="C44" s="604">
        <v>16.059090000000001</v>
      </c>
      <c r="D44" s="605">
        <v>-5.604652951866</v>
      </c>
      <c r="E44" s="606">
        <v>0.74128879924699997</v>
      </c>
      <c r="F44" s="604">
        <v>19.998379477813</v>
      </c>
      <c r="G44" s="605">
        <v>11.665721362057999</v>
      </c>
      <c r="H44" s="607">
        <v>0.93571000000000004</v>
      </c>
      <c r="I44" s="604">
        <v>14.689080000000001</v>
      </c>
      <c r="J44" s="605">
        <v>3.0233586379420001</v>
      </c>
      <c r="K44" s="608">
        <v>0.734513514772</v>
      </c>
    </row>
    <row r="45" spans="1:11" ht="14.4" customHeight="1" thickBot="1" x14ac:dyDescent="0.35">
      <c r="A45" s="626" t="s">
        <v>375</v>
      </c>
      <c r="B45" s="604">
        <v>8.8551099576000006E-2</v>
      </c>
      <c r="C45" s="604">
        <v>0.46205000000000002</v>
      </c>
      <c r="D45" s="605">
        <v>0.37349890042299999</v>
      </c>
      <c r="E45" s="606">
        <v>5.2178911635210001</v>
      </c>
      <c r="F45" s="604">
        <v>0.80236688593500005</v>
      </c>
      <c r="G45" s="605">
        <v>0.46804735012900001</v>
      </c>
      <c r="H45" s="607">
        <v>4.9406564584124654E-324</v>
      </c>
      <c r="I45" s="604">
        <v>9.9220000000000003E-2</v>
      </c>
      <c r="J45" s="605">
        <v>-0.36882735012899998</v>
      </c>
      <c r="K45" s="608">
        <v>0.123659141147</v>
      </c>
    </row>
    <row r="46" spans="1:11" ht="14.4" customHeight="1" thickBot="1" x14ac:dyDescent="0.35">
      <c r="A46" s="626" t="s">
        <v>376</v>
      </c>
      <c r="B46" s="604">
        <v>1.7116489040639999</v>
      </c>
      <c r="C46" s="604">
        <v>3.3540299999999998</v>
      </c>
      <c r="D46" s="605">
        <v>1.642381095935</v>
      </c>
      <c r="E46" s="606">
        <v>1.9595315324510001</v>
      </c>
      <c r="F46" s="604">
        <v>1.872289384353</v>
      </c>
      <c r="G46" s="605">
        <v>1.0921688075389999</v>
      </c>
      <c r="H46" s="607">
        <v>4.9406564584124654E-324</v>
      </c>
      <c r="I46" s="604">
        <v>0.61575000000000002</v>
      </c>
      <c r="J46" s="605">
        <v>-0.47641880753900001</v>
      </c>
      <c r="K46" s="608">
        <v>0.32887544262399998</v>
      </c>
    </row>
    <row r="47" spans="1:11" ht="14.4" customHeight="1" thickBot="1" x14ac:dyDescent="0.35">
      <c r="A47" s="626" t="s">
        <v>377</v>
      </c>
      <c r="B47" s="604">
        <v>131.461015364427</v>
      </c>
      <c r="C47" s="604">
        <v>146.97009</v>
      </c>
      <c r="D47" s="605">
        <v>15.509074635572</v>
      </c>
      <c r="E47" s="606">
        <v>1.11797470598</v>
      </c>
      <c r="F47" s="604">
        <v>147.984776735324</v>
      </c>
      <c r="G47" s="605">
        <v>86.324453095604994</v>
      </c>
      <c r="H47" s="607">
        <v>4.9406564584124654E-324</v>
      </c>
      <c r="I47" s="604">
        <v>64.837990000000005</v>
      </c>
      <c r="J47" s="605">
        <v>-21.486463095605</v>
      </c>
      <c r="K47" s="608">
        <v>0.43813959402000002</v>
      </c>
    </row>
    <row r="48" spans="1:11" ht="14.4" customHeight="1" thickBot="1" x14ac:dyDescent="0.35">
      <c r="A48" s="626" t="s">
        <v>378</v>
      </c>
      <c r="B48" s="604">
        <v>27.697438723099001</v>
      </c>
      <c r="C48" s="604">
        <v>19.238050000000001</v>
      </c>
      <c r="D48" s="605">
        <v>-8.4593887230989999</v>
      </c>
      <c r="E48" s="606">
        <v>0.69457866455899997</v>
      </c>
      <c r="F48" s="604">
        <v>21.509888021074001</v>
      </c>
      <c r="G48" s="605">
        <v>12.54743467896</v>
      </c>
      <c r="H48" s="607">
        <v>1.56795</v>
      </c>
      <c r="I48" s="604">
        <v>10.90385</v>
      </c>
      <c r="J48" s="605">
        <v>-1.6435846789599999</v>
      </c>
      <c r="K48" s="608">
        <v>0.50692267618099995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5.7354000000000003</v>
      </c>
      <c r="D49" s="605">
        <v>5.7354000000000003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3.4584595208887258E-323</v>
      </c>
      <c r="J49" s="605">
        <v>3.4584595208887258E-323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4.5104800000000003</v>
      </c>
      <c r="D50" s="605">
        <v>4.5104800000000003</v>
      </c>
      <c r="E50" s="614" t="s">
        <v>339</v>
      </c>
      <c r="F50" s="604">
        <v>0</v>
      </c>
      <c r="G50" s="605">
        <v>0</v>
      </c>
      <c r="H50" s="607">
        <v>4.9406564584124654E-324</v>
      </c>
      <c r="I50" s="604">
        <v>3.4584595208887258E-323</v>
      </c>
      <c r="J50" s="605">
        <v>3.4584595208887258E-323</v>
      </c>
      <c r="K50" s="615" t="s">
        <v>333</v>
      </c>
    </row>
    <row r="51" spans="1:11" ht="14.4" customHeight="1" thickBot="1" x14ac:dyDescent="0.35">
      <c r="A51" s="626" t="s">
        <v>381</v>
      </c>
      <c r="B51" s="604">
        <v>4.9406564584124654E-324</v>
      </c>
      <c r="C51" s="604">
        <v>5.0291300000000003</v>
      </c>
      <c r="D51" s="605">
        <v>5.0291300000000003</v>
      </c>
      <c r="E51" s="614" t="s">
        <v>339</v>
      </c>
      <c r="F51" s="604">
        <v>0</v>
      </c>
      <c r="G51" s="605">
        <v>0</v>
      </c>
      <c r="H51" s="607">
        <v>4.9406564584124654E-324</v>
      </c>
      <c r="I51" s="604">
        <v>3.4584595208887258E-323</v>
      </c>
      <c r="J51" s="605">
        <v>3.4584595208887258E-323</v>
      </c>
      <c r="K51" s="615" t="s">
        <v>333</v>
      </c>
    </row>
    <row r="52" spans="1:11" ht="14.4" customHeight="1" thickBot="1" x14ac:dyDescent="0.35">
      <c r="A52" s="626" t="s">
        <v>382</v>
      </c>
      <c r="B52" s="604">
        <v>4.9406564584124654E-324</v>
      </c>
      <c r="C52" s="604">
        <v>52.198650000000001</v>
      </c>
      <c r="D52" s="605">
        <v>52.198650000000001</v>
      </c>
      <c r="E52" s="614" t="s">
        <v>339</v>
      </c>
      <c r="F52" s="604">
        <v>40.996519294944001</v>
      </c>
      <c r="G52" s="605">
        <v>23.914636255384</v>
      </c>
      <c r="H52" s="607">
        <v>1.39042</v>
      </c>
      <c r="I52" s="604">
        <v>29.312639999999998</v>
      </c>
      <c r="J52" s="605">
        <v>5.398003744615</v>
      </c>
      <c r="K52" s="608">
        <v>0.71500313939100002</v>
      </c>
    </row>
    <row r="53" spans="1:11" ht="14.4" customHeight="1" thickBot="1" x14ac:dyDescent="0.35">
      <c r="A53" s="625" t="s">
        <v>383</v>
      </c>
      <c r="B53" s="609">
        <v>15.345047383733</v>
      </c>
      <c r="C53" s="609">
        <v>21.767430000000001</v>
      </c>
      <c r="D53" s="610">
        <v>6.4223826162659998</v>
      </c>
      <c r="E53" s="616">
        <v>1.4185312991000001</v>
      </c>
      <c r="F53" s="609">
        <v>20.829625872621001</v>
      </c>
      <c r="G53" s="610">
        <v>12.150615092362001</v>
      </c>
      <c r="H53" s="612">
        <v>1.0962000000000001</v>
      </c>
      <c r="I53" s="609">
        <v>20.434989999999999</v>
      </c>
      <c r="J53" s="610">
        <v>8.2843749076369999</v>
      </c>
      <c r="K53" s="617">
        <v>0.98105410653799996</v>
      </c>
    </row>
    <row r="54" spans="1:11" ht="14.4" customHeight="1" thickBot="1" x14ac:dyDescent="0.35">
      <c r="A54" s="626" t="s">
        <v>384</v>
      </c>
      <c r="B54" s="604">
        <v>1.442748985812</v>
      </c>
      <c r="C54" s="604">
        <v>0.6</v>
      </c>
      <c r="D54" s="605">
        <v>-0.84274898581199997</v>
      </c>
      <c r="E54" s="606">
        <v>0.415872758116</v>
      </c>
      <c r="F54" s="604">
        <v>0.94824644735499997</v>
      </c>
      <c r="G54" s="605">
        <v>0.55314376095700002</v>
      </c>
      <c r="H54" s="607">
        <v>4.9406564584124654E-324</v>
      </c>
      <c r="I54" s="604">
        <v>3.4584595208887258E-323</v>
      </c>
      <c r="J54" s="605">
        <v>-0.55314376095700002</v>
      </c>
      <c r="K54" s="608">
        <v>3.4584595208887258E-323</v>
      </c>
    </row>
    <row r="55" spans="1:11" ht="14.4" customHeight="1" thickBot="1" x14ac:dyDescent="0.35">
      <c r="A55" s="626" t="s">
        <v>385</v>
      </c>
      <c r="B55" s="604">
        <v>0</v>
      </c>
      <c r="C55" s="604">
        <v>4.9406564584124654E-324</v>
      </c>
      <c r="D55" s="605">
        <v>4.9406564584124654E-324</v>
      </c>
      <c r="E55" s="614" t="s">
        <v>333</v>
      </c>
      <c r="F55" s="604">
        <v>4.9406564584124654E-324</v>
      </c>
      <c r="G55" s="605">
        <v>0</v>
      </c>
      <c r="H55" s="607">
        <v>0.84</v>
      </c>
      <c r="I55" s="604">
        <v>6.72</v>
      </c>
      <c r="J55" s="605">
        <v>6.72</v>
      </c>
      <c r="K55" s="615" t="s">
        <v>339</v>
      </c>
    </row>
    <row r="56" spans="1:11" ht="14.4" customHeight="1" thickBot="1" x14ac:dyDescent="0.35">
      <c r="A56" s="626" t="s">
        <v>386</v>
      </c>
      <c r="B56" s="604">
        <v>2.9561687911750001</v>
      </c>
      <c r="C56" s="604">
        <v>8.0634999999999994</v>
      </c>
      <c r="D56" s="605">
        <v>5.1073312088240002</v>
      </c>
      <c r="E56" s="606">
        <v>2.7276859237769999</v>
      </c>
      <c r="F56" s="604">
        <v>6.5318543025890001</v>
      </c>
      <c r="G56" s="605">
        <v>3.8102483431760001</v>
      </c>
      <c r="H56" s="607">
        <v>4.9406564584124654E-324</v>
      </c>
      <c r="I56" s="604">
        <v>3.4584595208887258E-323</v>
      </c>
      <c r="J56" s="605">
        <v>-3.8102483431760001</v>
      </c>
      <c r="K56" s="608">
        <v>4.9406564584124654E-324</v>
      </c>
    </row>
    <row r="57" spans="1:11" ht="14.4" customHeight="1" thickBot="1" x14ac:dyDescent="0.35">
      <c r="A57" s="626" t="s">
        <v>387</v>
      </c>
      <c r="B57" s="604">
        <v>1.841330508804</v>
      </c>
      <c r="C57" s="604">
        <v>6.5225</v>
      </c>
      <c r="D57" s="605">
        <v>4.6811694911949999</v>
      </c>
      <c r="E57" s="606">
        <v>3.542275527838</v>
      </c>
      <c r="F57" s="604">
        <v>4.3478466405420004</v>
      </c>
      <c r="G57" s="605">
        <v>2.5362438736490001</v>
      </c>
      <c r="H57" s="607">
        <v>4.9406564584124654E-324</v>
      </c>
      <c r="I57" s="604">
        <v>8.2771899999999992</v>
      </c>
      <c r="J57" s="605">
        <v>5.7409461263499999</v>
      </c>
      <c r="K57" s="608">
        <v>1.9037447003800001</v>
      </c>
    </row>
    <row r="58" spans="1:11" ht="14.4" customHeight="1" thickBot="1" x14ac:dyDescent="0.35">
      <c r="A58" s="626" t="s">
        <v>388</v>
      </c>
      <c r="B58" s="604">
        <v>0</v>
      </c>
      <c r="C58" s="604">
        <v>8.4099999999999994E-2</v>
      </c>
      <c r="D58" s="605">
        <v>8.4099999999999994E-2</v>
      </c>
      <c r="E58" s="614" t="s">
        <v>333</v>
      </c>
      <c r="F58" s="604">
        <v>0</v>
      </c>
      <c r="G58" s="605">
        <v>0</v>
      </c>
      <c r="H58" s="607">
        <v>4.9406564584124654E-324</v>
      </c>
      <c r="I58" s="604">
        <v>3.4584595208887258E-323</v>
      </c>
      <c r="J58" s="605">
        <v>3.4584595208887258E-323</v>
      </c>
      <c r="K58" s="615" t="s">
        <v>333</v>
      </c>
    </row>
    <row r="59" spans="1:11" ht="14.4" customHeight="1" thickBot="1" x14ac:dyDescent="0.35">
      <c r="A59" s="626" t="s">
        <v>389</v>
      </c>
      <c r="B59" s="604">
        <v>9.1047990979409992</v>
      </c>
      <c r="C59" s="604">
        <v>6.4973299999999998</v>
      </c>
      <c r="D59" s="605">
        <v>-2.6074690979409998</v>
      </c>
      <c r="E59" s="606">
        <v>0.71361596561399998</v>
      </c>
      <c r="F59" s="604">
        <v>9.0016784821340003</v>
      </c>
      <c r="G59" s="605">
        <v>5.2509791145779996</v>
      </c>
      <c r="H59" s="607">
        <v>0.25619999999999998</v>
      </c>
      <c r="I59" s="604">
        <v>5.4378000000000002</v>
      </c>
      <c r="J59" s="605">
        <v>0.186820885421</v>
      </c>
      <c r="K59" s="608">
        <v>0.60408733890999999</v>
      </c>
    </row>
    <row r="60" spans="1:11" ht="14.4" customHeight="1" thickBot="1" x14ac:dyDescent="0.35">
      <c r="A60" s="625" t="s">
        <v>390</v>
      </c>
      <c r="B60" s="609">
        <v>253.60207552832401</v>
      </c>
      <c r="C60" s="609">
        <v>181.09258000000099</v>
      </c>
      <c r="D60" s="610">
        <v>-72.509495528323001</v>
      </c>
      <c r="E60" s="616">
        <v>0.71408161633800005</v>
      </c>
      <c r="F60" s="609">
        <v>1259.8230513216999</v>
      </c>
      <c r="G60" s="610">
        <v>734.89677993765997</v>
      </c>
      <c r="H60" s="612">
        <v>68.477800000000002</v>
      </c>
      <c r="I60" s="609">
        <v>515.89761000000101</v>
      </c>
      <c r="J60" s="610">
        <v>-218.99916993765899</v>
      </c>
      <c r="K60" s="617">
        <v>0.40950005594700001</v>
      </c>
    </row>
    <row r="61" spans="1:11" ht="14.4" customHeight="1" thickBot="1" x14ac:dyDescent="0.35">
      <c r="A61" s="626" t="s">
        <v>391</v>
      </c>
      <c r="B61" s="604">
        <v>17.234261504046</v>
      </c>
      <c r="C61" s="604">
        <v>7.6580700000000004</v>
      </c>
      <c r="D61" s="605">
        <v>-9.5761915040459993</v>
      </c>
      <c r="E61" s="606">
        <v>0.44435150285899999</v>
      </c>
      <c r="F61" s="604">
        <v>6.8503763736629999</v>
      </c>
      <c r="G61" s="605">
        <v>3.9960528846360002</v>
      </c>
      <c r="H61" s="607">
        <v>3.2043699999999999</v>
      </c>
      <c r="I61" s="604">
        <v>6.4318200000000001</v>
      </c>
      <c r="J61" s="605">
        <v>2.4357671153629998</v>
      </c>
      <c r="K61" s="608">
        <v>0.93890023688699997</v>
      </c>
    </row>
    <row r="62" spans="1:11" ht="14.4" customHeight="1" thickBot="1" x14ac:dyDescent="0.35">
      <c r="A62" s="626" t="s">
        <v>392</v>
      </c>
      <c r="B62" s="604">
        <v>0</v>
      </c>
      <c r="C62" s="604">
        <v>4.9406564584124654E-324</v>
      </c>
      <c r="D62" s="605">
        <v>4.9406564584124654E-324</v>
      </c>
      <c r="E62" s="614" t="s">
        <v>333</v>
      </c>
      <c r="F62" s="604">
        <v>4.9406564584124654E-324</v>
      </c>
      <c r="G62" s="605">
        <v>0</v>
      </c>
      <c r="H62" s="607">
        <v>4.9406564584124654E-324</v>
      </c>
      <c r="I62" s="604">
        <v>0.68969999999999998</v>
      </c>
      <c r="J62" s="605">
        <v>0.68969999999999998</v>
      </c>
      <c r="K62" s="615" t="s">
        <v>339</v>
      </c>
    </row>
    <row r="63" spans="1:11" ht="14.4" customHeight="1" thickBot="1" x14ac:dyDescent="0.35">
      <c r="A63" s="626" t="s">
        <v>393</v>
      </c>
      <c r="B63" s="604">
        <v>2.9234142937679999</v>
      </c>
      <c r="C63" s="604">
        <v>1.78657</v>
      </c>
      <c r="D63" s="605">
        <v>-1.1368442937679999</v>
      </c>
      <c r="E63" s="606">
        <v>0.61112446628100003</v>
      </c>
      <c r="F63" s="604">
        <v>0</v>
      </c>
      <c r="G63" s="605">
        <v>0</v>
      </c>
      <c r="H63" s="607">
        <v>4.9406564584124654E-324</v>
      </c>
      <c r="I63" s="604">
        <v>0.59799999999999998</v>
      </c>
      <c r="J63" s="605">
        <v>0.59799999999999998</v>
      </c>
      <c r="K63" s="615" t="s">
        <v>333</v>
      </c>
    </row>
    <row r="64" spans="1:11" ht="14.4" customHeight="1" thickBot="1" x14ac:dyDescent="0.35">
      <c r="A64" s="626" t="s">
        <v>394</v>
      </c>
      <c r="B64" s="604">
        <v>233.444399730508</v>
      </c>
      <c r="C64" s="604">
        <v>171.647940000001</v>
      </c>
      <c r="D64" s="605">
        <v>-61.796459730507003</v>
      </c>
      <c r="E64" s="606">
        <v>0.73528403421999999</v>
      </c>
      <c r="F64" s="604">
        <v>0</v>
      </c>
      <c r="G64" s="605">
        <v>0</v>
      </c>
      <c r="H64" s="607">
        <v>4.9406564584124654E-324</v>
      </c>
      <c r="I64" s="604">
        <v>3.4584595208887258E-323</v>
      </c>
      <c r="J64" s="605">
        <v>3.4584595208887258E-323</v>
      </c>
      <c r="K64" s="615" t="s">
        <v>333</v>
      </c>
    </row>
    <row r="65" spans="1:11" ht="14.4" customHeight="1" thickBot="1" x14ac:dyDescent="0.35">
      <c r="A65" s="626" t="s">
        <v>395</v>
      </c>
      <c r="B65" s="604">
        <v>4.9406564584124654E-324</v>
      </c>
      <c r="C65" s="604">
        <v>4.9406564584124654E-324</v>
      </c>
      <c r="D65" s="605">
        <v>0</v>
      </c>
      <c r="E65" s="606">
        <v>1</v>
      </c>
      <c r="F65" s="604">
        <v>158.00057716434401</v>
      </c>
      <c r="G65" s="605">
        <v>92.167003345867002</v>
      </c>
      <c r="H65" s="607">
        <v>14.484870000000001</v>
      </c>
      <c r="I65" s="604">
        <v>42.804160000000003</v>
      </c>
      <c r="J65" s="605">
        <v>-49.362843345866999</v>
      </c>
      <c r="K65" s="608">
        <v>0.27091141544000003</v>
      </c>
    </row>
    <row r="66" spans="1:11" ht="14.4" customHeight="1" thickBot="1" x14ac:dyDescent="0.35">
      <c r="A66" s="626" t="s">
        <v>396</v>
      </c>
      <c r="B66" s="604">
        <v>4.9406564584124654E-324</v>
      </c>
      <c r="C66" s="604">
        <v>4.9406564584124654E-324</v>
      </c>
      <c r="D66" s="605">
        <v>0</v>
      </c>
      <c r="E66" s="606">
        <v>1</v>
      </c>
      <c r="F66" s="604">
        <v>1037.9798446730399</v>
      </c>
      <c r="G66" s="605">
        <v>605.48824272594197</v>
      </c>
      <c r="H66" s="607">
        <v>46.131050000000002</v>
      </c>
      <c r="I66" s="604">
        <v>441.60574000000099</v>
      </c>
      <c r="J66" s="605">
        <v>-163.882502725942</v>
      </c>
      <c r="K66" s="608">
        <v>0.42544731698400001</v>
      </c>
    </row>
    <row r="67" spans="1:11" ht="14.4" customHeight="1" thickBot="1" x14ac:dyDescent="0.35">
      <c r="A67" s="626" t="s">
        <v>397</v>
      </c>
      <c r="B67" s="604">
        <v>4.9406564584124654E-324</v>
      </c>
      <c r="C67" s="604">
        <v>4.9406564584124654E-324</v>
      </c>
      <c r="D67" s="605">
        <v>0</v>
      </c>
      <c r="E67" s="606">
        <v>1</v>
      </c>
      <c r="F67" s="604">
        <v>56.992253110650999</v>
      </c>
      <c r="G67" s="605">
        <v>33.245480981212999</v>
      </c>
      <c r="H67" s="607">
        <v>4.6575100000000003</v>
      </c>
      <c r="I67" s="604">
        <v>23.768190000000001</v>
      </c>
      <c r="J67" s="605">
        <v>-9.4772909812130006</v>
      </c>
      <c r="K67" s="608">
        <v>0.417042469857</v>
      </c>
    </row>
    <row r="68" spans="1:11" ht="14.4" customHeight="1" thickBot="1" x14ac:dyDescent="0.35">
      <c r="A68" s="624" t="s">
        <v>42</v>
      </c>
      <c r="B68" s="604">
        <v>2775.1072898236398</v>
      </c>
      <c r="C68" s="604">
        <v>2691.0575100000001</v>
      </c>
      <c r="D68" s="605">
        <v>-84.049779823633997</v>
      </c>
      <c r="E68" s="606">
        <v>0.96971296204199997</v>
      </c>
      <c r="F68" s="604">
        <v>2713.7290067575</v>
      </c>
      <c r="G68" s="605">
        <v>1583.0085872752099</v>
      </c>
      <c r="H68" s="607">
        <v>127.19799999999999</v>
      </c>
      <c r="I68" s="604">
        <v>1436.4269999999999</v>
      </c>
      <c r="J68" s="605">
        <v>-146.58158727520501</v>
      </c>
      <c r="K68" s="608">
        <v>0.52931851206299996</v>
      </c>
    </row>
    <row r="69" spans="1:11" ht="14.4" customHeight="1" thickBot="1" x14ac:dyDescent="0.35">
      <c r="A69" s="625" t="s">
        <v>398</v>
      </c>
      <c r="B69" s="609">
        <v>2775.1072898236398</v>
      </c>
      <c r="C69" s="609">
        <v>2691.0575100000001</v>
      </c>
      <c r="D69" s="610">
        <v>-84.049779823633997</v>
      </c>
      <c r="E69" s="616">
        <v>0.96971296204199997</v>
      </c>
      <c r="F69" s="609">
        <v>2713.7290067575</v>
      </c>
      <c r="G69" s="610">
        <v>1583.0085872752099</v>
      </c>
      <c r="H69" s="612">
        <v>127.19799999999999</v>
      </c>
      <c r="I69" s="609">
        <v>1436.4269999999999</v>
      </c>
      <c r="J69" s="610">
        <v>-146.58158727520501</v>
      </c>
      <c r="K69" s="617">
        <v>0.52931851206299996</v>
      </c>
    </row>
    <row r="70" spans="1:11" ht="14.4" customHeight="1" thickBot="1" x14ac:dyDescent="0.35">
      <c r="A70" s="626" t="s">
        <v>399</v>
      </c>
      <c r="B70" s="604">
        <v>786.61400595276098</v>
      </c>
      <c r="C70" s="604">
        <v>795.33</v>
      </c>
      <c r="D70" s="605">
        <v>8.7159940472390005</v>
      </c>
      <c r="E70" s="606">
        <v>1.0110803951889999</v>
      </c>
      <c r="F70" s="604">
        <v>789.38587175990995</v>
      </c>
      <c r="G70" s="605">
        <v>460.47509185994801</v>
      </c>
      <c r="H70" s="607">
        <v>56.442</v>
      </c>
      <c r="I70" s="604">
        <v>387.47500000000002</v>
      </c>
      <c r="J70" s="605">
        <v>-73.000091859947005</v>
      </c>
      <c r="K70" s="608">
        <v>0.49085626416900002</v>
      </c>
    </row>
    <row r="71" spans="1:11" ht="14.4" customHeight="1" thickBot="1" x14ac:dyDescent="0.35">
      <c r="A71" s="626" t="s">
        <v>400</v>
      </c>
      <c r="B71" s="604">
        <v>250.01074498624601</v>
      </c>
      <c r="C71" s="604">
        <v>244.76900000000001</v>
      </c>
      <c r="D71" s="605">
        <v>-5.2417449862460002</v>
      </c>
      <c r="E71" s="606">
        <v>0.97903392117499999</v>
      </c>
      <c r="F71" s="604">
        <v>250.045005351029</v>
      </c>
      <c r="G71" s="605">
        <v>145.859586454767</v>
      </c>
      <c r="H71" s="607">
        <v>20.774999999999999</v>
      </c>
      <c r="I71" s="604">
        <v>139.63200000000001</v>
      </c>
      <c r="J71" s="605">
        <v>-6.2275864547659996</v>
      </c>
      <c r="K71" s="608">
        <v>0.55842747110199997</v>
      </c>
    </row>
    <row r="72" spans="1:11" ht="14.4" customHeight="1" thickBot="1" x14ac:dyDescent="0.35">
      <c r="A72" s="626" t="s">
        <v>401</v>
      </c>
      <c r="B72" s="604">
        <v>1734.13267622525</v>
      </c>
      <c r="C72" s="604">
        <v>1649.5319999999999</v>
      </c>
      <c r="D72" s="605">
        <v>-84.600676225249998</v>
      </c>
      <c r="E72" s="606">
        <v>0.95121441549100005</v>
      </c>
      <c r="F72" s="604">
        <v>1672.5949385865499</v>
      </c>
      <c r="G72" s="605">
        <v>975.68038084215698</v>
      </c>
      <c r="H72" s="607">
        <v>49.881</v>
      </c>
      <c r="I72" s="604">
        <v>908.62000000000103</v>
      </c>
      <c r="J72" s="605">
        <v>-67.060380842155993</v>
      </c>
      <c r="K72" s="608">
        <v>0.54323971634599999</v>
      </c>
    </row>
    <row r="73" spans="1:11" ht="14.4" customHeight="1" thickBot="1" x14ac:dyDescent="0.35">
      <c r="A73" s="626" t="s">
        <v>402</v>
      </c>
      <c r="B73" s="604">
        <v>4.3498626593780001</v>
      </c>
      <c r="C73" s="604">
        <v>1.4265099999999999</v>
      </c>
      <c r="D73" s="605">
        <v>-2.9233526593780002</v>
      </c>
      <c r="E73" s="606">
        <v>0.32794368735399998</v>
      </c>
      <c r="F73" s="604">
        <v>1.703191060003</v>
      </c>
      <c r="G73" s="605">
        <v>0.99352811833499999</v>
      </c>
      <c r="H73" s="607">
        <v>0.1</v>
      </c>
      <c r="I73" s="604">
        <v>0.7</v>
      </c>
      <c r="J73" s="605">
        <v>-0.29352811833499998</v>
      </c>
      <c r="K73" s="608">
        <v>0.41099323290099998</v>
      </c>
    </row>
    <row r="74" spans="1:11" ht="14.4" customHeight="1" thickBot="1" x14ac:dyDescent="0.35">
      <c r="A74" s="627" t="s">
        <v>403</v>
      </c>
      <c r="B74" s="609">
        <v>2520.6040031852799</v>
      </c>
      <c r="C74" s="609">
        <v>2418.5603999999998</v>
      </c>
      <c r="D74" s="610">
        <v>-102.04360318528001</v>
      </c>
      <c r="E74" s="616">
        <v>0.95951620998099996</v>
      </c>
      <c r="F74" s="609">
        <v>2555.3485094832399</v>
      </c>
      <c r="G74" s="610">
        <v>1490.6199638652299</v>
      </c>
      <c r="H74" s="612">
        <v>143.59634</v>
      </c>
      <c r="I74" s="609">
        <v>1457.9444599999999</v>
      </c>
      <c r="J74" s="610">
        <v>-32.675503865224997</v>
      </c>
      <c r="K74" s="617">
        <v>0.57054623061700005</v>
      </c>
    </row>
    <row r="75" spans="1:11" ht="14.4" customHeight="1" thickBot="1" x14ac:dyDescent="0.35">
      <c r="A75" s="624" t="s">
        <v>45</v>
      </c>
      <c r="B75" s="604">
        <v>754.11257572653506</v>
      </c>
      <c r="C75" s="604">
        <v>646.52028000000098</v>
      </c>
      <c r="D75" s="605">
        <v>-107.592295726534</v>
      </c>
      <c r="E75" s="606">
        <v>0.85732594947999996</v>
      </c>
      <c r="F75" s="604">
        <v>856.20864095978095</v>
      </c>
      <c r="G75" s="605">
        <v>499.45504055987197</v>
      </c>
      <c r="H75" s="607">
        <v>32.268650000000001</v>
      </c>
      <c r="I75" s="604">
        <v>302.01686000000001</v>
      </c>
      <c r="J75" s="605">
        <v>-197.438180559872</v>
      </c>
      <c r="K75" s="608">
        <v>0.35273745854900002</v>
      </c>
    </row>
    <row r="76" spans="1:11" ht="14.4" customHeight="1" thickBot="1" x14ac:dyDescent="0.35">
      <c r="A76" s="628" t="s">
        <v>404</v>
      </c>
      <c r="B76" s="604">
        <v>754.11257572653506</v>
      </c>
      <c r="C76" s="604">
        <v>646.52028000000098</v>
      </c>
      <c r="D76" s="605">
        <v>-107.592295726534</v>
      </c>
      <c r="E76" s="606">
        <v>0.85732594947999996</v>
      </c>
      <c r="F76" s="604">
        <v>856.20864095978095</v>
      </c>
      <c r="G76" s="605">
        <v>499.45504055987197</v>
      </c>
      <c r="H76" s="607">
        <v>32.268650000000001</v>
      </c>
      <c r="I76" s="604">
        <v>302.01686000000001</v>
      </c>
      <c r="J76" s="605">
        <v>-197.438180559872</v>
      </c>
      <c r="K76" s="608">
        <v>0.35273745854900002</v>
      </c>
    </row>
    <row r="77" spans="1:11" ht="14.4" customHeight="1" thickBot="1" x14ac:dyDescent="0.35">
      <c r="A77" s="626" t="s">
        <v>405</v>
      </c>
      <c r="B77" s="604">
        <v>303.21721012496999</v>
      </c>
      <c r="C77" s="604">
        <v>212.45528999999999</v>
      </c>
      <c r="D77" s="605">
        <v>-90.761920124970004</v>
      </c>
      <c r="E77" s="606">
        <v>0.70067028818099997</v>
      </c>
      <c r="F77" s="604">
        <v>195.91349175146999</v>
      </c>
      <c r="G77" s="605">
        <v>114.282870188358</v>
      </c>
      <c r="H77" s="607">
        <v>12.289</v>
      </c>
      <c r="I77" s="604">
        <v>117.402</v>
      </c>
      <c r="J77" s="605">
        <v>3.1191298116419999</v>
      </c>
      <c r="K77" s="608">
        <v>0.59925428795299995</v>
      </c>
    </row>
    <row r="78" spans="1:11" ht="14.4" customHeight="1" thickBot="1" x14ac:dyDescent="0.35">
      <c r="A78" s="626" t="s">
        <v>406</v>
      </c>
      <c r="B78" s="604">
        <v>87.732831020782001</v>
      </c>
      <c r="C78" s="604">
        <v>23.97494</v>
      </c>
      <c r="D78" s="605">
        <v>-63.757891020781997</v>
      </c>
      <c r="E78" s="606">
        <v>0.27327215730999999</v>
      </c>
      <c r="F78" s="604">
        <v>31.174491244367001</v>
      </c>
      <c r="G78" s="605">
        <v>18.185119892547</v>
      </c>
      <c r="H78" s="607">
        <v>10.497350000000001</v>
      </c>
      <c r="I78" s="604">
        <v>17.211300000000001</v>
      </c>
      <c r="J78" s="605">
        <v>-0.97381989254699997</v>
      </c>
      <c r="K78" s="608">
        <v>0.55209561769799997</v>
      </c>
    </row>
    <row r="79" spans="1:11" ht="14.4" customHeight="1" thickBot="1" x14ac:dyDescent="0.35">
      <c r="A79" s="626" t="s">
        <v>407</v>
      </c>
      <c r="B79" s="604">
        <v>194.984275018434</v>
      </c>
      <c r="C79" s="604">
        <v>218.95139</v>
      </c>
      <c r="D79" s="605">
        <v>23.967114981565999</v>
      </c>
      <c r="E79" s="606">
        <v>1.1229181941940001</v>
      </c>
      <c r="F79" s="604">
        <v>426.99927909443602</v>
      </c>
      <c r="G79" s="605">
        <v>249.082912805088</v>
      </c>
      <c r="H79" s="607">
        <v>0.28072000000000003</v>
      </c>
      <c r="I79" s="604">
        <v>78.022679999999994</v>
      </c>
      <c r="J79" s="605">
        <v>-171.06023280508799</v>
      </c>
      <c r="K79" s="608">
        <v>0.182723212473</v>
      </c>
    </row>
    <row r="80" spans="1:11" ht="14.4" customHeight="1" thickBot="1" x14ac:dyDescent="0.35">
      <c r="A80" s="626" t="s">
        <v>408</v>
      </c>
      <c r="B80" s="604">
        <v>159.98819846624599</v>
      </c>
      <c r="C80" s="604">
        <v>191.13865999999999</v>
      </c>
      <c r="D80" s="605">
        <v>31.150461533754001</v>
      </c>
      <c r="E80" s="606">
        <v>1.1947047459269999</v>
      </c>
      <c r="F80" s="604">
        <v>202.121378869507</v>
      </c>
      <c r="G80" s="605">
        <v>117.90413767387901</v>
      </c>
      <c r="H80" s="607">
        <v>9.2015799999999999</v>
      </c>
      <c r="I80" s="604">
        <v>89.380880000000005</v>
      </c>
      <c r="J80" s="605">
        <v>-28.523257673879002</v>
      </c>
      <c r="K80" s="608">
        <v>0.44221388405200002</v>
      </c>
    </row>
    <row r="81" spans="1:11" ht="14.4" customHeight="1" thickBot="1" x14ac:dyDescent="0.35">
      <c r="A81" s="629" t="s">
        <v>46</v>
      </c>
      <c r="B81" s="609">
        <v>0</v>
      </c>
      <c r="C81" s="609">
        <v>1.9</v>
      </c>
      <c r="D81" s="610">
        <v>1.9</v>
      </c>
      <c r="E81" s="611" t="s">
        <v>333</v>
      </c>
      <c r="F81" s="609">
        <v>0</v>
      </c>
      <c r="G81" s="610">
        <v>0</v>
      </c>
      <c r="H81" s="612">
        <v>4.9406564584124654E-324</v>
      </c>
      <c r="I81" s="609">
        <v>0.61599999999999999</v>
      </c>
      <c r="J81" s="610">
        <v>0.61599999999999999</v>
      </c>
      <c r="K81" s="613" t="s">
        <v>333</v>
      </c>
    </row>
    <row r="82" spans="1:11" ht="14.4" customHeight="1" thickBot="1" x14ac:dyDescent="0.35">
      <c r="A82" s="625" t="s">
        <v>409</v>
      </c>
      <c r="B82" s="609">
        <v>0</v>
      </c>
      <c r="C82" s="609">
        <v>1.9</v>
      </c>
      <c r="D82" s="610">
        <v>1.9</v>
      </c>
      <c r="E82" s="611" t="s">
        <v>333</v>
      </c>
      <c r="F82" s="609">
        <v>0</v>
      </c>
      <c r="G82" s="610">
        <v>0</v>
      </c>
      <c r="H82" s="612">
        <v>4.9406564584124654E-324</v>
      </c>
      <c r="I82" s="609">
        <v>0.61599999999999999</v>
      </c>
      <c r="J82" s="610">
        <v>0.61599999999999999</v>
      </c>
      <c r="K82" s="613" t="s">
        <v>333</v>
      </c>
    </row>
    <row r="83" spans="1:11" ht="14.4" customHeight="1" thickBot="1" x14ac:dyDescent="0.35">
      <c r="A83" s="626" t="s">
        <v>410</v>
      </c>
      <c r="B83" s="604">
        <v>0</v>
      </c>
      <c r="C83" s="604">
        <v>0.36</v>
      </c>
      <c r="D83" s="605">
        <v>0.36</v>
      </c>
      <c r="E83" s="614" t="s">
        <v>333</v>
      </c>
      <c r="F83" s="604">
        <v>0</v>
      </c>
      <c r="G83" s="605">
        <v>0</v>
      </c>
      <c r="H83" s="607">
        <v>4.9406564584124654E-324</v>
      </c>
      <c r="I83" s="604">
        <v>0.61599999999999999</v>
      </c>
      <c r="J83" s="605">
        <v>0.61599999999999999</v>
      </c>
      <c r="K83" s="615" t="s">
        <v>333</v>
      </c>
    </row>
    <row r="84" spans="1:11" ht="14.4" customHeight="1" thickBot="1" x14ac:dyDescent="0.35">
      <c r="A84" s="626" t="s">
        <v>411</v>
      </c>
      <c r="B84" s="604">
        <v>4.9406564584124654E-324</v>
      </c>
      <c r="C84" s="604">
        <v>1.54</v>
      </c>
      <c r="D84" s="605">
        <v>1.54</v>
      </c>
      <c r="E84" s="614" t="s">
        <v>339</v>
      </c>
      <c r="F84" s="604">
        <v>0</v>
      </c>
      <c r="G84" s="605">
        <v>0</v>
      </c>
      <c r="H84" s="607">
        <v>4.9406564584124654E-324</v>
      </c>
      <c r="I84" s="604">
        <v>3.4584595208887258E-323</v>
      </c>
      <c r="J84" s="605">
        <v>3.4584595208887258E-323</v>
      </c>
      <c r="K84" s="615" t="s">
        <v>333</v>
      </c>
    </row>
    <row r="85" spans="1:11" ht="14.4" customHeight="1" thickBot="1" x14ac:dyDescent="0.35">
      <c r="A85" s="624" t="s">
        <v>47</v>
      </c>
      <c r="B85" s="604">
        <v>1766.49142745875</v>
      </c>
      <c r="C85" s="604">
        <v>1770.14012</v>
      </c>
      <c r="D85" s="605">
        <v>3.6486925412539999</v>
      </c>
      <c r="E85" s="606">
        <v>1.0020655025459999</v>
      </c>
      <c r="F85" s="604">
        <v>1699.1398685234601</v>
      </c>
      <c r="G85" s="605">
        <v>991.16492330535402</v>
      </c>
      <c r="H85" s="607">
        <v>111.32769</v>
      </c>
      <c r="I85" s="604">
        <v>1155.3116</v>
      </c>
      <c r="J85" s="605">
        <v>164.146676694647</v>
      </c>
      <c r="K85" s="608">
        <v>0.67993908059099994</v>
      </c>
    </row>
    <row r="86" spans="1:11" ht="14.4" customHeight="1" thickBot="1" x14ac:dyDescent="0.35">
      <c r="A86" s="625" t="s">
        <v>412</v>
      </c>
      <c r="B86" s="609">
        <v>1.7666571865780001</v>
      </c>
      <c r="C86" s="609">
        <v>0.66100000000000003</v>
      </c>
      <c r="D86" s="610">
        <v>-1.1056571865780001</v>
      </c>
      <c r="E86" s="616">
        <v>0.37415295113300001</v>
      </c>
      <c r="F86" s="609">
        <v>0.26420089714700001</v>
      </c>
      <c r="G86" s="610">
        <v>0.154117190002</v>
      </c>
      <c r="H86" s="612">
        <v>4.9406564584124654E-324</v>
      </c>
      <c r="I86" s="609">
        <v>0.505</v>
      </c>
      <c r="J86" s="610">
        <v>0.350882809997</v>
      </c>
      <c r="K86" s="617">
        <v>1.9114242436460001</v>
      </c>
    </row>
    <row r="87" spans="1:11" ht="14.4" customHeight="1" thickBot="1" x14ac:dyDescent="0.35">
      <c r="A87" s="626" t="s">
        <v>413</v>
      </c>
      <c r="B87" s="604">
        <v>1.7666571865780001</v>
      </c>
      <c r="C87" s="604">
        <v>0.66100000000000003</v>
      </c>
      <c r="D87" s="605">
        <v>-1.1056571865780001</v>
      </c>
      <c r="E87" s="606">
        <v>0.37415295113300001</v>
      </c>
      <c r="F87" s="604">
        <v>0.26420089714700001</v>
      </c>
      <c r="G87" s="605">
        <v>0.154117190002</v>
      </c>
      <c r="H87" s="607">
        <v>4.9406564584124654E-324</v>
      </c>
      <c r="I87" s="604">
        <v>0.505</v>
      </c>
      <c r="J87" s="605">
        <v>0.350882809997</v>
      </c>
      <c r="K87" s="608">
        <v>1.9114242436460001</v>
      </c>
    </row>
    <row r="88" spans="1:11" ht="14.4" customHeight="1" thickBot="1" x14ac:dyDescent="0.35">
      <c r="A88" s="625" t="s">
        <v>414</v>
      </c>
      <c r="B88" s="609">
        <v>8.8711660050399992</v>
      </c>
      <c r="C88" s="609">
        <v>10.588419999999999</v>
      </c>
      <c r="D88" s="610">
        <v>1.717253994959</v>
      </c>
      <c r="E88" s="616">
        <v>1.193577033051</v>
      </c>
      <c r="F88" s="609">
        <v>8.2282484223159997</v>
      </c>
      <c r="G88" s="610">
        <v>4.7998115796840004</v>
      </c>
      <c r="H88" s="612">
        <v>0.66601999999999995</v>
      </c>
      <c r="I88" s="609">
        <v>4.2933599999999998</v>
      </c>
      <c r="J88" s="610">
        <v>-0.50645157968400001</v>
      </c>
      <c r="K88" s="617">
        <v>0.52178298218999997</v>
      </c>
    </row>
    <row r="89" spans="1:11" ht="14.4" customHeight="1" thickBot="1" x14ac:dyDescent="0.35">
      <c r="A89" s="626" t="s">
        <v>415</v>
      </c>
      <c r="B89" s="604">
        <v>1.498438231048</v>
      </c>
      <c r="C89" s="604">
        <v>1.9341999999999999</v>
      </c>
      <c r="D89" s="605">
        <v>0.43576176895099999</v>
      </c>
      <c r="E89" s="606">
        <v>1.2908106319779999</v>
      </c>
      <c r="F89" s="604">
        <v>1.9786599616959999</v>
      </c>
      <c r="G89" s="605">
        <v>1.1542183109890001</v>
      </c>
      <c r="H89" s="607">
        <v>0.1026</v>
      </c>
      <c r="I89" s="604">
        <v>0.66690000000000005</v>
      </c>
      <c r="J89" s="605">
        <v>-0.48731831098900003</v>
      </c>
      <c r="K89" s="608">
        <v>0.33704629037299999</v>
      </c>
    </row>
    <row r="90" spans="1:11" ht="14.4" customHeight="1" thickBot="1" x14ac:dyDescent="0.35">
      <c r="A90" s="626" t="s">
        <v>416</v>
      </c>
      <c r="B90" s="604">
        <v>4.9406564584124654E-324</v>
      </c>
      <c r="C90" s="604">
        <v>2</v>
      </c>
      <c r="D90" s="605">
        <v>2</v>
      </c>
      <c r="E90" s="614" t="s">
        <v>339</v>
      </c>
      <c r="F90" s="604">
        <v>0</v>
      </c>
      <c r="G90" s="605">
        <v>0</v>
      </c>
      <c r="H90" s="607">
        <v>4.9406564584124654E-324</v>
      </c>
      <c r="I90" s="604">
        <v>3.4584595208887258E-323</v>
      </c>
      <c r="J90" s="605">
        <v>3.4584595208887258E-323</v>
      </c>
      <c r="K90" s="615" t="s">
        <v>333</v>
      </c>
    </row>
    <row r="91" spans="1:11" ht="14.4" customHeight="1" thickBot="1" x14ac:dyDescent="0.35">
      <c r="A91" s="626" t="s">
        <v>417</v>
      </c>
      <c r="B91" s="604">
        <v>7.3727277739919996</v>
      </c>
      <c r="C91" s="604">
        <v>6.6542199999999996</v>
      </c>
      <c r="D91" s="605">
        <v>-0.71850777399200005</v>
      </c>
      <c r="E91" s="606">
        <v>0.90254519141099998</v>
      </c>
      <c r="F91" s="604">
        <v>6.249588460619</v>
      </c>
      <c r="G91" s="605">
        <v>3.6455932686939998</v>
      </c>
      <c r="H91" s="607">
        <v>0.56342000000000003</v>
      </c>
      <c r="I91" s="604">
        <v>3.6264599999999998</v>
      </c>
      <c r="J91" s="605">
        <v>-1.9133268694000002E-2</v>
      </c>
      <c r="K91" s="608">
        <v>0.58027180875200002</v>
      </c>
    </row>
    <row r="92" spans="1:11" ht="14.4" customHeight="1" thickBot="1" x14ac:dyDescent="0.35">
      <c r="A92" s="625" t="s">
        <v>418</v>
      </c>
      <c r="B92" s="609">
        <v>44.373778670188997</v>
      </c>
      <c r="C92" s="609">
        <v>66.327730000000003</v>
      </c>
      <c r="D92" s="610">
        <v>21.953951329811002</v>
      </c>
      <c r="E92" s="616">
        <v>1.4947505483579999</v>
      </c>
      <c r="F92" s="609">
        <v>61.328005719196</v>
      </c>
      <c r="G92" s="610">
        <v>35.774670002863999</v>
      </c>
      <c r="H92" s="612">
        <v>9.7060399999999998</v>
      </c>
      <c r="I92" s="609">
        <v>45.177720000000001</v>
      </c>
      <c r="J92" s="610">
        <v>9.4030499971349997</v>
      </c>
      <c r="K92" s="617">
        <v>0.73665724932999999</v>
      </c>
    </row>
    <row r="93" spans="1:11" ht="14.4" customHeight="1" thickBot="1" x14ac:dyDescent="0.35">
      <c r="A93" s="626" t="s">
        <v>419</v>
      </c>
      <c r="B93" s="604">
        <v>27.260332254898</v>
      </c>
      <c r="C93" s="604">
        <v>26.46</v>
      </c>
      <c r="D93" s="605">
        <v>-0.80033225489799997</v>
      </c>
      <c r="E93" s="606">
        <v>0.97064114085499997</v>
      </c>
      <c r="F93" s="604">
        <v>24.833064109921001</v>
      </c>
      <c r="G93" s="605">
        <v>14.48595406412</v>
      </c>
      <c r="H93" s="607">
        <v>5.8049999999999997</v>
      </c>
      <c r="I93" s="604">
        <v>18.225000000000001</v>
      </c>
      <c r="J93" s="605">
        <v>3.739045935879</v>
      </c>
      <c r="K93" s="608">
        <v>0.73390057381999996</v>
      </c>
    </row>
    <row r="94" spans="1:11" ht="14.4" customHeight="1" thickBot="1" x14ac:dyDescent="0.35">
      <c r="A94" s="626" t="s">
        <v>420</v>
      </c>
      <c r="B94" s="604">
        <v>17.113446415289999</v>
      </c>
      <c r="C94" s="604">
        <v>39.867730000000002</v>
      </c>
      <c r="D94" s="605">
        <v>22.754283584709</v>
      </c>
      <c r="E94" s="606">
        <v>2.3296143297220002</v>
      </c>
      <c r="F94" s="604">
        <v>36.494941609274001</v>
      </c>
      <c r="G94" s="605">
        <v>21.288715938743</v>
      </c>
      <c r="H94" s="607">
        <v>3.9010400000000001</v>
      </c>
      <c r="I94" s="604">
        <v>26.952719999999999</v>
      </c>
      <c r="J94" s="605">
        <v>5.6640040612559996</v>
      </c>
      <c r="K94" s="608">
        <v>0.73853303530500003</v>
      </c>
    </row>
    <row r="95" spans="1:11" ht="14.4" customHeight="1" thickBot="1" x14ac:dyDescent="0.35">
      <c r="A95" s="625" t="s">
        <v>421</v>
      </c>
      <c r="B95" s="609">
        <v>0</v>
      </c>
      <c r="C95" s="609">
        <v>9.4</v>
      </c>
      <c r="D95" s="610">
        <v>9.4</v>
      </c>
      <c r="E95" s="611" t="s">
        <v>333</v>
      </c>
      <c r="F95" s="609">
        <v>0</v>
      </c>
      <c r="G95" s="610">
        <v>0</v>
      </c>
      <c r="H95" s="612">
        <v>10.5</v>
      </c>
      <c r="I95" s="609">
        <v>39.5</v>
      </c>
      <c r="J95" s="610">
        <v>39.5</v>
      </c>
      <c r="K95" s="613" t="s">
        <v>333</v>
      </c>
    </row>
    <row r="96" spans="1:11" ht="14.4" customHeight="1" thickBot="1" x14ac:dyDescent="0.35">
      <c r="A96" s="626" t="s">
        <v>422</v>
      </c>
      <c r="B96" s="604">
        <v>0</v>
      </c>
      <c r="C96" s="604">
        <v>9.4</v>
      </c>
      <c r="D96" s="605">
        <v>9.4</v>
      </c>
      <c r="E96" s="614" t="s">
        <v>333</v>
      </c>
      <c r="F96" s="604">
        <v>0</v>
      </c>
      <c r="G96" s="605">
        <v>0</v>
      </c>
      <c r="H96" s="607">
        <v>10.5</v>
      </c>
      <c r="I96" s="604">
        <v>39.5</v>
      </c>
      <c r="J96" s="605">
        <v>39.5</v>
      </c>
      <c r="K96" s="615" t="s">
        <v>333</v>
      </c>
    </row>
    <row r="97" spans="1:11" ht="14.4" customHeight="1" thickBot="1" x14ac:dyDescent="0.35">
      <c r="A97" s="625" t="s">
        <v>423</v>
      </c>
      <c r="B97" s="609">
        <v>1056.97231985946</v>
      </c>
      <c r="C97" s="609">
        <v>1091.86806</v>
      </c>
      <c r="D97" s="610">
        <v>34.895740140542998</v>
      </c>
      <c r="E97" s="616">
        <v>1.033014809834</v>
      </c>
      <c r="F97" s="609">
        <v>1096.56368784546</v>
      </c>
      <c r="G97" s="610">
        <v>639.66215124318205</v>
      </c>
      <c r="H97" s="612">
        <v>84.000129999999999</v>
      </c>
      <c r="I97" s="609">
        <v>642.07947000000001</v>
      </c>
      <c r="J97" s="610">
        <v>2.4173187568180001</v>
      </c>
      <c r="K97" s="617">
        <v>0.58553778236200005</v>
      </c>
    </row>
    <row r="98" spans="1:11" ht="14.4" customHeight="1" thickBot="1" x14ac:dyDescent="0.35">
      <c r="A98" s="626" t="s">
        <v>424</v>
      </c>
      <c r="B98" s="604">
        <v>965.000979880101</v>
      </c>
      <c r="C98" s="604">
        <v>998.58399999999995</v>
      </c>
      <c r="D98" s="605">
        <v>33.583020119898002</v>
      </c>
      <c r="E98" s="606">
        <v>1.034801021781</v>
      </c>
      <c r="F98" s="604">
        <v>1003.87633964957</v>
      </c>
      <c r="G98" s="605">
        <v>585.59453146224905</v>
      </c>
      <c r="H98" s="607">
        <v>75.878469999999993</v>
      </c>
      <c r="I98" s="604">
        <v>589.25765000000104</v>
      </c>
      <c r="J98" s="605">
        <v>3.663118537751</v>
      </c>
      <c r="K98" s="608">
        <v>0.58698230720800004</v>
      </c>
    </row>
    <row r="99" spans="1:11" ht="14.4" customHeight="1" thickBot="1" x14ac:dyDescent="0.35">
      <c r="A99" s="626" t="s">
        <v>425</v>
      </c>
      <c r="B99" s="604">
        <v>0.96724118722600005</v>
      </c>
      <c r="C99" s="604">
        <v>4.0049999999999999</v>
      </c>
      <c r="D99" s="605">
        <v>3.0377588127730002</v>
      </c>
      <c r="E99" s="606">
        <v>4.1406425335190002</v>
      </c>
      <c r="F99" s="604">
        <v>3.4302858006200001</v>
      </c>
      <c r="G99" s="605">
        <v>2.0010000503619998</v>
      </c>
      <c r="H99" s="607">
        <v>4.9406564584124654E-324</v>
      </c>
      <c r="I99" s="604">
        <v>0.42399999999999999</v>
      </c>
      <c r="J99" s="605">
        <v>-1.5770000503620001</v>
      </c>
      <c r="K99" s="608">
        <v>0.123604861123</v>
      </c>
    </row>
    <row r="100" spans="1:11" ht="14.4" customHeight="1" thickBot="1" x14ac:dyDescent="0.35">
      <c r="A100" s="626" t="s">
        <v>426</v>
      </c>
      <c r="B100" s="604">
        <v>91.004098792129</v>
      </c>
      <c r="C100" s="604">
        <v>89.279060000000001</v>
      </c>
      <c r="D100" s="605">
        <v>-1.725038792129</v>
      </c>
      <c r="E100" s="606">
        <v>0.98104438354900003</v>
      </c>
      <c r="F100" s="604">
        <v>89.257062395264001</v>
      </c>
      <c r="G100" s="605">
        <v>52.066619730569997</v>
      </c>
      <c r="H100" s="607">
        <v>8.1216600000000003</v>
      </c>
      <c r="I100" s="604">
        <v>52.397820000000003</v>
      </c>
      <c r="J100" s="605">
        <v>0.33120026942899999</v>
      </c>
      <c r="K100" s="608">
        <v>0.58704396709700002</v>
      </c>
    </row>
    <row r="101" spans="1:11" ht="14.4" customHeight="1" thickBot="1" x14ac:dyDescent="0.35">
      <c r="A101" s="625" t="s">
        <v>427</v>
      </c>
      <c r="B101" s="609">
        <v>220.02178765190001</v>
      </c>
      <c r="C101" s="609">
        <v>198.28941</v>
      </c>
      <c r="D101" s="610">
        <v>-21.732377651899998</v>
      </c>
      <c r="E101" s="616">
        <v>0.901226247255</v>
      </c>
      <c r="F101" s="609">
        <v>195.03253766969499</v>
      </c>
      <c r="G101" s="610">
        <v>113.768980307322</v>
      </c>
      <c r="H101" s="612">
        <v>6.4554999999999998</v>
      </c>
      <c r="I101" s="609">
        <v>75.486050000000006</v>
      </c>
      <c r="J101" s="610">
        <v>-38.282930307321998</v>
      </c>
      <c r="K101" s="617">
        <v>0.38704336672099998</v>
      </c>
    </row>
    <row r="102" spans="1:11" ht="14.4" customHeight="1" thickBot="1" x14ac:dyDescent="0.35">
      <c r="A102" s="626" t="s">
        <v>428</v>
      </c>
      <c r="B102" s="604">
        <v>7.0091474557589999</v>
      </c>
      <c r="C102" s="604">
        <v>2.5499999999999998</v>
      </c>
      <c r="D102" s="605">
        <v>-4.4591474557590001</v>
      </c>
      <c r="E102" s="606">
        <v>0.36381029448899999</v>
      </c>
      <c r="F102" s="604">
        <v>4.9406564584124654E-324</v>
      </c>
      <c r="G102" s="605">
        <v>0</v>
      </c>
      <c r="H102" s="607">
        <v>4.9406564584124654E-324</v>
      </c>
      <c r="I102" s="604">
        <v>2.6295700000000002</v>
      </c>
      <c r="J102" s="605">
        <v>2.6295700000000002</v>
      </c>
      <c r="K102" s="615" t="s">
        <v>339</v>
      </c>
    </row>
    <row r="103" spans="1:11" ht="14.4" customHeight="1" thickBot="1" x14ac:dyDescent="0.35">
      <c r="A103" s="626" t="s">
        <v>429</v>
      </c>
      <c r="B103" s="604">
        <v>202.127052073138</v>
      </c>
      <c r="C103" s="604">
        <v>178.85758000000001</v>
      </c>
      <c r="D103" s="605">
        <v>-23.269472073138001</v>
      </c>
      <c r="E103" s="606">
        <v>0.88487700268400005</v>
      </c>
      <c r="F103" s="604">
        <v>176.829971060227</v>
      </c>
      <c r="G103" s="605">
        <v>103.150816451799</v>
      </c>
      <c r="H103" s="607">
        <v>5.6849999999999996</v>
      </c>
      <c r="I103" s="604">
        <v>67.466880000000003</v>
      </c>
      <c r="J103" s="605">
        <v>-35.683936451798999</v>
      </c>
      <c r="K103" s="608">
        <v>0.38153532229499998</v>
      </c>
    </row>
    <row r="104" spans="1:11" ht="14.4" customHeight="1" thickBot="1" x14ac:dyDescent="0.35">
      <c r="A104" s="626" t="s">
        <v>430</v>
      </c>
      <c r="B104" s="604">
        <v>1.9989689139839999</v>
      </c>
      <c r="C104" s="604">
        <v>3.371</v>
      </c>
      <c r="D104" s="605">
        <v>1.372031086015</v>
      </c>
      <c r="E104" s="606">
        <v>1.6863693959499999</v>
      </c>
      <c r="F104" s="604">
        <v>3.0010932502209999</v>
      </c>
      <c r="G104" s="605">
        <v>1.750637729296</v>
      </c>
      <c r="H104" s="607">
        <v>4.9406564584124654E-324</v>
      </c>
      <c r="I104" s="604">
        <v>3.4584595208887258E-323</v>
      </c>
      <c r="J104" s="605">
        <v>-1.750637729296</v>
      </c>
      <c r="K104" s="608">
        <v>9.8813129168249309E-324</v>
      </c>
    </row>
    <row r="105" spans="1:11" ht="14.4" customHeight="1" thickBot="1" x14ac:dyDescent="0.35">
      <c r="A105" s="626" t="s">
        <v>431</v>
      </c>
      <c r="B105" s="604">
        <v>1.196261391558</v>
      </c>
      <c r="C105" s="604">
        <v>3.1284200000000002</v>
      </c>
      <c r="D105" s="605">
        <v>1.9321586084410001</v>
      </c>
      <c r="E105" s="606">
        <v>2.6151642292189998</v>
      </c>
      <c r="F105" s="604">
        <v>2.9556396545110002</v>
      </c>
      <c r="G105" s="605">
        <v>1.7241231317979999</v>
      </c>
      <c r="H105" s="607">
        <v>4.9406564584124654E-324</v>
      </c>
      <c r="I105" s="604">
        <v>3.4584595208887258E-323</v>
      </c>
      <c r="J105" s="605">
        <v>-1.7241231317979999</v>
      </c>
      <c r="K105" s="608">
        <v>9.8813129168249309E-324</v>
      </c>
    </row>
    <row r="106" spans="1:11" ht="14.4" customHeight="1" thickBot="1" x14ac:dyDescent="0.35">
      <c r="A106" s="626" t="s">
        <v>432</v>
      </c>
      <c r="B106" s="604">
        <v>7.6903578174589997</v>
      </c>
      <c r="C106" s="604">
        <v>10.38241</v>
      </c>
      <c r="D106" s="605">
        <v>2.6920521825399999</v>
      </c>
      <c r="E106" s="606">
        <v>1.350055517108</v>
      </c>
      <c r="F106" s="604">
        <v>12.245833704735</v>
      </c>
      <c r="G106" s="605">
        <v>7.1434029944280004</v>
      </c>
      <c r="H106" s="607">
        <v>0.77049999999999996</v>
      </c>
      <c r="I106" s="604">
        <v>5.3895999999999997</v>
      </c>
      <c r="J106" s="605">
        <v>-1.753802994428</v>
      </c>
      <c r="K106" s="608">
        <v>0.44011703326599999</v>
      </c>
    </row>
    <row r="107" spans="1:11" ht="14.4" customHeight="1" thickBot="1" x14ac:dyDescent="0.35">
      <c r="A107" s="625" t="s">
        <v>433</v>
      </c>
      <c r="B107" s="609">
        <v>434.48571808558103</v>
      </c>
      <c r="C107" s="609">
        <v>393.00549999999998</v>
      </c>
      <c r="D107" s="610">
        <v>-41.480218085579999</v>
      </c>
      <c r="E107" s="616">
        <v>0.90453030707500004</v>
      </c>
      <c r="F107" s="609">
        <v>337.72318796965402</v>
      </c>
      <c r="G107" s="610">
        <v>197.00519298229801</v>
      </c>
      <c r="H107" s="612">
        <v>4.9406564584124654E-324</v>
      </c>
      <c r="I107" s="609">
        <v>348.27</v>
      </c>
      <c r="J107" s="610">
        <v>151.264807017702</v>
      </c>
      <c r="K107" s="617">
        <v>1.03122916165</v>
      </c>
    </row>
    <row r="108" spans="1:11" ht="14.4" customHeight="1" thickBot="1" x14ac:dyDescent="0.35">
      <c r="A108" s="626" t="s">
        <v>434</v>
      </c>
      <c r="B108" s="604">
        <v>434.48571808558103</v>
      </c>
      <c r="C108" s="604">
        <v>393.00549999999998</v>
      </c>
      <c r="D108" s="605">
        <v>-41.480218085579999</v>
      </c>
      <c r="E108" s="606">
        <v>0.90453030707500004</v>
      </c>
      <c r="F108" s="604">
        <v>337.72318796965402</v>
      </c>
      <c r="G108" s="605">
        <v>197.00519298229801</v>
      </c>
      <c r="H108" s="607">
        <v>4.9406564584124654E-324</v>
      </c>
      <c r="I108" s="604">
        <v>348.27</v>
      </c>
      <c r="J108" s="605">
        <v>151.264807017702</v>
      </c>
      <c r="K108" s="608">
        <v>1.03122916165</v>
      </c>
    </row>
    <row r="109" spans="1:11" ht="14.4" customHeight="1" thickBot="1" x14ac:dyDescent="0.35">
      <c r="A109" s="623" t="s">
        <v>48</v>
      </c>
      <c r="B109" s="604">
        <v>21079.9951392763</v>
      </c>
      <c r="C109" s="604">
        <v>22948.659060000002</v>
      </c>
      <c r="D109" s="605">
        <v>1868.6639207237599</v>
      </c>
      <c r="E109" s="606">
        <v>1.0886463164889999</v>
      </c>
      <c r="F109" s="604">
        <v>21261.083897359302</v>
      </c>
      <c r="G109" s="605">
        <v>12402.2989401263</v>
      </c>
      <c r="H109" s="607">
        <v>2700.27621</v>
      </c>
      <c r="I109" s="604">
        <v>14654.63279</v>
      </c>
      <c r="J109" s="605">
        <v>2252.3338498737498</v>
      </c>
      <c r="K109" s="608">
        <v>0.689270258315</v>
      </c>
    </row>
    <row r="110" spans="1:11" ht="14.4" customHeight="1" thickBot="1" x14ac:dyDescent="0.35">
      <c r="A110" s="629" t="s">
        <v>435</v>
      </c>
      <c r="B110" s="609">
        <v>16417.999999999101</v>
      </c>
      <c r="C110" s="609">
        <v>17042.313999999998</v>
      </c>
      <c r="D110" s="610">
        <v>624.314000000904</v>
      </c>
      <c r="E110" s="616">
        <v>1.038026190766</v>
      </c>
      <c r="F110" s="609">
        <v>16872.9999999998</v>
      </c>
      <c r="G110" s="610">
        <v>9842.5833333331993</v>
      </c>
      <c r="H110" s="612">
        <v>2003.212</v>
      </c>
      <c r="I110" s="609">
        <v>10885.537</v>
      </c>
      <c r="J110" s="610">
        <v>1042.9536666668</v>
      </c>
      <c r="K110" s="617">
        <v>0.64514532092599997</v>
      </c>
    </row>
    <row r="111" spans="1:11" ht="14.4" customHeight="1" thickBot="1" x14ac:dyDescent="0.35">
      <c r="A111" s="625" t="s">
        <v>436</v>
      </c>
      <c r="B111" s="609">
        <v>13317.9999999993</v>
      </c>
      <c r="C111" s="609">
        <v>13571.103999999999</v>
      </c>
      <c r="D111" s="610">
        <v>253.104000000734</v>
      </c>
      <c r="E111" s="616">
        <v>1.0190046553530001</v>
      </c>
      <c r="F111" s="609">
        <v>12533.9999999998</v>
      </c>
      <c r="G111" s="610">
        <v>7311.4999999998699</v>
      </c>
      <c r="H111" s="612">
        <v>1590.8620000000001</v>
      </c>
      <c r="I111" s="609">
        <v>7848.7030000000104</v>
      </c>
      <c r="J111" s="610">
        <v>537.20300000013799</v>
      </c>
      <c r="K111" s="617">
        <v>0.62619299505299997</v>
      </c>
    </row>
    <row r="112" spans="1:11" ht="14.4" customHeight="1" thickBot="1" x14ac:dyDescent="0.35">
      <c r="A112" s="626" t="s">
        <v>437</v>
      </c>
      <c r="B112" s="604">
        <v>13317.9999999993</v>
      </c>
      <c r="C112" s="604">
        <v>13571.103999999999</v>
      </c>
      <c r="D112" s="605">
        <v>253.104000000734</v>
      </c>
      <c r="E112" s="606">
        <v>1.0190046553530001</v>
      </c>
      <c r="F112" s="604">
        <v>12533.9999999998</v>
      </c>
      <c r="G112" s="605">
        <v>7311.4999999998699</v>
      </c>
      <c r="H112" s="607">
        <v>1590.8620000000001</v>
      </c>
      <c r="I112" s="604">
        <v>7848.7030000000104</v>
      </c>
      <c r="J112" s="605">
        <v>537.20300000013799</v>
      </c>
      <c r="K112" s="608">
        <v>0.62619299505299997</v>
      </c>
    </row>
    <row r="113" spans="1:11" ht="14.4" customHeight="1" thickBot="1" x14ac:dyDescent="0.35">
      <c r="A113" s="625" t="s">
        <v>438</v>
      </c>
      <c r="B113" s="609">
        <v>0</v>
      </c>
      <c r="C113" s="609">
        <v>9.2999999999999999E-2</v>
      </c>
      <c r="D113" s="610">
        <v>9.2999999999999999E-2</v>
      </c>
      <c r="E113" s="611" t="s">
        <v>333</v>
      </c>
      <c r="F113" s="609">
        <v>0</v>
      </c>
      <c r="G113" s="610">
        <v>0</v>
      </c>
      <c r="H113" s="612">
        <v>4.9406564584124654E-324</v>
      </c>
      <c r="I113" s="609">
        <v>3.4584595208887258E-323</v>
      </c>
      <c r="J113" s="610">
        <v>3.4584595208887258E-323</v>
      </c>
      <c r="K113" s="613" t="s">
        <v>333</v>
      </c>
    </row>
    <row r="114" spans="1:11" ht="14.4" customHeight="1" thickBot="1" x14ac:dyDescent="0.35">
      <c r="A114" s="626" t="s">
        <v>439</v>
      </c>
      <c r="B114" s="604">
        <v>0</v>
      </c>
      <c r="C114" s="604">
        <v>9.2999999999999999E-2</v>
      </c>
      <c r="D114" s="605">
        <v>9.2999999999999999E-2</v>
      </c>
      <c r="E114" s="614" t="s">
        <v>333</v>
      </c>
      <c r="F114" s="604">
        <v>0</v>
      </c>
      <c r="G114" s="605">
        <v>0</v>
      </c>
      <c r="H114" s="607">
        <v>4.9406564584124654E-324</v>
      </c>
      <c r="I114" s="604">
        <v>3.4584595208887258E-323</v>
      </c>
      <c r="J114" s="605">
        <v>3.4584595208887258E-323</v>
      </c>
      <c r="K114" s="615" t="s">
        <v>333</v>
      </c>
    </row>
    <row r="115" spans="1:11" ht="14.4" customHeight="1" thickBot="1" x14ac:dyDescent="0.35">
      <c r="A115" s="625" t="s">
        <v>440</v>
      </c>
      <c r="B115" s="609">
        <v>3099.9999999998299</v>
      </c>
      <c r="C115" s="609">
        <v>3426.75</v>
      </c>
      <c r="D115" s="610">
        <v>326.75000000017099</v>
      </c>
      <c r="E115" s="616">
        <v>1.105403225806</v>
      </c>
      <c r="F115" s="609">
        <v>4297</v>
      </c>
      <c r="G115" s="610">
        <v>2506.5833333333298</v>
      </c>
      <c r="H115" s="612">
        <v>412.35</v>
      </c>
      <c r="I115" s="609">
        <v>3027.35</v>
      </c>
      <c r="J115" s="610">
        <v>520.76666666666904</v>
      </c>
      <c r="K115" s="617">
        <v>0.70452641377699998</v>
      </c>
    </row>
    <row r="116" spans="1:11" ht="14.4" customHeight="1" thickBot="1" x14ac:dyDescent="0.35">
      <c r="A116" s="626" t="s">
        <v>441</v>
      </c>
      <c r="B116" s="604">
        <v>3099.9999999998299</v>
      </c>
      <c r="C116" s="604">
        <v>3426.75</v>
      </c>
      <c r="D116" s="605">
        <v>326.75000000017099</v>
      </c>
      <c r="E116" s="606">
        <v>1.105403225806</v>
      </c>
      <c r="F116" s="604">
        <v>4297</v>
      </c>
      <c r="G116" s="605">
        <v>2506.5833333333298</v>
      </c>
      <c r="H116" s="607">
        <v>412.35</v>
      </c>
      <c r="I116" s="604">
        <v>3027.35</v>
      </c>
      <c r="J116" s="605">
        <v>520.76666666666904</v>
      </c>
      <c r="K116" s="608">
        <v>0.70452641377699998</v>
      </c>
    </row>
    <row r="117" spans="1:11" ht="14.4" customHeight="1" thickBot="1" x14ac:dyDescent="0.35">
      <c r="A117" s="625" t="s">
        <v>442</v>
      </c>
      <c r="B117" s="609">
        <v>0</v>
      </c>
      <c r="C117" s="609">
        <v>44.366999999999997</v>
      </c>
      <c r="D117" s="610">
        <v>44.366999999999997</v>
      </c>
      <c r="E117" s="611" t="s">
        <v>333</v>
      </c>
      <c r="F117" s="609">
        <v>41.999999999998998</v>
      </c>
      <c r="G117" s="610">
        <v>24.499999999999002</v>
      </c>
      <c r="H117" s="612">
        <v>4.9406564584124654E-324</v>
      </c>
      <c r="I117" s="609">
        <v>9.484</v>
      </c>
      <c r="J117" s="610">
        <v>-15.015999999999</v>
      </c>
      <c r="K117" s="617">
        <v>0.22580952380899999</v>
      </c>
    </row>
    <row r="118" spans="1:11" ht="14.4" customHeight="1" thickBot="1" x14ac:dyDescent="0.35">
      <c r="A118" s="626" t="s">
        <v>443</v>
      </c>
      <c r="B118" s="604">
        <v>0</v>
      </c>
      <c r="C118" s="604">
        <v>44.366999999999997</v>
      </c>
      <c r="D118" s="605">
        <v>44.366999999999997</v>
      </c>
      <c r="E118" s="614" t="s">
        <v>333</v>
      </c>
      <c r="F118" s="604">
        <v>41.999999999998998</v>
      </c>
      <c r="G118" s="605">
        <v>24.499999999999002</v>
      </c>
      <c r="H118" s="607">
        <v>4.9406564584124654E-324</v>
      </c>
      <c r="I118" s="604">
        <v>9.484</v>
      </c>
      <c r="J118" s="605">
        <v>-15.015999999999</v>
      </c>
      <c r="K118" s="608">
        <v>0.22580952380899999</v>
      </c>
    </row>
    <row r="119" spans="1:11" ht="14.4" customHeight="1" thickBot="1" x14ac:dyDescent="0.35">
      <c r="A119" s="624" t="s">
        <v>444</v>
      </c>
      <c r="B119" s="604">
        <v>4528.99513927716</v>
      </c>
      <c r="C119" s="604">
        <v>5770.1925799999999</v>
      </c>
      <c r="D119" s="605">
        <v>1241.1974407228399</v>
      </c>
      <c r="E119" s="606">
        <v>1.274055812062</v>
      </c>
      <c r="F119" s="604">
        <v>4262.0838973595301</v>
      </c>
      <c r="G119" s="605">
        <v>2486.21560679306</v>
      </c>
      <c r="H119" s="607">
        <v>681.09379999999999</v>
      </c>
      <c r="I119" s="604">
        <v>3690.4510500000001</v>
      </c>
      <c r="J119" s="605">
        <v>1204.2354432069401</v>
      </c>
      <c r="K119" s="608">
        <v>0.86587949436800005</v>
      </c>
    </row>
    <row r="120" spans="1:11" ht="14.4" customHeight="1" thickBot="1" x14ac:dyDescent="0.35">
      <c r="A120" s="625" t="s">
        <v>445</v>
      </c>
      <c r="B120" s="609">
        <v>1198.9999907714</v>
      </c>
      <c r="C120" s="609">
        <v>1529.88024</v>
      </c>
      <c r="D120" s="610">
        <v>330.88024922860399</v>
      </c>
      <c r="E120" s="616">
        <v>1.27596351274</v>
      </c>
      <c r="F120" s="609">
        <v>1128.0838973596001</v>
      </c>
      <c r="G120" s="610">
        <v>658.04894012643103</v>
      </c>
      <c r="H120" s="612">
        <v>180.29079999999999</v>
      </c>
      <c r="I120" s="609">
        <v>978.839300000001</v>
      </c>
      <c r="J120" s="610">
        <v>320.79035987357003</v>
      </c>
      <c r="K120" s="617">
        <v>0.86770079981699999</v>
      </c>
    </row>
    <row r="121" spans="1:11" ht="14.4" customHeight="1" thickBot="1" x14ac:dyDescent="0.35">
      <c r="A121" s="626" t="s">
        <v>446</v>
      </c>
      <c r="B121" s="604">
        <v>1198.9999907714</v>
      </c>
      <c r="C121" s="604">
        <v>1529.88024</v>
      </c>
      <c r="D121" s="605">
        <v>330.88024922860399</v>
      </c>
      <c r="E121" s="606">
        <v>1.27596351274</v>
      </c>
      <c r="F121" s="604">
        <v>1128.0838973596001</v>
      </c>
      <c r="G121" s="605">
        <v>658.04894012643103</v>
      </c>
      <c r="H121" s="607">
        <v>180.29079999999999</v>
      </c>
      <c r="I121" s="604">
        <v>978.839300000001</v>
      </c>
      <c r="J121" s="605">
        <v>320.79035987357003</v>
      </c>
      <c r="K121" s="608">
        <v>0.86770079981699999</v>
      </c>
    </row>
    <row r="122" spans="1:11" ht="14.4" customHeight="1" thickBot="1" x14ac:dyDescent="0.35">
      <c r="A122" s="625" t="s">
        <v>447</v>
      </c>
      <c r="B122" s="609">
        <v>3329.99514850577</v>
      </c>
      <c r="C122" s="609">
        <v>4240.3123400000004</v>
      </c>
      <c r="D122" s="610">
        <v>910.31719149423498</v>
      </c>
      <c r="E122" s="616">
        <v>1.273368924246</v>
      </c>
      <c r="F122" s="609">
        <v>3133.99999999994</v>
      </c>
      <c r="G122" s="610">
        <v>1828.1666666666299</v>
      </c>
      <c r="H122" s="612">
        <v>500.803</v>
      </c>
      <c r="I122" s="609">
        <v>2711.61175</v>
      </c>
      <c r="J122" s="610">
        <v>883.44508333337205</v>
      </c>
      <c r="K122" s="617">
        <v>0.86522391512399999</v>
      </c>
    </row>
    <row r="123" spans="1:11" ht="14.4" customHeight="1" thickBot="1" x14ac:dyDescent="0.35">
      <c r="A123" s="626" t="s">
        <v>448</v>
      </c>
      <c r="B123" s="604">
        <v>3329.99514850577</v>
      </c>
      <c r="C123" s="604">
        <v>4240.3123400000004</v>
      </c>
      <c r="D123" s="605">
        <v>910.31719149423498</v>
      </c>
      <c r="E123" s="606">
        <v>1.273368924246</v>
      </c>
      <c r="F123" s="604">
        <v>3133.99999999994</v>
      </c>
      <c r="G123" s="605">
        <v>1828.1666666666299</v>
      </c>
      <c r="H123" s="607">
        <v>500.803</v>
      </c>
      <c r="I123" s="604">
        <v>2711.61175</v>
      </c>
      <c r="J123" s="605">
        <v>883.44508333337205</v>
      </c>
      <c r="K123" s="608">
        <v>0.86522391512399999</v>
      </c>
    </row>
    <row r="124" spans="1:11" ht="14.4" customHeight="1" thickBot="1" x14ac:dyDescent="0.35">
      <c r="A124" s="624" t="s">
        <v>449</v>
      </c>
      <c r="B124" s="604">
        <v>132.99999999999301</v>
      </c>
      <c r="C124" s="604">
        <v>136.15248</v>
      </c>
      <c r="D124" s="605">
        <v>3.1524800000069999</v>
      </c>
      <c r="E124" s="606">
        <v>1.0237028571419999</v>
      </c>
      <c r="F124" s="604">
        <v>125.999999999998</v>
      </c>
      <c r="G124" s="605">
        <v>73.499999999997996</v>
      </c>
      <c r="H124" s="607">
        <v>15.970409999999999</v>
      </c>
      <c r="I124" s="604">
        <v>78.644739999999999</v>
      </c>
      <c r="J124" s="605">
        <v>5.1447400000009997</v>
      </c>
      <c r="K124" s="608">
        <v>0.62416460317400002</v>
      </c>
    </row>
    <row r="125" spans="1:11" ht="14.4" customHeight="1" thickBot="1" x14ac:dyDescent="0.35">
      <c r="A125" s="625" t="s">
        <v>450</v>
      </c>
      <c r="B125" s="609">
        <v>132.99999999999301</v>
      </c>
      <c r="C125" s="609">
        <v>136.15248</v>
      </c>
      <c r="D125" s="610">
        <v>3.1524800000069999</v>
      </c>
      <c r="E125" s="616">
        <v>1.0237028571419999</v>
      </c>
      <c r="F125" s="609">
        <v>125.999999999998</v>
      </c>
      <c r="G125" s="610">
        <v>73.499999999997996</v>
      </c>
      <c r="H125" s="612">
        <v>15.970409999999999</v>
      </c>
      <c r="I125" s="609">
        <v>78.644739999999999</v>
      </c>
      <c r="J125" s="610">
        <v>5.1447400000009997</v>
      </c>
      <c r="K125" s="617">
        <v>0.62416460317400002</v>
      </c>
    </row>
    <row r="126" spans="1:11" ht="14.4" customHeight="1" thickBot="1" x14ac:dyDescent="0.35">
      <c r="A126" s="626" t="s">
        <v>451</v>
      </c>
      <c r="B126" s="604">
        <v>132.99999999999301</v>
      </c>
      <c r="C126" s="604">
        <v>136.15248</v>
      </c>
      <c r="D126" s="605">
        <v>3.1524800000069999</v>
      </c>
      <c r="E126" s="606">
        <v>1.0237028571419999</v>
      </c>
      <c r="F126" s="604">
        <v>125.999999999998</v>
      </c>
      <c r="G126" s="605">
        <v>73.499999999997996</v>
      </c>
      <c r="H126" s="607">
        <v>15.970409999999999</v>
      </c>
      <c r="I126" s="604">
        <v>78.644739999999999</v>
      </c>
      <c r="J126" s="605">
        <v>5.1447400000009997</v>
      </c>
      <c r="K126" s="608">
        <v>0.62416460317400002</v>
      </c>
    </row>
    <row r="127" spans="1:11" ht="14.4" customHeight="1" thickBot="1" x14ac:dyDescent="0.35">
      <c r="A127" s="623" t="s">
        <v>452</v>
      </c>
      <c r="B127" s="604">
        <v>0</v>
      </c>
      <c r="C127" s="604">
        <v>81.083949999999007</v>
      </c>
      <c r="D127" s="605">
        <v>81.083949999999007</v>
      </c>
      <c r="E127" s="614" t="s">
        <v>333</v>
      </c>
      <c r="F127" s="604">
        <v>0</v>
      </c>
      <c r="G127" s="605">
        <v>0</v>
      </c>
      <c r="H127" s="607">
        <v>70.273799999999994</v>
      </c>
      <c r="I127" s="604">
        <v>98.399320000000003</v>
      </c>
      <c r="J127" s="605">
        <v>98.399320000000003</v>
      </c>
      <c r="K127" s="615" t="s">
        <v>333</v>
      </c>
    </row>
    <row r="128" spans="1:11" ht="14.4" customHeight="1" thickBot="1" x14ac:dyDescent="0.35">
      <c r="A128" s="624" t="s">
        <v>453</v>
      </c>
      <c r="B128" s="604">
        <v>4.9406564584124654E-324</v>
      </c>
      <c r="C128" s="604">
        <v>26.420999999999001</v>
      </c>
      <c r="D128" s="605">
        <v>26.420999999999001</v>
      </c>
      <c r="E128" s="614" t="s">
        <v>339</v>
      </c>
      <c r="F128" s="604">
        <v>0</v>
      </c>
      <c r="G128" s="605">
        <v>0</v>
      </c>
      <c r="H128" s="607">
        <v>70.069999999999993</v>
      </c>
      <c r="I128" s="604">
        <v>70.069999999999993</v>
      </c>
      <c r="J128" s="605">
        <v>70.069999999999993</v>
      </c>
      <c r="K128" s="615" t="s">
        <v>333</v>
      </c>
    </row>
    <row r="129" spans="1:11" ht="14.4" customHeight="1" thickBot="1" x14ac:dyDescent="0.35">
      <c r="A129" s="625" t="s">
        <v>454</v>
      </c>
      <c r="B129" s="609">
        <v>4.9406564584124654E-324</v>
      </c>
      <c r="C129" s="609">
        <v>26.420999999999001</v>
      </c>
      <c r="D129" s="610">
        <v>26.420999999999001</v>
      </c>
      <c r="E129" s="611" t="s">
        <v>339</v>
      </c>
      <c r="F129" s="609">
        <v>0</v>
      </c>
      <c r="G129" s="610">
        <v>0</v>
      </c>
      <c r="H129" s="612">
        <v>70.069999999999993</v>
      </c>
      <c r="I129" s="609">
        <v>70.069999999999993</v>
      </c>
      <c r="J129" s="610">
        <v>70.069999999999993</v>
      </c>
      <c r="K129" s="613" t="s">
        <v>333</v>
      </c>
    </row>
    <row r="130" spans="1:11" ht="14.4" customHeight="1" thickBot="1" x14ac:dyDescent="0.35">
      <c r="A130" s="626" t="s">
        <v>455</v>
      </c>
      <c r="B130" s="604">
        <v>4.9406564584124654E-324</v>
      </c>
      <c r="C130" s="604">
        <v>26.420999999999001</v>
      </c>
      <c r="D130" s="605">
        <v>26.420999999999001</v>
      </c>
      <c r="E130" s="614" t="s">
        <v>339</v>
      </c>
      <c r="F130" s="604">
        <v>0</v>
      </c>
      <c r="G130" s="605">
        <v>0</v>
      </c>
      <c r="H130" s="607">
        <v>70.069999999999993</v>
      </c>
      <c r="I130" s="604">
        <v>70.069999999999993</v>
      </c>
      <c r="J130" s="605">
        <v>70.069999999999993</v>
      </c>
      <c r="K130" s="615" t="s">
        <v>333</v>
      </c>
    </row>
    <row r="131" spans="1:11" ht="14.4" customHeight="1" thickBot="1" x14ac:dyDescent="0.35">
      <c r="A131" s="624" t="s">
        <v>456</v>
      </c>
      <c r="B131" s="604">
        <v>0</v>
      </c>
      <c r="C131" s="604">
        <v>54.662950000000002</v>
      </c>
      <c r="D131" s="605">
        <v>54.662950000000002</v>
      </c>
      <c r="E131" s="614" t="s">
        <v>333</v>
      </c>
      <c r="F131" s="604">
        <v>0</v>
      </c>
      <c r="G131" s="605">
        <v>0</v>
      </c>
      <c r="H131" s="607">
        <v>0.20380000000000001</v>
      </c>
      <c r="I131" s="604">
        <v>28.329319999999999</v>
      </c>
      <c r="J131" s="605">
        <v>28.329319999999999</v>
      </c>
      <c r="K131" s="615" t="s">
        <v>333</v>
      </c>
    </row>
    <row r="132" spans="1:11" ht="14.4" customHeight="1" thickBot="1" x14ac:dyDescent="0.35">
      <c r="A132" s="625" t="s">
        <v>457</v>
      </c>
      <c r="B132" s="609">
        <v>0</v>
      </c>
      <c r="C132" s="609">
        <v>23.620950000000001</v>
      </c>
      <c r="D132" s="610">
        <v>23.620950000000001</v>
      </c>
      <c r="E132" s="611" t="s">
        <v>333</v>
      </c>
      <c r="F132" s="609">
        <v>0</v>
      </c>
      <c r="G132" s="610">
        <v>0</v>
      </c>
      <c r="H132" s="612">
        <v>0.20380000000000001</v>
      </c>
      <c r="I132" s="609">
        <v>4.8925200000000002</v>
      </c>
      <c r="J132" s="610">
        <v>4.8925200000000002</v>
      </c>
      <c r="K132" s="613" t="s">
        <v>333</v>
      </c>
    </row>
    <row r="133" spans="1:11" ht="14.4" customHeight="1" thickBot="1" x14ac:dyDescent="0.35">
      <c r="A133" s="626" t="s">
        <v>458</v>
      </c>
      <c r="B133" s="604">
        <v>4.9406564584124654E-324</v>
      </c>
      <c r="C133" s="604">
        <v>4.9406564584124654E-324</v>
      </c>
      <c r="D133" s="605">
        <v>0</v>
      </c>
      <c r="E133" s="606">
        <v>1</v>
      </c>
      <c r="F133" s="604">
        <v>4.9406564584124654E-324</v>
      </c>
      <c r="G133" s="605">
        <v>0</v>
      </c>
      <c r="H133" s="607">
        <v>4.9406564584124654E-324</v>
      </c>
      <c r="I133" s="604">
        <v>0.22500000000000001</v>
      </c>
      <c r="J133" s="605">
        <v>0.22500000000000001</v>
      </c>
      <c r="K133" s="615" t="s">
        <v>339</v>
      </c>
    </row>
    <row r="134" spans="1:11" ht="14.4" customHeight="1" thickBot="1" x14ac:dyDescent="0.35">
      <c r="A134" s="626" t="s">
        <v>459</v>
      </c>
      <c r="B134" s="604">
        <v>0</v>
      </c>
      <c r="C134" s="604">
        <v>20.220949999999998</v>
      </c>
      <c r="D134" s="605">
        <v>20.220949999999998</v>
      </c>
      <c r="E134" s="614" t="s">
        <v>333</v>
      </c>
      <c r="F134" s="604">
        <v>0</v>
      </c>
      <c r="G134" s="605">
        <v>0</v>
      </c>
      <c r="H134" s="607">
        <v>0.20380000000000001</v>
      </c>
      <c r="I134" s="604">
        <v>4.6675199999999997</v>
      </c>
      <c r="J134" s="605">
        <v>4.6675199999999997</v>
      </c>
      <c r="K134" s="615" t="s">
        <v>333</v>
      </c>
    </row>
    <row r="135" spans="1:11" ht="14.4" customHeight="1" thickBot="1" x14ac:dyDescent="0.35">
      <c r="A135" s="626" t="s">
        <v>460</v>
      </c>
      <c r="B135" s="604">
        <v>0</v>
      </c>
      <c r="C135" s="604">
        <v>3.4</v>
      </c>
      <c r="D135" s="605">
        <v>3.4</v>
      </c>
      <c r="E135" s="614" t="s">
        <v>333</v>
      </c>
      <c r="F135" s="604">
        <v>0</v>
      </c>
      <c r="G135" s="605">
        <v>0</v>
      </c>
      <c r="H135" s="607">
        <v>4.9406564584124654E-324</v>
      </c>
      <c r="I135" s="604">
        <v>3.4584595208887258E-323</v>
      </c>
      <c r="J135" s="605">
        <v>3.4584595208887258E-323</v>
      </c>
      <c r="K135" s="615" t="s">
        <v>333</v>
      </c>
    </row>
    <row r="136" spans="1:11" ht="14.4" customHeight="1" thickBot="1" x14ac:dyDescent="0.35">
      <c r="A136" s="625" t="s">
        <v>461</v>
      </c>
      <c r="B136" s="609">
        <v>4.9406564584124654E-324</v>
      </c>
      <c r="C136" s="609">
        <v>3.873999999999</v>
      </c>
      <c r="D136" s="610">
        <v>3.873999999999</v>
      </c>
      <c r="E136" s="611" t="s">
        <v>339</v>
      </c>
      <c r="F136" s="609">
        <v>0</v>
      </c>
      <c r="G136" s="610">
        <v>0</v>
      </c>
      <c r="H136" s="612">
        <v>4.9406564584124654E-324</v>
      </c>
      <c r="I136" s="609">
        <v>3.4584595208887258E-323</v>
      </c>
      <c r="J136" s="610">
        <v>3.4584595208887258E-323</v>
      </c>
      <c r="K136" s="613" t="s">
        <v>333</v>
      </c>
    </row>
    <row r="137" spans="1:11" ht="14.4" customHeight="1" thickBot="1" x14ac:dyDescent="0.35">
      <c r="A137" s="626" t="s">
        <v>462</v>
      </c>
      <c r="B137" s="604">
        <v>4.9406564584124654E-324</v>
      </c>
      <c r="C137" s="604">
        <v>3.873999999999</v>
      </c>
      <c r="D137" s="605">
        <v>3.873999999999</v>
      </c>
      <c r="E137" s="614" t="s">
        <v>339</v>
      </c>
      <c r="F137" s="604">
        <v>0</v>
      </c>
      <c r="G137" s="605">
        <v>0</v>
      </c>
      <c r="H137" s="607">
        <v>4.9406564584124654E-324</v>
      </c>
      <c r="I137" s="604">
        <v>3.4584595208887258E-323</v>
      </c>
      <c r="J137" s="605">
        <v>3.4584595208887258E-323</v>
      </c>
      <c r="K137" s="615" t="s">
        <v>333</v>
      </c>
    </row>
    <row r="138" spans="1:11" ht="14.4" customHeight="1" thickBot="1" x14ac:dyDescent="0.35">
      <c r="A138" s="628" t="s">
        <v>463</v>
      </c>
      <c r="B138" s="604">
        <v>4.9406564584124654E-324</v>
      </c>
      <c r="C138" s="604">
        <v>24.167999999999999</v>
      </c>
      <c r="D138" s="605">
        <v>24.167999999999999</v>
      </c>
      <c r="E138" s="614" t="s">
        <v>339</v>
      </c>
      <c r="F138" s="604">
        <v>0</v>
      </c>
      <c r="G138" s="605">
        <v>0</v>
      </c>
      <c r="H138" s="607">
        <v>4.9406564584124654E-324</v>
      </c>
      <c r="I138" s="604">
        <v>25.084</v>
      </c>
      <c r="J138" s="605">
        <v>25.084</v>
      </c>
      <c r="K138" s="615" t="s">
        <v>333</v>
      </c>
    </row>
    <row r="139" spans="1:11" ht="14.4" customHeight="1" thickBot="1" x14ac:dyDescent="0.35">
      <c r="A139" s="626" t="s">
        <v>464</v>
      </c>
      <c r="B139" s="604">
        <v>4.9406564584124654E-324</v>
      </c>
      <c r="C139" s="604">
        <v>24.167999999999999</v>
      </c>
      <c r="D139" s="605">
        <v>24.167999999999999</v>
      </c>
      <c r="E139" s="614" t="s">
        <v>339</v>
      </c>
      <c r="F139" s="604">
        <v>0</v>
      </c>
      <c r="G139" s="605">
        <v>0</v>
      </c>
      <c r="H139" s="607">
        <v>4.9406564584124654E-324</v>
      </c>
      <c r="I139" s="604">
        <v>25.084</v>
      </c>
      <c r="J139" s="605">
        <v>25.084</v>
      </c>
      <c r="K139" s="615" t="s">
        <v>333</v>
      </c>
    </row>
    <row r="140" spans="1:11" ht="14.4" customHeight="1" thickBot="1" x14ac:dyDescent="0.35">
      <c r="A140" s="625" t="s">
        <v>465</v>
      </c>
      <c r="B140" s="609">
        <v>4.9406564584124654E-324</v>
      </c>
      <c r="C140" s="609">
        <v>4.9406564584124654E-324</v>
      </c>
      <c r="D140" s="610">
        <v>0</v>
      </c>
      <c r="E140" s="616">
        <v>1</v>
      </c>
      <c r="F140" s="609">
        <v>4.9406564584124654E-324</v>
      </c>
      <c r="G140" s="610">
        <v>0</v>
      </c>
      <c r="H140" s="612">
        <v>4.9406564584124654E-324</v>
      </c>
      <c r="I140" s="609">
        <v>-2.3472</v>
      </c>
      <c r="J140" s="610">
        <v>-2.3472</v>
      </c>
      <c r="K140" s="613" t="s">
        <v>339</v>
      </c>
    </row>
    <row r="141" spans="1:11" ht="14.4" customHeight="1" thickBot="1" x14ac:dyDescent="0.35">
      <c r="A141" s="626" t="s">
        <v>466</v>
      </c>
      <c r="B141" s="604">
        <v>4.9406564584124654E-324</v>
      </c>
      <c r="C141" s="604">
        <v>4.9406564584124654E-324</v>
      </c>
      <c r="D141" s="605">
        <v>0</v>
      </c>
      <c r="E141" s="606">
        <v>1</v>
      </c>
      <c r="F141" s="604">
        <v>4.9406564584124654E-324</v>
      </c>
      <c r="G141" s="605">
        <v>0</v>
      </c>
      <c r="H141" s="607">
        <v>4.9406564584124654E-324</v>
      </c>
      <c r="I141" s="604">
        <v>-2.3472</v>
      </c>
      <c r="J141" s="605">
        <v>-2.3472</v>
      </c>
      <c r="K141" s="615" t="s">
        <v>339</v>
      </c>
    </row>
    <row r="142" spans="1:11" ht="14.4" customHeight="1" thickBot="1" x14ac:dyDescent="0.35">
      <c r="A142" s="628" t="s">
        <v>467</v>
      </c>
      <c r="B142" s="604">
        <v>4.9406564584124654E-324</v>
      </c>
      <c r="C142" s="604">
        <v>3</v>
      </c>
      <c r="D142" s="605">
        <v>3</v>
      </c>
      <c r="E142" s="614" t="s">
        <v>339</v>
      </c>
      <c r="F142" s="604">
        <v>0</v>
      </c>
      <c r="G142" s="605">
        <v>0</v>
      </c>
      <c r="H142" s="607">
        <v>4.9406564584124654E-324</v>
      </c>
      <c r="I142" s="604">
        <v>0.7</v>
      </c>
      <c r="J142" s="605">
        <v>0.7</v>
      </c>
      <c r="K142" s="615" t="s">
        <v>333</v>
      </c>
    </row>
    <row r="143" spans="1:11" ht="14.4" customHeight="1" thickBot="1" x14ac:dyDescent="0.35">
      <c r="A143" s="626" t="s">
        <v>468</v>
      </c>
      <c r="B143" s="604">
        <v>4.9406564584124654E-324</v>
      </c>
      <c r="C143" s="604">
        <v>3</v>
      </c>
      <c r="D143" s="605">
        <v>3</v>
      </c>
      <c r="E143" s="614" t="s">
        <v>339</v>
      </c>
      <c r="F143" s="604">
        <v>0</v>
      </c>
      <c r="G143" s="605">
        <v>0</v>
      </c>
      <c r="H143" s="607">
        <v>4.9406564584124654E-324</v>
      </c>
      <c r="I143" s="604">
        <v>0.7</v>
      </c>
      <c r="J143" s="605">
        <v>0.7</v>
      </c>
      <c r="K143" s="615" t="s">
        <v>333</v>
      </c>
    </row>
    <row r="144" spans="1:11" ht="14.4" customHeight="1" thickBot="1" x14ac:dyDescent="0.35">
      <c r="A144" s="623" t="s">
        <v>469</v>
      </c>
      <c r="B144" s="604">
        <v>1240.99999999993</v>
      </c>
      <c r="C144" s="604">
        <v>1452.03386</v>
      </c>
      <c r="D144" s="605">
        <v>211.03386000006901</v>
      </c>
      <c r="E144" s="606">
        <v>1.170051458501</v>
      </c>
      <c r="F144" s="604">
        <v>1585.98745286191</v>
      </c>
      <c r="G144" s="605">
        <v>925.159347502782</v>
      </c>
      <c r="H144" s="607">
        <v>138.98371</v>
      </c>
      <c r="I144" s="604">
        <v>1083.1301100000001</v>
      </c>
      <c r="J144" s="605">
        <v>157.970762497218</v>
      </c>
      <c r="K144" s="608">
        <v>0.68293737636100005</v>
      </c>
    </row>
    <row r="145" spans="1:11" ht="14.4" customHeight="1" thickBot="1" x14ac:dyDescent="0.35">
      <c r="A145" s="624" t="s">
        <v>470</v>
      </c>
      <c r="B145" s="604">
        <v>1240.99999999993</v>
      </c>
      <c r="C145" s="604">
        <v>1048.211</v>
      </c>
      <c r="D145" s="605">
        <v>-192.788999999932</v>
      </c>
      <c r="E145" s="606">
        <v>0.84465028203000003</v>
      </c>
      <c r="F145" s="604">
        <v>1507.98745286191</v>
      </c>
      <c r="G145" s="605">
        <v>879.659347502782</v>
      </c>
      <c r="H145" s="607">
        <v>125.304</v>
      </c>
      <c r="I145" s="604">
        <v>957.76400000000103</v>
      </c>
      <c r="J145" s="605">
        <v>78.104652497217998</v>
      </c>
      <c r="K145" s="608">
        <v>0.63512730041700005</v>
      </c>
    </row>
    <row r="146" spans="1:11" ht="14.4" customHeight="1" thickBot="1" x14ac:dyDescent="0.35">
      <c r="A146" s="625" t="s">
        <v>471</v>
      </c>
      <c r="B146" s="609">
        <v>1240.99999999993</v>
      </c>
      <c r="C146" s="609">
        <v>1048.211</v>
      </c>
      <c r="D146" s="610">
        <v>-192.788999999932</v>
      </c>
      <c r="E146" s="616">
        <v>0.84465028203000003</v>
      </c>
      <c r="F146" s="609">
        <v>1507.98745286191</v>
      </c>
      <c r="G146" s="610">
        <v>879.659347502782</v>
      </c>
      <c r="H146" s="612">
        <v>125.304</v>
      </c>
      <c r="I146" s="609">
        <v>883.96300000000099</v>
      </c>
      <c r="J146" s="610">
        <v>4.3036524972179997</v>
      </c>
      <c r="K146" s="617">
        <v>0.58618723804499995</v>
      </c>
    </row>
    <row r="147" spans="1:11" ht="14.4" customHeight="1" thickBot="1" x14ac:dyDescent="0.35">
      <c r="A147" s="626" t="s">
        <v>472</v>
      </c>
      <c r="B147" s="604">
        <v>210.99999999998801</v>
      </c>
      <c r="C147" s="604">
        <v>260.84399999999999</v>
      </c>
      <c r="D147" s="605">
        <v>49.844000000011</v>
      </c>
      <c r="E147" s="606">
        <v>1.236227488151</v>
      </c>
      <c r="F147" s="604">
        <v>300.98804133669302</v>
      </c>
      <c r="G147" s="605">
        <v>175.57635744640399</v>
      </c>
      <c r="H147" s="607">
        <v>25.443999999999999</v>
      </c>
      <c r="I147" s="604">
        <v>177.328</v>
      </c>
      <c r="J147" s="605">
        <v>1.751642553595</v>
      </c>
      <c r="K147" s="608">
        <v>0.58915297502300001</v>
      </c>
    </row>
    <row r="148" spans="1:11" ht="14.4" customHeight="1" thickBot="1" x14ac:dyDescent="0.35">
      <c r="A148" s="626" t="s">
        <v>473</v>
      </c>
      <c r="B148" s="604">
        <v>729.99999999995998</v>
      </c>
      <c r="C148" s="604">
        <v>480.37400000000002</v>
      </c>
      <c r="D148" s="605">
        <v>-249.62599999995999</v>
      </c>
      <c r="E148" s="606">
        <v>0.65804657534199995</v>
      </c>
      <c r="F148" s="604">
        <v>894.99999999998397</v>
      </c>
      <c r="G148" s="605">
        <v>522.08333333332405</v>
      </c>
      <c r="H148" s="607">
        <v>70.885999999999996</v>
      </c>
      <c r="I148" s="604">
        <v>518.95299999999997</v>
      </c>
      <c r="J148" s="605">
        <v>-3.1303333333230001</v>
      </c>
      <c r="K148" s="608">
        <v>0.57983575418900002</v>
      </c>
    </row>
    <row r="149" spans="1:11" ht="14.4" customHeight="1" thickBot="1" x14ac:dyDescent="0.35">
      <c r="A149" s="626" t="s">
        <v>474</v>
      </c>
      <c r="B149" s="604">
        <v>17.999999999999002</v>
      </c>
      <c r="C149" s="604">
        <v>17.664000000000001</v>
      </c>
      <c r="D149" s="605">
        <v>-0.33599999999899999</v>
      </c>
      <c r="E149" s="606">
        <v>0.98133333333299999</v>
      </c>
      <c r="F149" s="604">
        <v>18.000150596234999</v>
      </c>
      <c r="G149" s="605">
        <v>10.500087847803</v>
      </c>
      <c r="H149" s="607">
        <v>4.47</v>
      </c>
      <c r="I149" s="604">
        <v>16.3</v>
      </c>
      <c r="J149" s="605">
        <v>5.7999121521959998</v>
      </c>
      <c r="K149" s="608">
        <v>0.90554797932599995</v>
      </c>
    </row>
    <row r="150" spans="1:11" ht="14.4" customHeight="1" thickBot="1" x14ac:dyDescent="0.35">
      <c r="A150" s="626" t="s">
        <v>475</v>
      </c>
      <c r="B150" s="604">
        <v>47.999999999997002</v>
      </c>
      <c r="C150" s="604">
        <v>54.67</v>
      </c>
      <c r="D150" s="605">
        <v>6.6700000000020001</v>
      </c>
      <c r="E150" s="606">
        <v>1.138958333333</v>
      </c>
      <c r="F150" s="604">
        <v>59.999260929004002</v>
      </c>
      <c r="G150" s="605">
        <v>34.999568875252002</v>
      </c>
      <c r="H150" s="607">
        <v>4.9509999999999996</v>
      </c>
      <c r="I150" s="604">
        <v>34.506999999999998</v>
      </c>
      <c r="J150" s="605">
        <v>-0.49256887525199999</v>
      </c>
      <c r="K150" s="608">
        <v>0.57512375095400003</v>
      </c>
    </row>
    <row r="151" spans="1:11" ht="14.4" customHeight="1" thickBot="1" x14ac:dyDescent="0.35">
      <c r="A151" s="626" t="s">
        <v>476</v>
      </c>
      <c r="B151" s="604">
        <v>233.99999999998701</v>
      </c>
      <c r="C151" s="604">
        <v>234.65899999999999</v>
      </c>
      <c r="D151" s="605">
        <v>0.65900000001199999</v>
      </c>
      <c r="E151" s="606">
        <v>1.0028162393160001</v>
      </c>
      <c r="F151" s="604">
        <v>233.99999999999599</v>
      </c>
      <c r="G151" s="605">
        <v>136.49999999999801</v>
      </c>
      <c r="H151" s="607">
        <v>19.553000000000001</v>
      </c>
      <c r="I151" s="604">
        <v>136.875</v>
      </c>
      <c r="J151" s="605">
        <v>0.37500000000200001</v>
      </c>
      <c r="K151" s="608">
        <v>0.58493589743499996</v>
      </c>
    </row>
    <row r="152" spans="1:11" ht="14.4" customHeight="1" thickBot="1" x14ac:dyDescent="0.35">
      <c r="A152" s="625" t="s">
        <v>477</v>
      </c>
      <c r="B152" s="609">
        <v>0</v>
      </c>
      <c r="C152" s="609">
        <v>4.9406564584124654E-324</v>
      </c>
      <c r="D152" s="610">
        <v>4.9406564584124654E-324</v>
      </c>
      <c r="E152" s="611" t="s">
        <v>333</v>
      </c>
      <c r="F152" s="609">
        <v>4.9406564584124654E-324</v>
      </c>
      <c r="G152" s="610">
        <v>0</v>
      </c>
      <c r="H152" s="612">
        <v>4.9406564584124654E-324</v>
      </c>
      <c r="I152" s="609">
        <v>73.801000000000002</v>
      </c>
      <c r="J152" s="610">
        <v>73.801000000000002</v>
      </c>
      <c r="K152" s="613" t="s">
        <v>339</v>
      </c>
    </row>
    <row r="153" spans="1:11" ht="14.4" customHeight="1" thickBot="1" x14ac:dyDescent="0.35">
      <c r="A153" s="626" t="s">
        <v>478</v>
      </c>
      <c r="B153" s="604">
        <v>0</v>
      </c>
      <c r="C153" s="604">
        <v>4.9406564584124654E-324</v>
      </c>
      <c r="D153" s="605">
        <v>4.9406564584124654E-324</v>
      </c>
      <c r="E153" s="614" t="s">
        <v>333</v>
      </c>
      <c r="F153" s="604">
        <v>4.9406564584124654E-324</v>
      </c>
      <c r="G153" s="605">
        <v>0</v>
      </c>
      <c r="H153" s="607">
        <v>4.9406564584124654E-324</v>
      </c>
      <c r="I153" s="604">
        <v>73.801000000000002</v>
      </c>
      <c r="J153" s="605">
        <v>73.801000000000002</v>
      </c>
      <c r="K153" s="615" t="s">
        <v>339</v>
      </c>
    </row>
    <row r="154" spans="1:11" ht="14.4" customHeight="1" thickBot="1" x14ac:dyDescent="0.35">
      <c r="A154" s="624" t="s">
        <v>479</v>
      </c>
      <c r="B154" s="604">
        <v>4.9406564584124654E-324</v>
      </c>
      <c r="C154" s="604">
        <v>0.45100000000000001</v>
      </c>
      <c r="D154" s="605">
        <v>0.45100000000000001</v>
      </c>
      <c r="E154" s="614" t="s">
        <v>339</v>
      </c>
      <c r="F154" s="604">
        <v>0</v>
      </c>
      <c r="G154" s="605">
        <v>0</v>
      </c>
      <c r="H154" s="607">
        <v>4.9406564584124654E-324</v>
      </c>
      <c r="I154" s="604">
        <v>3.4584595208887258E-323</v>
      </c>
      <c r="J154" s="605">
        <v>3.4584595208887258E-323</v>
      </c>
      <c r="K154" s="615" t="s">
        <v>333</v>
      </c>
    </row>
    <row r="155" spans="1:11" ht="14.4" customHeight="1" thickBot="1" x14ac:dyDescent="0.35">
      <c r="A155" s="625" t="s">
        <v>480</v>
      </c>
      <c r="B155" s="609">
        <v>4.9406564584124654E-324</v>
      </c>
      <c r="C155" s="609">
        <v>0.45100000000000001</v>
      </c>
      <c r="D155" s="610">
        <v>0.45100000000000001</v>
      </c>
      <c r="E155" s="611" t="s">
        <v>339</v>
      </c>
      <c r="F155" s="609">
        <v>0</v>
      </c>
      <c r="G155" s="610">
        <v>0</v>
      </c>
      <c r="H155" s="612">
        <v>4.9406564584124654E-324</v>
      </c>
      <c r="I155" s="609">
        <v>3.4584595208887258E-323</v>
      </c>
      <c r="J155" s="610">
        <v>3.4584595208887258E-323</v>
      </c>
      <c r="K155" s="613" t="s">
        <v>333</v>
      </c>
    </row>
    <row r="156" spans="1:11" ht="14.4" customHeight="1" thickBot="1" x14ac:dyDescent="0.35">
      <c r="A156" s="626" t="s">
        <v>481</v>
      </c>
      <c r="B156" s="604">
        <v>4.9406564584124654E-324</v>
      </c>
      <c r="C156" s="604">
        <v>0.45100000000000001</v>
      </c>
      <c r="D156" s="605">
        <v>0.45100000000000001</v>
      </c>
      <c r="E156" s="614" t="s">
        <v>339</v>
      </c>
      <c r="F156" s="604">
        <v>0</v>
      </c>
      <c r="G156" s="605">
        <v>0</v>
      </c>
      <c r="H156" s="607">
        <v>4.9406564584124654E-324</v>
      </c>
      <c r="I156" s="604">
        <v>3.4584595208887258E-323</v>
      </c>
      <c r="J156" s="605">
        <v>3.4584595208887258E-323</v>
      </c>
      <c r="K156" s="615" t="s">
        <v>333</v>
      </c>
    </row>
    <row r="157" spans="1:11" ht="14.4" customHeight="1" thickBot="1" x14ac:dyDescent="0.35">
      <c r="A157" s="624" t="s">
        <v>482</v>
      </c>
      <c r="B157" s="604">
        <v>0</v>
      </c>
      <c r="C157" s="604">
        <v>403.37186000000003</v>
      </c>
      <c r="D157" s="605">
        <v>403.37186000000003</v>
      </c>
      <c r="E157" s="614" t="s">
        <v>333</v>
      </c>
      <c r="F157" s="604">
        <v>78</v>
      </c>
      <c r="G157" s="605">
        <v>45.5</v>
      </c>
      <c r="H157" s="607">
        <v>13.67971</v>
      </c>
      <c r="I157" s="604">
        <v>125.36611000000001</v>
      </c>
      <c r="J157" s="605">
        <v>79.866110000000006</v>
      </c>
      <c r="K157" s="608">
        <v>1.6072578205120001</v>
      </c>
    </row>
    <row r="158" spans="1:11" ht="14.4" customHeight="1" thickBot="1" x14ac:dyDescent="0.35">
      <c r="A158" s="625" t="s">
        <v>483</v>
      </c>
      <c r="B158" s="609">
        <v>0</v>
      </c>
      <c r="C158" s="609">
        <v>301.77445999999998</v>
      </c>
      <c r="D158" s="610">
        <v>301.77445999999998</v>
      </c>
      <c r="E158" s="611" t="s">
        <v>333</v>
      </c>
      <c r="F158" s="609">
        <v>78</v>
      </c>
      <c r="G158" s="610">
        <v>45.5</v>
      </c>
      <c r="H158" s="612">
        <v>10.225709999999999</v>
      </c>
      <c r="I158" s="609">
        <v>104.97571000000001</v>
      </c>
      <c r="J158" s="610">
        <v>59.475709999999999</v>
      </c>
      <c r="K158" s="617">
        <v>1.345842435897</v>
      </c>
    </row>
    <row r="159" spans="1:11" ht="14.4" customHeight="1" thickBot="1" x14ac:dyDescent="0.35">
      <c r="A159" s="626" t="s">
        <v>484</v>
      </c>
      <c r="B159" s="604">
        <v>0</v>
      </c>
      <c r="C159" s="604">
        <v>4.9406564584124654E-324</v>
      </c>
      <c r="D159" s="605">
        <v>4.9406564584124654E-324</v>
      </c>
      <c r="E159" s="614" t="s">
        <v>333</v>
      </c>
      <c r="F159" s="604">
        <v>78</v>
      </c>
      <c r="G159" s="605">
        <v>45.5</v>
      </c>
      <c r="H159" s="607">
        <v>4.9406564584124654E-324</v>
      </c>
      <c r="I159" s="604">
        <v>78.272000000000006</v>
      </c>
      <c r="J159" s="605">
        <v>32.771999999999998</v>
      </c>
      <c r="K159" s="608">
        <v>1.0034871794869999</v>
      </c>
    </row>
    <row r="160" spans="1:11" ht="14.4" customHeight="1" thickBot="1" x14ac:dyDescent="0.35">
      <c r="A160" s="626" t="s">
        <v>485</v>
      </c>
      <c r="B160" s="604">
        <v>4.9406564584124654E-324</v>
      </c>
      <c r="C160" s="604">
        <v>301.77445999999998</v>
      </c>
      <c r="D160" s="605">
        <v>301.77445999999998</v>
      </c>
      <c r="E160" s="614" t="s">
        <v>339</v>
      </c>
      <c r="F160" s="604">
        <v>0</v>
      </c>
      <c r="G160" s="605">
        <v>0</v>
      </c>
      <c r="H160" s="607">
        <v>10.225709999999999</v>
      </c>
      <c r="I160" s="604">
        <v>26.703710000000001</v>
      </c>
      <c r="J160" s="605">
        <v>26.703710000000001</v>
      </c>
      <c r="K160" s="615" t="s">
        <v>333</v>
      </c>
    </row>
    <row r="161" spans="1:11" ht="14.4" customHeight="1" thickBot="1" x14ac:dyDescent="0.35">
      <c r="A161" s="625" t="s">
        <v>486</v>
      </c>
      <c r="B161" s="609">
        <v>0</v>
      </c>
      <c r="C161" s="609">
        <v>4.9406564584124654E-324</v>
      </c>
      <c r="D161" s="610">
        <v>4.9406564584124654E-324</v>
      </c>
      <c r="E161" s="611" t="s">
        <v>333</v>
      </c>
      <c r="F161" s="609">
        <v>4.9406564584124654E-324</v>
      </c>
      <c r="G161" s="610">
        <v>0</v>
      </c>
      <c r="H161" s="612">
        <v>3.4540000000000002</v>
      </c>
      <c r="I161" s="609">
        <v>8.4819999999999993</v>
      </c>
      <c r="J161" s="610">
        <v>8.4819999999999993</v>
      </c>
      <c r="K161" s="613" t="s">
        <v>339</v>
      </c>
    </row>
    <row r="162" spans="1:11" ht="14.4" customHeight="1" thickBot="1" x14ac:dyDescent="0.35">
      <c r="A162" s="626" t="s">
        <v>487</v>
      </c>
      <c r="B162" s="604">
        <v>4.9406564584124654E-324</v>
      </c>
      <c r="C162" s="604">
        <v>4.9406564584124654E-324</v>
      </c>
      <c r="D162" s="605">
        <v>0</v>
      </c>
      <c r="E162" s="606">
        <v>1</v>
      </c>
      <c r="F162" s="604">
        <v>4.9406564584124654E-324</v>
      </c>
      <c r="G162" s="605">
        <v>0</v>
      </c>
      <c r="H162" s="607">
        <v>3.4540000000000002</v>
      </c>
      <c r="I162" s="604">
        <v>8.4819999999999993</v>
      </c>
      <c r="J162" s="605">
        <v>8.4819999999999993</v>
      </c>
      <c r="K162" s="615" t="s">
        <v>339</v>
      </c>
    </row>
    <row r="163" spans="1:11" ht="14.4" customHeight="1" thickBot="1" x14ac:dyDescent="0.35">
      <c r="A163" s="625" t="s">
        <v>488</v>
      </c>
      <c r="B163" s="609">
        <v>0</v>
      </c>
      <c r="C163" s="609">
        <v>101.597400000001</v>
      </c>
      <c r="D163" s="610">
        <v>101.597400000001</v>
      </c>
      <c r="E163" s="611" t="s">
        <v>333</v>
      </c>
      <c r="F163" s="609">
        <v>0</v>
      </c>
      <c r="G163" s="610">
        <v>0</v>
      </c>
      <c r="H163" s="612">
        <v>4.9406564584124654E-324</v>
      </c>
      <c r="I163" s="609">
        <v>3.4584595208887258E-323</v>
      </c>
      <c r="J163" s="610">
        <v>3.4584595208887258E-323</v>
      </c>
      <c r="K163" s="613" t="s">
        <v>333</v>
      </c>
    </row>
    <row r="164" spans="1:11" ht="14.4" customHeight="1" thickBot="1" x14ac:dyDescent="0.35">
      <c r="A164" s="626" t="s">
        <v>489</v>
      </c>
      <c r="B164" s="604">
        <v>0</v>
      </c>
      <c r="C164" s="604">
        <v>101.597400000001</v>
      </c>
      <c r="D164" s="605">
        <v>101.597400000001</v>
      </c>
      <c r="E164" s="614" t="s">
        <v>333</v>
      </c>
      <c r="F164" s="604">
        <v>0</v>
      </c>
      <c r="G164" s="605">
        <v>0</v>
      </c>
      <c r="H164" s="607">
        <v>4.9406564584124654E-324</v>
      </c>
      <c r="I164" s="604">
        <v>3.4584595208887258E-323</v>
      </c>
      <c r="J164" s="605">
        <v>3.4584595208887258E-323</v>
      </c>
      <c r="K164" s="615" t="s">
        <v>333</v>
      </c>
    </row>
    <row r="165" spans="1:11" ht="14.4" customHeight="1" thickBot="1" x14ac:dyDescent="0.35">
      <c r="A165" s="625" t="s">
        <v>490</v>
      </c>
      <c r="B165" s="609">
        <v>4.9406564584124654E-324</v>
      </c>
      <c r="C165" s="609">
        <v>4.9406564584124654E-324</v>
      </c>
      <c r="D165" s="610">
        <v>0</v>
      </c>
      <c r="E165" s="616">
        <v>1</v>
      </c>
      <c r="F165" s="609">
        <v>4.9406564584124654E-324</v>
      </c>
      <c r="G165" s="610">
        <v>0</v>
      </c>
      <c r="H165" s="612">
        <v>4.9406564584124654E-324</v>
      </c>
      <c r="I165" s="609">
        <v>11.9084</v>
      </c>
      <c r="J165" s="610">
        <v>11.9084</v>
      </c>
      <c r="K165" s="613" t="s">
        <v>339</v>
      </c>
    </row>
    <row r="166" spans="1:11" ht="14.4" customHeight="1" thickBot="1" x14ac:dyDescent="0.35">
      <c r="A166" s="626" t="s">
        <v>491</v>
      </c>
      <c r="B166" s="604">
        <v>4.9406564584124654E-324</v>
      </c>
      <c r="C166" s="604">
        <v>4.9406564584124654E-324</v>
      </c>
      <c r="D166" s="605">
        <v>0</v>
      </c>
      <c r="E166" s="606">
        <v>1</v>
      </c>
      <c r="F166" s="604">
        <v>4.9406564584124654E-324</v>
      </c>
      <c r="G166" s="605">
        <v>0</v>
      </c>
      <c r="H166" s="607">
        <v>4.9406564584124654E-324</v>
      </c>
      <c r="I166" s="604">
        <v>11.9084</v>
      </c>
      <c r="J166" s="605">
        <v>11.9084</v>
      </c>
      <c r="K166" s="615" t="s">
        <v>339</v>
      </c>
    </row>
    <row r="167" spans="1:11" ht="14.4" customHeight="1" thickBot="1" x14ac:dyDescent="0.35">
      <c r="A167" s="622" t="s">
        <v>492</v>
      </c>
      <c r="B167" s="604">
        <v>29652.0239648485</v>
      </c>
      <c r="C167" s="604">
        <v>28009.49252</v>
      </c>
      <c r="D167" s="605">
        <v>-1642.5314448485501</v>
      </c>
      <c r="E167" s="606">
        <v>0.94460643068399996</v>
      </c>
      <c r="F167" s="604">
        <v>27635.740687944301</v>
      </c>
      <c r="G167" s="605">
        <v>16120.848734634201</v>
      </c>
      <c r="H167" s="607">
        <v>2455.28334</v>
      </c>
      <c r="I167" s="604">
        <v>16638.177970000001</v>
      </c>
      <c r="J167" s="605">
        <v>517.32923536580904</v>
      </c>
      <c r="K167" s="608">
        <v>0.60205290525300004</v>
      </c>
    </row>
    <row r="168" spans="1:11" ht="14.4" customHeight="1" thickBot="1" x14ac:dyDescent="0.35">
      <c r="A168" s="623" t="s">
        <v>493</v>
      </c>
      <c r="B168" s="604">
        <v>27885.352945256502</v>
      </c>
      <c r="C168" s="604">
        <v>26412.723409999999</v>
      </c>
      <c r="D168" s="605">
        <v>-1472.6295352565501</v>
      </c>
      <c r="E168" s="606">
        <v>0.94718985489800001</v>
      </c>
      <c r="F168" s="604">
        <v>26622.040180888602</v>
      </c>
      <c r="G168" s="605">
        <v>15529.5234388517</v>
      </c>
      <c r="H168" s="607">
        <v>2455.28334</v>
      </c>
      <c r="I168" s="604">
        <v>16637.66361</v>
      </c>
      <c r="J168" s="605">
        <v>1108.1401711483099</v>
      </c>
      <c r="K168" s="608">
        <v>0.62495824876499995</v>
      </c>
    </row>
    <row r="169" spans="1:11" ht="14.4" customHeight="1" thickBot="1" x14ac:dyDescent="0.35">
      <c r="A169" s="624" t="s">
        <v>494</v>
      </c>
      <c r="B169" s="604">
        <v>27885.352945256502</v>
      </c>
      <c r="C169" s="604">
        <v>26412.723409999999</v>
      </c>
      <c r="D169" s="605">
        <v>-1472.6295352565501</v>
      </c>
      <c r="E169" s="606">
        <v>0.94718985489800001</v>
      </c>
      <c r="F169" s="604">
        <v>26622.040180888602</v>
      </c>
      <c r="G169" s="605">
        <v>15529.5234388517</v>
      </c>
      <c r="H169" s="607">
        <v>2455.28334</v>
      </c>
      <c r="I169" s="604">
        <v>16637.66361</v>
      </c>
      <c r="J169" s="605">
        <v>1108.1401711483099</v>
      </c>
      <c r="K169" s="608">
        <v>0.62495824876499995</v>
      </c>
    </row>
    <row r="170" spans="1:11" ht="14.4" customHeight="1" thickBot="1" x14ac:dyDescent="0.35">
      <c r="A170" s="625" t="s">
        <v>495</v>
      </c>
      <c r="B170" s="609">
        <v>1627.46797864411</v>
      </c>
      <c r="C170" s="609">
        <v>1726.2323200000001</v>
      </c>
      <c r="D170" s="610">
        <v>98.764341355889997</v>
      </c>
      <c r="E170" s="616">
        <v>1.060685889155</v>
      </c>
      <c r="F170" s="609">
        <v>1599.1040600792301</v>
      </c>
      <c r="G170" s="610">
        <v>932.810701712884</v>
      </c>
      <c r="H170" s="612">
        <v>42.156350000000003</v>
      </c>
      <c r="I170" s="609">
        <v>1129.09167</v>
      </c>
      <c r="J170" s="610">
        <v>196.280968287116</v>
      </c>
      <c r="K170" s="617">
        <v>0.70607767073200001</v>
      </c>
    </row>
    <row r="171" spans="1:11" ht="14.4" customHeight="1" thickBot="1" x14ac:dyDescent="0.35">
      <c r="A171" s="626" t="s">
        <v>496</v>
      </c>
      <c r="B171" s="604">
        <v>14.478243376696</v>
      </c>
      <c r="C171" s="604">
        <v>7.2888900000000003</v>
      </c>
      <c r="D171" s="605">
        <v>-7.1893533766960003</v>
      </c>
      <c r="E171" s="606">
        <v>0.50343745510799998</v>
      </c>
      <c r="F171" s="604">
        <v>6.6982549936620002</v>
      </c>
      <c r="G171" s="605">
        <v>3.9073154129700001</v>
      </c>
      <c r="H171" s="607">
        <v>1.38835</v>
      </c>
      <c r="I171" s="604">
        <v>4.6774100000000001</v>
      </c>
      <c r="J171" s="605">
        <v>0.77009458702900002</v>
      </c>
      <c r="K171" s="608">
        <v>0.69830276757499998</v>
      </c>
    </row>
    <row r="172" spans="1:11" ht="14.4" customHeight="1" thickBot="1" x14ac:dyDescent="0.35">
      <c r="A172" s="626" t="s">
        <v>497</v>
      </c>
      <c r="B172" s="604">
        <v>5.8913171184469997</v>
      </c>
      <c r="C172" s="604">
        <v>3.8319999999999999</v>
      </c>
      <c r="D172" s="605">
        <v>-2.0593171184469998</v>
      </c>
      <c r="E172" s="606">
        <v>0.65044877451899996</v>
      </c>
      <c r="F172" s="604">
        <v>3.8269504612269998</v>
      </c>
      <c r="G172" s="605">
        <v>2.2323877690490002</v>
      </c>
      <c r="H172" s="607">
        <v>0.23400000000000001</v>
      </c>
      <c r="I172" s="604">
        <v>2.5142000000000002</v>
      </c>
      <c r="J172" s="605">
        <v>0.28181223095000002</v>
      </c>
      <c r="K172" s="608">
        <v>0.65697218332700003</v>
      </c>
    </row>
    <row r="173" spans="1:11" ht="14.4" customHeight="1" thickBot="1" x14ac:dyDescent="0.35">
      <c r="A173" s="626" t="s">
        <v>498</v>
      </c>
      <c r="B173" s="604">
        <v>83.602266541526006</v>
      </c>
      <c r="C173" s="604">
        <v>47.305750000000003</v>
      </c>
      <c r="D173" s="605">
        <v>-36.296516541526003</v>
      </c>
      <c r="E173" s="606">
        <v>0.56584291260200004</v>
      </c>
      <c r="F173" s="604">
        <v>44.117412325533003</v>
      </c>
      <c r="G173" s="605">
        <v>25.735157189894</v>
      </c>
      <c r="H173" s="607">
        <v>4.9406564584124654E-324</v>
      </c>
      <c r="I173" s="604">
        <v>30.609559999999998</v>
      </c>
      <c r="J173" s="605">
        <v>4.8744028101049999</v>
      </c>
      <c r="K173" s="608">
        <v>0.69382038488800002</v>
      </c>
    </row>
    <row r="174" spans="1:11" ht="14.4" customHeight="1" thickBot="1" x14ac:dyDescent="0.35">
      <c r="A174" s="626" t="s">
        <v>499</v>
      </c>
      <c r="B174" s="604">
        <v>38.981820037616998</v>
      </c>
      <c r="C174" s="604">
        <v>66.626090000000005</v>
      </c>
      <c r="D174" s="605">
        <v>27.644269962382001</v>
      </c>
      <c r="E174" s="606">
        <v>1.709158010983</v>
      </c>
      <c r="F174" s="604">
        <v>74.125165292117003</v>
      </c>
      <c r="G174" s="605">
        <v>43.239679753734997</v>
      </c>
      <c r="H174" s="607">
        <v>4.3140000000000001</v>
      </c>
      <c r="I174" s="604">
        <v>32.572499999999998</v>
      </c>
      <c r="J174" s="605">
        <v>-10.667179753735001</v>
      </c>
      <c r="K174" s="608">
        <v>0.43942566430199997</v>
      </c>
    </row>
    <row r="175" spans="1:11" ht="14.4" customHeight="1" thickBot="1" x14ac:dyDescent="0.35">
      <c r="A175" s="626" t="s">
        <v>500</v>
      </c>
      <c r="B175" s="604">
        <v>1484.5143315698199</v>
      </c>
      <c r="C175" s="604">
        <v>1601.17959</v>
      </c>
      <c r="D175" s="605">
        <v>116.66525843017899</v>
      </c>
      <c r="E175" s="606">
        <v>1.0785881658050001</v>
      </c>
      <c r="F175" s="604">
        <v>1470.3362770066899</v>
      </c>
      <c r="G175" s="605">
        <v>857.696161587235</v>
      </c>
      <c r="H175" s="607">
        <v>36.22</v>
      </c>
      <c r="I175" s="604">
        <v>1058.7180000000001</v>
      </c>
      <c r="J175" s="605">
        <v>201.02183841276499</v>
      </c>
      <c r="K175" s="608">
        <v>0.720051607619</v>
      </c>
    </row>
    <row r="176" spans="1:11" ht="14.4" customHeight="1" thickBot="1" x14ac:dyDescent="0.35">
      <c r="A176" s="625" t="s">
        <v>501</v>
      </c>
      <c r="B176" s="609">
        <v>6638.0011234014</v>
      </c>
      <c r="C176" s="609">
        <v>6913.09609</v>
      </c>
      <c r="D176" s="610">
        <v>275.09496659860099</v>
      </c>
      <c r="E176" s="616">
        <v>1.0414424405</v>
      </c>
      <c r="F176" s="609">
        <v>6606</v>
      </c>
      <c r="G176" s="610">
        <v>3853.5</v>
      </c>
      <c r="H176" s="612">
        <v>548.96500000000003</v>
      </c>
      <c r="I176" s="609">
        <v>4086.53541</v>
      </c>
      <c r="J176" s="610">
        <v>233.035410000002</v>
      </c>
      <c r="K176" s="617">
        <v>0.61860965940000001</v>
      </c>
    </row>
    <row r="177" spans="1:11" ht="14.4" customHeight="1" thickBot="1" x14ac:dyDescent="0.35">
      <c r="A177" s="626" t="s">
        <v>502</v>
      </c>
      <c r="B177" s="604">
        <v>1609.0000435382001</v>
      </c>
      <c r="C177" s="604">
        <v>1734.5730000000001</v>
      </c>
      <c r="D177" s="605">
        <v>125.572956461798</v>
      </c>
      <c r="E177" s="606">
        <v>1.0780440976150001</v>
      </c>
      <c r="F177" s="604">
        <v>1752</v>
      </c>
      <c r="G177" s="605">
        <v>1022</v>
      </c>
      <c r="H177" s="607">
        <v>184.84100000000001</v>
      </c>
      <c r="I177" s="604">
        <v>1019.634</v>
      </c>
      <c r="J177" s="605">
        <v>-2.365999999999</v>
      </c>
      <c r="K177" s="608">
        <v>0.581982876712</v>
      </c>
    </row>
    <row r="178" spans="1:11" ht="14.4" customHeight="1" thickBot="1" x14ac:dyDescent="0.35">
      <c r="A178" s="626" t="s">
        <v>503</v>
      </c>
      <c r="B178" s="604">
        <v>4952.0001339970004</v>
      </c>
      <c r="C178" s="604">
        <v>5152.4722000000002</v>
      </c>
      <c r="D178" s="605">
        <v>200.47206600300001</v>
      </c>
      <c r="E178" s="606">
        <v>1.040483049389</v>
      </c>
      <c r="F178" s="604">
        <v>4854</v>
      </c>
      <c r="G178" s="605">
        <v>2831.5</v>
      </c>
      <c r="H178" s="607">
        <v>364.12400000000002</v>
      </c>
      <c r="I178" s="604">
        <v>3066.0781999999999</v>
      </c>
      <c r="J178" s="605">
        <v>234.578200000001</v>
      </c>
      <c r="K178" s="608">
        <v>0.63166011536800004</v>
      </c>
    </row>
    <row r="179" spans="1:11" ht="14.4" customHeight="1" thickBot="1" x14ac:dyDescent="0.35">
      <c r="A179" s="626" t="s">
        <v>504</v>
      </c>
      <c r="B179" s="604">
        <v>68.000948469904003</v>
      </c>
      <c r="C179" s="604">
        <v>19.407889999999998</v>
      </c>
      <c r="D179" s="605">
        <v>-48.593058469904001</v>
      </c>
      <c r="E179" s="606">
        <v>0.28540616618800002</v>
      </c>
      <c r="F179" s="604">
        <v>0</v>
      </c>
      <c r="G179" s="605">
        <v>0</v>
      </c>
      <c r="H179" s="607">
        <v>4.9406564584124654E-324</v>
      </c>
      <c r="I179" s="604">
        <v>6.8210000000000007E-2</v>
      </c>
      <c r="J179" s="605">
        <v>6.8210000000000007E-2</v>
      </c>
      <c r="K179" s="615" t="s">
        <v>333</v>
      </c>
    </row>
    <row r="180" spans="1:11" ht="14.4" customHeight="1" thickBot="1" x14ac:dyDescent="0.35">
      <c r="A180" s="626" t="s">
        <v>505</v>
      </c>
      <c r="B180" s="604">
        <v>8.9999973962910005</v>
      </c>
      <c r="C180" s="604">
        <v>6.6429999999999998</v>
      </c>
      <c r="D180" s="605">
        <v>-2.3569973962909998</v>
      </c>
      <c r="E180" s="606">
        <v>0.73811132464700002</v>
      </c>
      <c r="F180" s="604">
        <v>0</v>
      </c>
      <c r="G180" s="605">
        <v>0</v>
      </c>
      <c r="H180" s="607">
        <v>4.9406564584124654E-324</v>
      </c>
      <c r="I180" s="604">
        <v>0.755</v>
      </c>
      <c r="J180" s="605">
        <v>0.755</v>
      </c>
      <c r="K180" s="615" t="s">
        <v>333</v>
      </c>
    </row>
    <row r="181" spans="1:11" ht="14.4" customHeight="1" thickBot="1" x14ac:dyDescent="0.35">
      <c r="A181" s="625" t="s">
        <v>506</v>
      </c>
      <c r="B181" s="609">
        <v>10455.8838736629</v>
      </c>
      <c r="C181" s="609">
        <v>10389.43585</v>
      </c>
      <c r="D181" s="610">
        <v>-66.448023662889</v>
      </c>
      <c r="E181" s="616">
        <v>0.99364491567900004</v>
      </c>
      <c r="F181" s="609">
        <v>9564.9361208093906</v>
      </c>
      <c r="G181" s="610">
        <v>5579.5460704721499</v>
      </c>
      <c r="H181" s="612">
        <v>1000.8754</v>
      </c>
      <c r="I181" s="609">
        <v>6523.27034</v>
      </c>
      <c r="J181" s="610">
        <v>943.72426952785497</v>
      </c>
      <c r="K181" s="617">
        <v>0.68199831735399996</v>
      </c>
    </row>
    <row r="182" spans="1:11" ht="14.4" customHeight="1" thickBot="1" x14ac:dyDescent="0.35">
      <c r="A182" s="626" t="s">
        <v>507</v>
      </c>
      <c r="B182" s="604">
        <v>3663.87605513168</v>
      </c>
      <c r="C182" s="604">
        <v>3155.855</v>
      </c>
      <c r="D182" s="605">
        <v>-508.02105513168402</v>
      </c>
      <c r="E182" s="606">
        <v>0.86134327485700002</v>
      </c>
      <c r="F182" s="604">
        <v>2700.9819615584101</v>
      </c>
      <c r="G182" s="605">
        <v>1575.5728109090701</v>
      </c>
      <c r="H182" s="607">
        <v>363.20600000000002</v>
      </c>
      <c r="I182" s="604">
        <v>2008.57918</v>
      </c>
      <c r="J182" s="605">
        <v>433.00636909092998</v>
      </c>
      <c r="K182" s="608">
        <v>0.74364775795799998</v>
      </c>
    </row>
    <row r="183" spans="1:11" ht="14.4" customHeight="1" thickBot="1" x14ac:dyDescent="0.35">
      <c r="A183" s="626" t="s">
        <v>508</v>
      </c>
      <c r="B183" s="604">
        <v>6753.0001016913302</v>
      </c>
      <c r="C183" s="604">
        <v>7233.5808500000003</v>
      </c>
      <c r="D183" s="605">
        <v>480.58074830867201</v>
      </c>
      <c r="E183" s="606">
        <v>1.071165517706</v>
      </c>
      <c r="F183" s="604">
        <v>6863.9541592509904</v>
      </c>
      <c r="G183" s="605">
        <v>4003.9732595630699</v>
      </c>
      <c r="H183" s="607">
        <v>637.6694</v>
      </c>
      <c r="I183" s="604">
        <v>4514.6911600000003</v>
      </c>
      <c r="J183" s="605">
        <v>510.71790043692499</v>
      </c>
      <c r="K183" s="608">
        <v>0.65773911877199998</v>
      </c>
    </row>
    <row r="184" spans="1:11" ht="14.4" customHeight="1" thickBot="1" x14ac:dyDescent="0.35">
      <c r="A184" s="625" t="s">
        <v>509</v>
      </c>
      <c r="B184" s="609">
        <v>4.9406564584124654E-324</v>
      </c>
      <c r="C184" s="609">
        <v>-3.6690800000000001</v>
      </c>
      <c r="D184" s="610">
        <v>-3.6690800000000001</v>
      </c>
      <c r="E184" s="611" t="s">
        <v>339</v>
      </c>
      <c r="F184" s="609">
        <v>0</v>
      </c>
      <c r="G184" s="610">
        <v>0</v>
      </c>
      <c r="H184" s="612">
        <v>4.9406564584124654E-324</v>
      </c>
      <c r="I184" s="609">
        <v>3.4584595208887258E-323</v>
      </c>
      <c r="J184" s="610">
        <v>3.4584595208887258E-323</v>
      </c>
      <c r="K184" s="613" t="s">
        <v>333</v>
      </c>
    </row>
    <row r="185" spans="1:11" ht="14.4" customHeight="1" thickBot="1" x14ac:dyDescent="0.35">
      <c r="A185" s="626" t="s">
        <v>510</v>
      </c>
      <c r="B185" s="604">
        <v>4.9406564584124654E-324</v>
      </c>
      <c r="C185" s="604">
        <v>-3.4988899999999998</v>
      </c>
      <c r="D185" s="605">
        <v>-3.4988899999999998</v>
      </c>
      <c r="E185" s="614" t="s">
        <v>339</v>
      </c>
      <c r="F185" s="604">
        <v>0</v>
      </c>
      <c r="G185" s="605">
        <v>0</v>
      </c>
      <c r="H185" s="607">
        <v>4.9406564584124654E-324</v>
      </c>
      <c r="I185" s="604">
        <v>3.4584595208887258E-323</v>
      </c>
      <c r="J185" s="605">
        <v>3.4584595208887258E-323</v>
      </c>
      <c r="K185" s="615" t="s">
        <v>333</v>
      </c>
    </row>
    <row r="186" spans="1:11" ht="14.4" customHeight="1" thickBot="1" x14ac:dyDescent="0.35">
      <c r="A186" s="626" t="s">
        <v>511</v>
      </c>
      <c r="B186" s="604">
        <v>4.9406564584124654E-324</v>
      </c>
      <c r="C186" s="604">
        <v>-0.17019000000000001</v>
      </c>
      <c r="D186" s="605">
        <v>-0.17019000000000001</v>
      </c>
      <c r="E186" s="614" t="s">
        <v>339</v>
      </c>
      <c r="F186" s="604">
        <v>0</v>
      </c>
      <c r="G186" s="605">
        <v>0</v>
      </c>
      <c r="H186" s="607">
        <v>4.9406564584124654E-324</v>
      </c>
      <c r="I186" s="604">
        <v>3.4584595208887258E-323</v>
      </c>
      <c r="J186" s="605">
        <v>3.4584595208887258E-323</v>
      </c>
      <c r="K186" s="615" t="s">
        <v>333</v>
      </c>
    </row>
    <row r="187" spans="1:11" ht="14.4" customHeight="1" thickBot="1" x14ac:dyDescent="0.35">
      <c r="A187" s="625" t="s">
        <v>512</v>
      </c>
      <c r="B187" s="609">
        <v>9163.9999695481492</v>
      </c>
      <c r="C187" s="609">
        <v>6936.2625200000002</v>
      </c>
      <c r="D187" s="610">
        <v>-2227.7374495481499</v>
      </c>
      <c r="E187" s="616">
        <v>0.75690337658700002</v>
      </c>
      <c r="F187" s="609">
        <v>8852</v>
      </c>
      <c r="G187" s="610">
        <v>5163.6666666666697</v>
      </c>
      <c r="H187" s="612">
        <v>807.06389999999999</v>
      </c>
      <c r="I187" s="609">
        <v>4756.0211200000003</v>
      </c>
      <c r="J187" s="610">
        <v>-407.64554666666902</v>
      </c>
      <c r="K187" s="617">
        <v>0.53728209670100002</v>
      </c>
    </row>
    <row r="188" spans="1:11" ht="14.4" customHeight="1" thickBot="1" x14ac:dyDescent="0.35">
      <c r="A188" s="626" t="s">
        <v>513</v>
      </c>
      <c r="B188" s="604">
        <v>4518.9999863763296</v>
      </c>
      <c r="C188" s="604">
        <v>3655.1334900000002</v>
      </c>
      <c r="D188" s="605">
        <v>-863.86649637633195</v>
      </c>
      <c r="E188" s="606">
        <v>0.80883680040200001</v>
      </c>
      <c r="F188" s="604">
        <v>4827</v>
      </c>
      <c r="G188" s="605">
        <v>2815.75</v>
      </c>
      <c r="H188" s="607">
        <v>346.12549000000001</v>
      </c>
      <c r="I188" s="604">
        <v>2164.0148899999999</v>
      </c>
      <c r="J188" s="605">
        <v>-651.73511000000099</v>
      </c>
      <c r="K188" s="608">
        <v>0.44831466542300002</v>
      </c>
    </row>
    <row r="189" spans="1:11" ht="14.4" customHeight="1" thickBot="1" x14ac:dyDescent="0.35">
      <c r="A189" s="626" t="s">
        <v>514</v>
      </c>
      <c r="B189" s="604">
        <v>4644.9999831718196</v>
      </c>
      <c r="C189" s="604">
        <v>3281.1290300000001</v>
      </c>
      <c r="D189" s="605">
        <v>-1363.87095317182</v>
      </c>
      <c r="E189" s="606">
        <v>0.70637869577699997</v>
      </c>
      <c r="F189" s="604">
        <v>4025</v>
      </c>
      <c r="G189" s="605">
        <v>2347.9166666666702</v>
      </c>
      <c r="H189" s="607">
        <v>460.93840999999998</v>
      </c>
      <c r="I189" s="604">
        <v>2592.00623</v>
      </c>
      <c r="J189" s="605">
        <v>244.08956333333299</v>
      </c>
      <c r="K189" s="608">
        <v>0.64397670310499999</v>
      </c>
    </row>
    <row r="190" spans="1:11" ht="14.4" customHeight="1" thickBot="1" x14ac:dyDescent="0.35">
      <c r="A190" s="625" t="s">
        <v>515</v>
      </c>
      <c r="B190" s="609">
        <v>0</v>
      </c>
      <c r="C190" s="609">
        <v>451.36570999999998</v>
      </c>
      <c r="D190" s="610">
        <v>451.36570999999998</v>
      </c>
      <c r="E190" s="611" t="s">
        <v>333</v>
      </c>
      <c r="F190" s="609">
        <v>0</v>
      </c>
      <c r="G190" s="610">
        <v>0</v>
      </c>
      <c r="H190" s="612">
        <v>56.22269</v>
      </c>
      <c r="I190" s="609">
        <v>142.74507</v>
      </c>
      <c r="J190" s="610">
        <v>142.74507</v>
      </c>
      <c r="K190" s="613" t="s">
        <v>333</v>
      </c>
    </row>
    <row r="191" spans="1:11" ht="14.4" customHeight="1" thickBot="1" x14ac:dyDescent="0.35">
      <c r="A191" s="626" t="s">
        <v>516</v>
      </c>
      <c r="B191" s="604">
        <v>4.9406564584124654E-324</v>
      </c>
      <c r="C191" s="604">
        <v>321.51245999999998</v>
      </c>
      <c r="D191" s="605">
        <v>321.51245999999998</v>
      </c>
      <c r="E191" s="614" t="s">
        <v>339</v>
      </c>
      <c r="F191" s="604">
        <v>0</v>
      </c>
      <c r="G191" s="605">
        <v>0</v>
      </c>
      <c r="H191" s="607">
        <v>-99.467410000000001</v>
      </c>
      <c r="I191" s="604">
        <v>-75.593779999999995</v>
      </c>
      <c r="J191" s="605">
        <v>-75.593779999999995</v>
      </c>
      <c r="K191" s="615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129.85325</v>
      </c>
      <c r="D192" s="605">
        <v>129.85325</v>
      </c>
      <c r="E192" s="614" t="s">
        <v>333</v>
      </c>
      <c r="F192" s="604">
        <v>0</v>
      </c>
      <c r="G192" s="605">
        <v>0</v>
      </c>
      <c r="H192" s="607">
        <v>155.6901</v>
      </c>
      <c r="I192" s="604">
        <v>218.33885000000001</v>
      </c>
      <c r="J192" s="605">
        <v>218.33885000000001</v>
      </c>
      <c r="K192" s="615" t="s">
        <v>333</v>
      </c>
    </row>
    <row r="193" spans="1:11" ht="14.4" customHeight="1" thickBot="1" x14ac:dyDescent="0.35">
      <c r="A193" s="623" t="s">
        <v>518</v>
      </c>
      <c r="B193" s="604">
        <v>1766.67101959201</v>
      </c>
      <c r="C193" s="604">
        <v>1596.76911</v>
      </c>
      <c r="D193" s="605">
        <v>-169.90190959200501</v>
      </c>
      <c r="E193" s="606">
        <v>0.90382934473400001</v>
      </c>
      <c r="F193" s="604">
        <v>1013.7005070557</v>
      </c>
      <c r="G193" s="605">
        <v>591.32529578249296</v>
      </c>
      <c r="H193" s="607">
        <v>4.9406564584124654E-324</v>
      </c>
      <c r="I193" s="604">
        <v>0.51436000000000004</v>
      </c>
      <c r="J193" s="605">
        <v>-590.81093578249295</v>
      </c>
      <c r="K193" s="608">
        <v>5.0740824899999997E-4</v>
      </c>
    </row>
    <row r="194" spans="1:11" ht="14.4" customHeight="1" thickBot="1" x14ac:dyDescent="0.35">
      <c r="A194" s="624" t="s">
        <v>519</v>
      </c>
      <c r="B194" s="604">
        <v>753.37443934327803</v>
      </c>
      <c r="C194" s="604">
        <v>525.73446000000001</v>
      </c>
      <c r="D194" s="605">
        <v>-227.63997934327799</v>
      </c>
      <c r="E194" s="606">
        <v>0.69783952380699998</v>
      </c>
      <c r="F194" s="604">
        <v>0</v>
      </c>
      <c r="G194" s="605">
        <v>0</v>
      </c>
      <c r="H194" s="607">
        <v>4.9406564584124654E-324</v>
      </c>
      <c r="I194" s="604">
        <v>3.4584595208887258E-323</v>
      </c>
      <c r="J194" s="605">
        <v>3.4584595208887258E-323</v>
      </c>
      <c r="K194" s="615" t="s">
        <v>333</v>
      </c>
    </row>
    <row r="195" spans="1:11" ht="14.4" customHeight="1" thickBot="1" x14ac:dyDescent="0.35">
      <c r="A195" s="625" t="s">
        <v>520</v>
      </c>
      <c r="B195" s="609">
        <v>753.37443934327803</v>
      </c>
      <c r="C195" s="609">
        <v>525.73446000000001</v>
      </c>
      <c r="D195" s="610">
        <v>-227.63997934327799</v>
      </c>
      <c r="E195" s="616">
        <v>0.69783952380699998</v>
      </c>
      <c r="F195" s="609">
        <v>0</v>
      </c>
      <c r="G195" s="610">
        <v>0</v>
      </c>
      <c r="H195" s="612">
        <v>4.9406564584124654E-324</v>
      </c>
      <c r="I195" s="609">
        <v>3.4584595208887258E-323</v>
      </c>
      <c r="J195" s="610">
        <v>3.4584595208887258E-323</v>
      </c>
      <c r="K195" s="613" t="s">
        <v>333</v>
      </c>
    </row>
    <row r="196" spans="1:11" ht="14.4" customHeight="1" thickBot="1" x14ac:dyDescent="0.35">
      <c r="A196" s="626" t="s">
        <v>521</v>
      </c>
      <c r="B196" s="604">
        <v>0</v>
      </c>
      <c r="C196" s="604">
        <v>159.83329000000001</v>
      </c>
      <c r="D196" s="605">
        <v>159.83329000000001</v>
      </c>
      <c r="E196" s="614" t="s">
        <v>333</v>
      </c>
      <c r="F196" s="604">
        <v>0</v>
      </c>
      <c r="G196" s="605">
        <v>0</v>
      </c>
      <c r="H196" s="607">
        <v>4.9406564584124654E-324</v>
      </c>
      <c r="I196" s="604">
        <v>3.4584595208887258E-323</v>
      </c>
      <c r="J196" s="605">
        <v>3.4584595208887258E-323</v>
      </c>
      <c r="K196" s="615" t="s">
        <v>333</v>
      </c>
    </row>
    <row r="197" spans="1:11" ht="14.4" customHeight="1" thickBot="1" x14ac:dyDescent="0.35">
      <c r="A197" s="626" t="s">
        <v>522</v>
      </c>
      <c r="B197" s="604">
        <v>0</v>
      </c>
      <c r="C197" s="604">
        <v>23.97494</v>
      </c>
      <c r="D197" s="605">
        <v>23.97494</v>
      </c>
      <c r="E197" s="614" t="s">
        <v>333</v>
      </c>
      <c r="F197" s="604">
        <v>0</v>
      </c>
      <c r="G197" s="605">
        <v>0</v>
      </c>
      <c r="H197" s="607">
        <v>4.9406564584124654E-324</v>
      </c>
      <c r="I197" s="604">
        <v>3.4584595208887258E-323</v>
      </c>
      <c r="J197" s="605">
        <v>3.4584595208887258E-323</v>
      </c>
      <c r="K197" s="615" t="s">
        <v>333</v>
      </c>
    </row>
    <row r="198" spans="1:11" ht="14.4" customHeight="1" thickBot="1" x14ac:dyDescent="0.35">
      <c r="A198" s="626" t="s">
        <v>523</v>
      </c>
      <c r="B198" s="604">
        <v>0</v>
      </c>
      <c r="C198" s="604">
        <v>156.84616</v>
      </c>
      <c r="D198" s="605">
        <v>156.84616</v>
      </c>
      <c r="E198" s="614" t="s">
        <v>333</v>
      </c>
      <c r="F198" s="604">
        <v>0</v>
      </c>
      <c r="G198" s="605">
        <v>0</v>
      </c>
      <c r="H198" s="607">
        <v>4.9406564584124654E-324</v>
      </c>
      <c r="I198" s="604">
        <v>3.4584595208887258E-323</v>
      </c>
      <c r="J198" s="605">
        <v>3.4584595208887258E-323</v>
      </c>
      <c r="K198" s="615" t="s">
        <v>333</v>
      </c>
    </row>
    <row r="199" spans="1:11" ht="14.4" customHeight="1" thickBot="1" x14ac:dyDescent="0.35">
      <c r="A199" s="626" t="s">
        <v>524</v>
      </c>
      <c r="B199" s="604">
        <v>0</v>
      </c>
      <c r="C199" s="604">
        <v>185.08007000000001</v>
      </c>
      <c r="D199" s="605">
        <v>185.08007000000001</v>
      </c>
      <c r="E199" s="614" t="s">
        <v>333</v>
      </c>
      <c r="F199" s="604">
        <v>0</v>
      </c>
      <c r="G199" s="605">
        <v>0</v>
      </c>
      <c r="H199" s="607">
        <v>4.9406564584124654E-324</v>
      </c>
      <c r="I199" s="604">
        <v>3.4584595208887258E-323</v>
      </c>
      <c r="J199" s="605">
        <v>3.4584595208887258E-323</v>
      </c>
      <c r="K199" s="615" t="s">
        <v>333</v>
      </c>
    </row>
    <row r="200" spans="1:11" ht="14.4" customHeight="1" thickBot="1" x14ac:dyDescent="0.35">
      <c r="A200" s="629" t="s">
        <v>525</v>
      </c>
      <c r="B200" s="609">
        <v>1013.29658024873</v>
      </c>
      <c r="C200" s="609">
        <v>1071.0346500000001</v>
      </c>
      <c r="D200" s="610">
        <v>57.738069751272</v>
      </c>
      <c r="E200" s="616">
        <v>1.0569804249579999</v>
      </c>
      <c r="F200" s="609">
        <v>1013.7005070557</v>
      </c>
      <c r="G200" s="610">
        <v>591.32529578249296</v>
      </c>
      <c r="H200" s="612">
        <v>4.9406564584124654E-324</v>
      </c>
      <c r="I200" s="609">
        <v>0.51436000000000004</v>
      </c>
      <c r="J200" s="610">
        <v>-590.81093578249295</v>
      </c>
      <c r="K200" s="617">
        <v>5.0740824899999997E-4</v>
      </c>
    </row>
    <row r="201" spans="1:11" ht="14.4" customHeight="1" thickBot="1" x14ac:dyDescent="0.35">
      <c r="A201" s="625" t="s">
        <v>526</v>
      </c>
      <c r="B201" s="609">
        <v>4.9406564584124654E-324</v>
      </c>
      <c r="C201" s="609">
        <v>4.9406564584124654E-324</v>
      </c>
      <c r="D201" s="610">
        <v>0</v>
      </c>
      <c r="E201" s="616">
        <v>1</v>
      </c>
      <c r="F201" s="609">
        <v>4.9406564584124654E-324</v>
      </c>
      <c r="G201" s="610">
        <v>0</v>
      </c>
      <c r="H201" s="612">
        <v>4.9406564584124654E-324</v>
      </c>
      <c r="I201" s="609">
        <v>0.22500000000000001</v>
      </c>
      <c r="J201" s="610">
        <v>0.22500000000000001</v>
      </c>
      <c r="K201" s="613" t="s">
        <v>339</v>
      </c>
    </row>
    <row r="202" spans="1:11" ht="14.4" customHeight="1" thickBot="1" x14ac:dyDescent="0.35">
      <c r="A202" s="626" t="s">
        <v>527</v>
      </c>
      <c r="B202" s="604">
        <v>4.9406564584124654E-324</v>
      </c>
      <c r="C202" s="604">
        <v>4.9406564584124654E-324</v>
      </c>
      <c r="D202" s="605">
        <v>0</v>
      </c>
      <c r="E202" s="606">
        <v>1</v>
      </c>
      <c r="F202" s="604">
        <v>4.9406564584124654E-324</v>
      </c>
      <c r="G202" s="605">
        <v>0</v>
      </c>
      <c r="H202" s="607">
        <v>4.9406564584124654E-324</v>
      </c>
      <c r="I202" s="604">
        <v>0.22500000000000001</v>
      </c>
      <c r="J202" s="605">
        <v>0.22500000000000001</v>
      </c>
      <c r="K202" s="615" t="s">
        <v>339</v>
      </c>
    </row>
    <row r="203" spans="1:11" ht="14.4" customHeight="1" thickBot="1" x14ac:dyDescent="0.35">
      <c r="A203" s="625" t="s">
        <v>528</v>
      </c>
      <c r="B203" s="609">
        <v>0</v>
      </c>
      <c r="C203" s="609">
        <v>28.041499999999999</v>
      </c>
      <c r="D203" s="610">
        <v>28.041499999999999</v>
      </c>
      <c r="E203" s="611" t="s">
        <v>333</v>
      </c>
      <c r="F203" s="609">
        <v>0</v>
      </c>
      <c r="G203" s="610">
        <v>0</v>
      </c>
      <c r="H203" s="612">
        <v>4.9406564584124654E-324</v>
      </c>
      <c r="I203" s="609">
        <v>1E-4</v>
      </c>
      <c r="J203" s="610">
        <v>1E-4</v>
      </c>
      <c r="K203" s="613" t="s">
        <v>333</v>
      </c>
    </row>
    <row r="204" spans="1:11" ht="14.4" customHeight="1" thickBot="1" x14ac:dyDescent="0.35">
      <c r="A204" s="626" t="s">
        <v>529</v>
      </c>
      <c r="B204" s="604">
        <v>0</v>
      </c>
      <c r="C204" s="604">
        <v>-5.0000000000000001E-4</v>
      </c>
      <c r="D204" s="605">
        <v>-5.0000000000000001E-4</v>
      </c>
      <c r="E204" s="614" t="s">
        <v>333</v>
      </c>
      <c r="F204" s="604">
        <v>0</v>
      </c>
      <c r="G204" s="605">
        <v>0</v>
      </c>
      <c r="H204" s="607">
        <v>4.9406564584124654E-324</v>
      </c>
      <c r="I204" s="604">
        <v>1E-4</v>
      </c>
      <c r="J204" s="605">
        <v>1E-4</v>
      </c>
      <c r="K204" s="615" t="s">
        <v>333</v>
      </c>
    </row>
    <row r="205" spans="1:11" ht="14.4" customHeight="1" thickBot="1" x14ac:dyDescent="0.35">
      <c r="A205" s="626" t="s">
        <v>530</v>
      </c>
      <c r="B205" s="604">
        <v>4.9406564584124654E-324</v>
      </c>
      <c r="C205" s="604">
        <v>28.042000000000002</v>
      </c>
      <c r="D205" s="605">
        <v>28.042000000000002</v>
      </c>
      <c r="E205" s="614" t="s">
        <v>339</v>
      </c>
      <c r="F205" s="604">
        <v>0</v>
      </c>
      <c r="G205" s="605">
        <v>0</v>
      </c>
      <c r="H205" s="607">
        <v>4.9406564584124654E-324</v>
      </c>
      <c r="I205" s="604">
        <v>3.4584595208887258E-323</v>
      </c>
      <c r="J205" s="605">
        <v>3.4584595208887258E-323</v>
      </c>
      <c r="K205" s="615" t="s">
        <v>333</v>
      </c>
    </row>
    <row r="206" spans="1:11" ht="14.4" customHeight="1" thickBot="1" x14ac:dyDescent="0.35">
      <c r="A206" s="625" t="s">
        <v>531</v>
      </c>
      <c r="B206" s="609">
        <v>1013.29658024873</v>
      </c>
      <c r="C206" s="609">
        <v>1042.99315</v>
      </c>
      <c r="D206" s="610">
        <v>29.696569751272001</v>
      </c>
      <c r="E206" s="616">
        <v>1.0293068883580001</v>
      </c>
      <c r="F206" s="609">
        <v>1013.7005070557</v>
      </c>
      <c r="G206" s="610">
        <v>591.32529578249296</v>
      </c>
      <c r="H206" s="612">
        <v>4.9406564584124654E-324</v>
      </c>
      <c r="I206" s="609">
        <v>0.28926000000000002</v>
      </c>
      <c r="J206" s="610">
        <v>-591.03603578249295</v>
      </c>
      <c r="K206" s="617">
        <v>2.8535055199999999E-4</v>
      </c>
    </row>
    <row r="207" spans="1:11" ht="14.4" customHeight="1" thickBot="1" x14ac:dyDescent="0.35">
      <c r="A207" s="626" t="s">
        <v>532</v>
      </c>
      <c r="B207" s="604">
        <v>2.0196340348340001</v>
      </c>
      <c r="C207" s="604">
        <v>38.765709999999999</v>
      </c>
      <c r="D207" s="605">
        <v>36.746075965164998</v>
      </c>
      <c r="E207" s="606">
        <v>19.194423014952001</v>
      </c>
      <c r="F207" s="604">
        <v>2.4235608418000001</v>
      </c>
      <c r="G207" s="605">
        <v>1.4137438243830001</v>
      </c>
      <c r="H207" s="607">
        <v>4.9406564584124654E-324</v>
      </c>
      <c r="I207" s="604">
        <v>3.4584595208887258E-323</v>
      </c>
      <c r="J207" s="605">
        <v>-1.4137438243830001</v>
      </c>
      <c r="K207" s="608">
        <v>1.4821969375237396E-323</v>
      </c>
    </row>
    <row r="208" spans="1:11" ht="14.4" customHeight="1" thickBot="1" x14ac:dyDescent="0.35">
      <c r="A208" s="626" t="s">
        <v>533</v>
      </c>
      <c r="B208" s="604">
        <v>999.99999999999204</v>
      </c>
      <c r="C208" s="604">
        <v>999.99599999999998</v>
      </c>
      <c r="D208" s="605">
        <v>-3.9999999909999997E-3</v>
      </c>
      <c r="E208" s="606">
        <v>0.999996</v>
      </c>
      <c r="F208" s="604">
        <v>1000</v>
      </c>
      <c r="G208" s="605">
        <v>583.33333333333405</v>
      </c>
      <c r="H208" s="607">
        <v>4.9406564584124654E-324</v>
      </c>
      <c r="I208" s="604">
        <v>3.4584595208887258E-323</v>
      </c>
      <c r="J208" s="605">
        <v>-583.33333333333405</v>
      </c>
      <c r="K208" s="608">
        <v>0</v>
      </c>
    </row>
    <row r="209" spans="1:11" ht="14.4" customHeight="1" thickBot="1" x14ac:dyDescent="0.35">
      <c r="A209" s="626" t="s">
        <v>534</v>
      </c>
      <c r="B209" s="604">
        <v>11.276946213901001</v>
      </c>
      <c r="C209" s="604">
        <v>4.2314400000000001</v>
      </c>
      <c r="D209" s="605">
        <v>-7.0455062139009996</v>
      </c>
      <c r="E209" s="606">
        <v>0.37522924378</v>
      </c>
      <c r="F209" s="604">
        <v>11.276946213901001</v>
      </c>
      <c r="G209" s="605">
        <v>6.5782186247750003</v>
      </c>
      <c r="H209" s="607">
        <v>4.9406564584124654E-324</v>
      </c>
      <c r="I209" s="604">
        <v>0.28926000000000002</v>
      </c>
      <c r="J209" s="605">
        <v>-6.2889586247749998</v>
      </c>
      <c r="K209" s="608">
        <v>2.5650561286999999E-2</v>
      </c>
    </row>
    <row r="210" spans="1:11" ht="14.4" customHeight="1" thickBot="1" x14ac:dyDescent="0.35">
      <c r="A210" s="622" t="s">
        <v>535</v>
      </c>
      <c r="B210" s="604">
        <v>3943.99380794014</v>
      </c>
      <c r="C210" s="604">
        <v>4261.9953699999996</v>
      </c>
      <c r="D210" s="605">
        <v>318.001562059864</v>
      </c>
      <c r="E210" s="606">
        <v>1.0806293258919999</v>
      </c>
      <c r="F210" s="604">
        <v>3779.0245250921498</v>
      </c>
      <c r="G210" s="605">
        <v>2204.43097297042</v>
      </c>
      <c r="H210" s="607">
        <v>514.50048000000004</v>
      </c>
      <c r="I210" s="604">
        <v>2696.55672</v>
      </c>
      <c r="J210" s="605">
        <v>492.12574702958199</v>
      </c>
      <c r="K210" s="608">
        <v>0.71355893619999999</v>
      </c>
    </row>
    <row r="211" spans="1:11" ht="14.4" customHeight="1" thickBot="1" x14ac:dyDescent="0.35">
      <c r="A211" s="627" t="s">
        <v>536</v>
      </c>
      <c r="B211" s="609">
        <v>3943.99380794014</v>
      </c>
      <c r="C211" s="609">
        <v>4261.9953699999996</v>
      </c>
      <c r="D211" s="610">
        <v>318.001562059864</v>
      </c>
      <c r="E211" s="616">
        <v>1.0806293258919999</v>
      </c>
      <c r="F211" s="609">
        <v>3779.0245250921498</v>
      </c>
      <c r="G211" s="610">
        <v>2204.43097297042</v>
      </c>
      <c r="H211" s="612">
        <v>514.50048000000004</v>
      </c>
      <c r="I211" s="609">
        <v>2696.55672</v>
      </c>
      <c r="J211" s="610">
        <v>492.12574702958199</v>
      </c>
      <c r="K211" s="617">
        <v>0.71355893619999999</v>
      </c>
    </row>
    <row r="212" spans="1:11" ht="14.4" customHeight="1" thickBot="1" x14ac:dyDescent="0.35">
      <c r="A212" s="629" t="s">
        <v>54</v>
      </c>
      <c r="B212" s="609">
        <v>3943.99380794014</v>
      </c>
      <c r="C212" s="609">
        <v>4261.9953699999996</v>
      </c>
      <c r="D212" s="610">
        <v>318.001562059864</v>
      </c>
      <c r="E212" s="616">
        <v>1.0806293258919999</v>
      </c>
      <c r="F212" s="609">
        <v>3779.0245250921498</v>
      </c>
      <c r="G212" s="610">
        <v>2204.43097297042</v>
      </c>
      <c r="H212" s="612">
        <v>514.50048000000004</v>
      </c>
      <c r="I212" s="609">
        <v>2696.55672</v>
      </c>
      <c r="J212" s="610">
        <v>492.12574702958199</v>
      </c>
      <c r="K212" s="617">
        <v>0.71355893619999999</v>
      </c>
    </row>
    <row r="213" spans="1:11" ht="14.4" customHeight="1" thickBot="1" x14ac:dyDescent="0.35">
      <c r="A213" s="625" t="s">
        <v>537</v>
      </c>
      <c r="B213" s="609">
        <v>70.999999999999005</v>
      </c>
      <c r="C213" s="609">
        <v>138.11472000000001</v>
      </c>
      <c r="D213" s="610">
        <v>67.114720000000005</v>
      </c>
      <c r="E213" s="616">
        <v>1.945277746478</v>
      </c>
      <c r="F213" s="609">
        <v>101</v>
      </c>
      <c r="G213" s="610">
        <v>58.916666666666003</v>
      </c>
      <c r="H213" s="612">
        <v>11.65521</v>
      </c>
      <c r="I213" s="609">
        <v>81.586470000000006</v>
      </c>
      <c r="J213" s="610">
        <v>22.669803333333</v>
      </c>
      <c r="K213" s="617">
        <v>0.80778683168300003</v>
      </c>
    </row>
    <row r="214" spans="1:11" ht="14.4" customHeight="1" thickBot="1" x14ac:dyDescent="0.35">
      <c r="A214" s="626" t="s">
        <v>538</v>
      </c>
      <c r="B214" s="604">
        <v>70.999999999999005</v>
      </c>
      <c r="C214" s="604">
        <v>138.11472000000001</v>
      </c>
      <c r="D214" s="605">
        <v>67.114720000000005</v>
      </c>
      <c r="E214" s="606">
        <v>1.945277746478</v>
      </c>
      <c r="F214" s="604">
        <v>101</v>
      </c>
      <c r="G214" s="605">
        <v>58.916666666666003</v>
      </c>
      <c r="H214" s="607">
        <v>11.65521</v>
      </c>
      <c r="I214" s="604">
        <v>81.586470000000006</v>
      </c>
      <c r="J214" s="605">
        <v>22.669803333333</v>
      </c>
      <c r="K214" s="608">
        <v>0.80778683168300003</v>
      </c>
    </row>
    <row r="215" spans="1:11" ht="14.4" customHeight="1" thickBot="1" x14ac:dyDescent="0.35">
      <c r="A215" s="625" t="s">
        <v>539</v>
      </c>
      <c r="B215" s="609">
        <v>206.59358830746001</v>
      </c>
      <c r="C215" s="609">
        <v>169.51400000000001</v>
      </c>
      <c r="D215" s="610">
        <v>-37.079588307458998</v>
      </c>
      <c r="E215" s="616">
        <v>0.82051917191000001</v>
      </c>
      <c r="F215" s="609">
        <v>173.02452509214601</v>
      </c>
      <c r="G215" s="610">
        <v>100.93097297041901</v>
      </c>
      <c r="H215" s="612">
        <v>29.31908</v>
      </c>
      <c r="I215" s="609">
        <v>171.76233999999999</v>
      </c>
      <c r="J215" s="610">
        <v>70.831367029581003</v>
      </c>
      <c r="K215" s="617">
        <v>0.99270516655600005</v>
      </c>
    </row>
    <row r="216" spans="1:11" ht="14.4" customHeight="1" thickBot="1" x14ac:dyDescent="0.35">
      <c r="A216" s="626" t="s">
        <v>540</v>
      </c>
      <c r="B216" s="604">
        <v>206.59358830746001</v>
      </c>
      <c r="C216" s="604">
        <v>169.51400000000001</v>
      </c>
      <c r="D216" s="605">
        <v>-37.079588307458998</v>
      </c>
      <c r="E216" s="606">
        <v>0.82051917191000001</v>
      </c>
      <c r="F216" s="604">
        <v>173.02452509214601</v>
      </c>
      <c r="G216" s="605">
        <v>100.93097297041901</v>
      </c>
      <c r="H216" s="607">
        <v>29.31908</v>
      </c>
      <c r="I216" s="604">
        <v>171.76233999999999</v>
      </c>
      <c r="J216" s="605">
        <v>70.831367029581003</v>
      </c>
      <c r="K216" s="608">
        <v>0.99270516655600005</v>
      </c>
    </row>
    <row r="217" spans="1:11" ht="14.4" customHeight="1" thickBot="1" x14ac:dyDescent="0.35">
      <c r="A217" s="625" t="s">
        <v>541</v>
      </c>
      <c r="B217" s="609">
        <v>614.40021963271704</v>
      </c>
      <c r="C217" s="609">
        <v>875.38314000000003</v>
      </c>
      <c r="D217" s="610">
        <v>260.98292036728299</v>
      </c>
      <c r="E217" s="616">
        <v>1.424776736771</v>
      </c>
      <c r="F217" s="609">
        <v>825</v>
      </c>
      <c r="G217" s="610">
        <v>481.25</v>
      </c>
      <c r="H217" s="612">
        <v>38.42</v>
      </c>
      <c r="I217" s="609">
        <v>311.81150000000002</v>
      </c>
      <c r="J217" s="610">
        <v>-169.4385</v>
      </c>
      <c r="K217" s="617">
        <v>0.37795333333300002</v>
      </c>
    </row>
    <row r="218" spans="1:11" ht="14.4" customHeight="1" thickBot="1" x14ac:dyDescent="0.35">
      <c r="A218" s="626" t="s">
        <v>542</v>
      </c>
      <c r="B218" s="604">
        <v>614.40021963271704</v>
      </c>
      <c r="C218" s="604">
        <v>700.18730000000005</v>
      </c>
      <c r="D218" s="605">
        <v>85.787080367282996</v>
      </c>
      <c r="E218" s="606">
        <v>1.139627359538</v>
      </c>
      <c r="F218" s="604">
        <v>825</v>
      </c>
      <c r="G218" s="605">
        <v>481.25</v>
      </c>
      <c r="H218" s="607">
        <v>38.42</v>
      </c>
      <c r="I218" s="604">
        <v>311.81150000000002</v>
      </c>
      <c r="J218" s="605">
        <v>-169.4385</v>
      </c>
      <c r="K218" s="608">
        <v>0.37795333333300002</v>
      </c>
    </row>
    <row r="219" spans="1:11" ht="14.4" customHeight="1" thickBot="1" x14ac:dyDescent="0.35">
      <c r="A219" s="626" t="s">
        <v>543</v>
      </c>
      <c r="B219" s="604">
        <v>0</v>
      </c>
      <c r="C219" s="604">
        <v>175.19584</v>
      </c>
      <c r="D219" s="605">
        <v>175.19584</v>
      </c>
      <c r="E219" s="614" t="s">
        <v>333</v>
      </c>
      <c r="F219" s="604">
        <v>4.9406564584124654E-324</v>
      </c>
      <c r="G219" s="605">
        <v>0</v>
      </c>
      <c r="H219" s="607">
        <v>4.9406564584124654E-324</v>
      </c>
      <c r="I219" s="604">
        <v>3.4584595208887258E-323</v>
      </c>
      <c r="J219" s="605">
        <v>3.4584595208887258E-323</v>
      </c>
      <c r="K219" s="608">
        <v>7</v>
      </c>
    </row>
    <row r="220" spans="1:11" ht="14.4" customHeight="1" thickBot="1" x14ac:dyDescent="0.35">
      <c r="A220" s="625" t="s">
        <v>544</v>
      </c>
      <c r="B220" s="609">
        <v>0</v>
      </c>
      <c r="C220" s="609">
        <v>6.24</v>
      </c>
      <c r="D220" s="610">
        <v>6.24</v>
      </c>
      <c r="E220" s="611" t="s">
        <v>333</v>
      </c>
      <c r="F220" s="609">
        <v>4.9406564584124654E-324</v>
      </c>
      <c r="G220" s="610">
        <v>0</v>
      </c>
      <c r="H220" s="612">
        <v>0.246</v>
      </c>
      <c r="I220" s="609">
        <v>4.26</v>
      </c>
      <c r="J220" s="610">
        <v>4.26</v>
      </c>
      <c r="K220" s="613" t="s">
        <v>339</v>
      </c>
    </row>
    <row r="221" spans="1:11" ht="14.4" customHeight="1" thickBot="1" x14ac:dyDescent="0.35">
      <c r="A221" s="626" t="s">
        <v>545</v>
      </c>
      <c r="B221" s="604">
        <v>0</v>
      </c>
      <c r="C221" s="604">
        <v>6.24</v>
      </c>
      <c r="D221" s="605">
        <v>6.24</v>
      </c>
      <c r="E221" s="614" t="s">
        <v>333</v>
      </c>
      <c r="F221" s="604">
        <v>4.9406564584124654E-324</v>
      </c>
      <c r="G221" s="605">
        <v>0</v>
      </c>
      <c r="H221" s="607">
        <v>0.246</v>
      </c>
      <c r="I221" s="604">
        <v>4.26</v>
      </c>
      <c r="J221" s="605">
        <v>4.26</v>
      </c>
      <c r="K221" s="615" t="s">
        <v>339</v>
      </c>
    </row>
    <row r="222" spans="1:11" ht="14.4" customHeight="1" thickBot="1" x14ac:dyDescent="0.35">
      <c r="A222" s="625" t="s">
        <v>546</v>
      </c>
      <c r="B222" s="609">
        <v>606.99999999999204</v>
      </c>
      <c r="C222" s="609">
        <v>537.75229999999999</v>
      </c>
      <c r="D222" s="610">
        <v>-69.247699999991994</v>
      </c>
      <c r="E222" s="616">
        <v>0.88591812191099995</v>
      </c>
      <c r="F222" s="609">
        <v>762</v>
      </c>
      <c r="G222" s="610">
        <v>444.5</v>
      </c>
      <c r="H222" s="612">
        <v>109.68505999999999</v>
      </c>
      <c r="I222" s="609">
        <v>384.33807000000002</v>
      </c>
      <c r="J222" s="610">
        <v>-60.161929999999003</v>
      </c>
      <c r="K222" s="617">
        <v>0.50438066929100001</v>
      </c>
    </row>
    <row r="223" spans="1:11" ht="14.4" customHeight="1" thickBot="1" x14ac:dyDescent="0.35">
      <c r="A223" s="626" t="s">
        <v>547</v>
      </c>
      <c r="B223" s="604">
        <v>605.99999999999204</v>
      </c>
      <c r="C223" s="604">
        <v>537.47569999999996</v>
      </c>
      <c r="D223" s="605">
        <v>-68.524299999991996</v>
      </c>
      <c r="E223" s="606">
        <v>0.88692359735899995</v>
      </c>
      <c r="F223" s="604">
        <v>747</v>
      </c>
      <c r="G223" s="605">
        <v>435.75</v>
      </c>
      <c r="H223" s="607">
        <v>108.42315000000001</v>
      </c>
      <c r="I223" s="604">
        <v>375.50466999999998</v>
      </c>
      <c r="J223" s="605">
        <v>-60.245330000000003</v>
      </c>
      <c r="K223" s="608">
        <v>0.502683627844</v>
      </c>
    </row>
    <row r="224" spans="1:11" ht="14.4" customHeight="1" thickBot="1" x14ac:dyDescent="0.35">
      <c r="A224" s="626" t="s">
        <v>548</v>
      </c>
      <c r="B224" s="604">
        <v>0.99999999999900002</v>
      </c>
      <c r="C224" s="604">
        <v>0.27660000000000001</v>
      </c>
      <c r="D224" s="605">
        <v>-0.72339999999899995</v>
      </c>
      <c r="E224" s="606">
        <v>0.27660000000000001</v>
      </c>
      <c r="F224" s="604">
        <v>15</v>
      </c>
      <c r="G224" s="605">
        <v>8.75</v>
      </c>
      <c r="H224" s="607">
        <v>1.2619100000000001</v>
      </c>
      <c r="I224" s="604">
        <v>8.8333999999999993</v>
      </c>
      <c r="J224" s="605">
        <v>8.3400000000000002E-2</v>
      </c>
      <c r="K224" s="608">
        <v>0.58889333333299998</v>
      </c>
    </row>
    <row r="225" spans="1:11" ht="14.4" customHeight="1" thickBot="1" x14ac:dyDescent="0.35">
      <c r="A225" s="625" t="s">
        <v>549</v>
      </c>
      <c r="B225" s="609">
        <v>0</v>
      </c>
      <c r="C225" s="609">
        <v>103.10638</v>
      </c>
      <c r="D225" s="610">
        <v>103.10638</v>
      </c>
      <c r="E225" s="611" t="s">
        <v>333</v>
      </c>
      <c r="F225" s="609">
        <v>4.9406564584124654E-324</v>
      </c>
      <c r="G225" s="610">
        <v>0</v>
      </c>
      <c r="H225" s="612">
        <v>8.4748999999999999</v>
      </c>
      <c r="I225" s="609">
        <v>79.40446</v>
      </c>
      <c r="J225" s="610">
        <v>79.40446</v>
      </c>
      <c r="K225" s="613" t="s">
        <v>339</v>
      </c>
    </row>
    <row r="226" spans="1:11" ht="14.4" customHeight="1" thickBot="1" x14ac:dyDescent="0.35">
      <c r="A226" s="626" t="s">
        <v>550</v>
      </c>
      <c r="B226" s="604">
        <v>0</v>
      </c>
      <c r="C226" s="604">
        <v>103.10638</v>
      </c>
      <c r="D226" s="605">
        <v>103.10638</v>
      </c>
      <c r="E226" s="614" t="s">
        <v>333</v>
      </c>
      <c r="F226" s="604">
        <v>4.9406564584124654E-324</v>
      </c>
      <c r="G226" s="605">
        <v>0</v>
      </c>
      <c r="H226" s="607">
        <v>8.4748999999999999</v>
      </c>
      <c r="I226" s="604">
        <v>79.40446</v>
      </c>
      <c r="J226" s="605">
        <v>79.40446</v>
      </c>
      <c r="K226" s="615" t="s">
        <v>339</v>
      </c>
    </row>
    <row r="227" spans="1:11" ht="14.4" customHeight="1" thickBot="1" x14ac:dyDescent="0.35">
      <c r="A227" s="625" t="s">
        <v>551</v>
      </c>
      <c r="B227" s="609">
        <v>2444.99999999997</v>
      </c>
      <c r="C227" s="609">
        <v>2431.88483</v>
      </c>
      <c r="D227" s="610">
        <v>-13.115169999967</v>
      </c>
      <c r="E227" s="616">
        <v>0.99463592228999997</v>
      </c>
      <c r="F227" s="609">
        <v>1918</v>
      </c>
      <c r="G227" s="610">
        <v>1118.8333333333301</v>
      </c>
      <c r="H227" s="612">
        <v>316.70022999999998</v>
      </c>
      <c r="I227" s="609">
        <v>1663.3938800000001</v>
      </c>
      <c r="J227" s="610">
        <v>544.56054666666705</v>
      </c>
      <c r="K227" s="617">
        <v>0.867254369134</v>
      </c>
    </row>
    <row r="228" spans="1:11" ht="14.4" customHeight="1" thickBot="1" x14ac:dyDescent="0.35">
      <c r="A228" s="626" t="s">
        <v>552</v>
      </c>
      <c r="B228" s="604">
        <v>2444.99999999997</v>
      </c>
      <c r="C228" s="604">
        <v>2431.88483</v>
      </c>
      <c r="D228" s="605">
        <v>-13.115169999967</v>
      </c>
      <c r="E228" s="606">
        <v>0.99463592228999997</v>
      </c>
      <c r="F228" s="604">
        <v>1918</v>
      </c>
      <c r="G228" s="605">
        <v>1118.8333333333301</v>
      </c>
      <c r="H228" s="607">
        <v>316.70022999999998</v>
      </c>
      <c r="I228" s="604">
        <v>1663.3938800000001</v>
      </c>
      <c r="J228" s="605">
        <v>544.56054666666705</v>
      </c>
      <c r="K228" s="608">
        <v>0.867254369134</v>
      </c>
    </row>
    <row r="229" spans="1:11" ht="14.4" customHeight="1" thickBot="1" x14ac:dyDescent="0.35">
      <c r="A229" s="630"/>
      <c r="B229" s="604">
        <v>-7295.8262776083502</v>
      </c>
      <c r="C229" s="604">
        <v>-12247.41085</v>
      </c>
      <c r="D229" s="605">
        <v>-4951.58457239168</v>
      </c>
      <c r="E229" s="606">
        <v>1.6786872910590001</v>
      </c>
      <c r="F229" s="604">
        <v>-9852.6398703883806</v>
      </c>
      <c r="G229" s="605">
        <v>-5747.37325772655</v>
      </c>
      <c r="H229" s="607">
        <v>-1657.63653</v>
      </c>
      <c r="I229" s="604">
        <v>-7622.2214100000201</v>
      </c>
      <c r="J229" s="605">
        <v>-1874.8481522734601</v>
      </c>
      <c r="K229" s="608">
        <v>0.77362224848000005</v>
      </c>
    </row>
    <row r="230" spans="1:11" ht="14.4" customHeight="1" thickBot="1" x14ac:dyDescent="0.35">
      <c r="A230" s="631" t="s">
        <v>66</v>
      </c>
      <c r="B230" s="618">
        <v>-7295.8262776083402</v>
      </c>
      <c r="C230" s="618">
        <v>-12247.41085</v>
      </c>
      <c r="D230" s="619">
        <v>-4951.58457239169</v>
      </c>
      <c r="E230" s="620">
        <v>-1.226650230575</v>
      </c>
      <c r="F230" s="618">
        <v>-9852.6398703883806</v>
      </c>
      <c r="G230" s="619">
        <v>-5747.37325772656</v>
      </c>
      <c r="H230" s="618">
        <v>-1657.63653</v>
      </c>
      <c r="I230" s="618">
        <v>-7622.2214100000201</v>
      </c>
      <c r="J230" s="619">
        <v>-1874.8481522734601</v>
      </c>
      <c r="K230" s="621">
        <v>0.77362224848000005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553</v>
      </c>
      <c r="B5" s="633" t="s">
        <v>554</v>
      </c>
      <c r="C5" s="634" t="s">
        <v>555</v>
      </c>
      <c r="D5" s="634" t="s">
        <v>555</v>
      </c>
      <c r="E5" s="634"/>
      <c r="F5" s="634" t="s">
        <v>555</v>
      </c>
      <c r="G5" s="634" t="s">
        <v>555</v>
      </c>
      <c r="H5" s="634" t="s">
        <v>555</v>
      </c>
      <c r="I5" s="635" t="s">
        <v>555</v>
      </c>
      <c r="J5" s="636" t="s">
        <v>74</v>
      </c>
    </row>
    <row r="6" spans="1:10" ht="14.4" customHeight="1" x14ac:dyDescent="0.3">
      <c r="A6" s="632" t="s">
        <v>553</v>
      </c>
      <c r="B6" s="633" t="s">
        <v>342</v>
      </c>
      <c r="C6" s="634">
        <v>364.46145999999999</v>
      </c>
      <c r="D6" s="634">
        <v>338.35730000000001</v>
      </c>
      <c r="E6" s="634"/>
      <c r="F6" s="634">
        <v>390.92199999999997</v>
      </c>
      <c r="G6" s="634">
        <v>430.7870395212247</v>
      </c>
      <c r="H6" s="634">
        <v>-39.86503952122473</v>
      </c>
      <c r="I6" s="635">
        <v>0.90745998402010741</v>
      </c>
      <c r="J6" s="636" t="s">
        <v>1</v>
      </c>
    </row>
    <row r="7" spans="1:10" ht="14.4" customHeight="1" x14ac:dyDescent="0.3">
      <c r="A7" s="632" t="s">
        <v>553</v>
      </c>
      <c r="B7" s="633" t="s">
        <v>343</v>
      </c>
      <c r="C7" s="634">
        <v>0.80421999999999993</v>
      </c>
      <c r="D7" s="634">
        <v>3.2350599999999994</v>
      </c>
      <c r="E7" s="634"/>
      <c r="F7" s="634">
        <v>57.169220000000003</v>
      </c>
      <c r="G7" s="634">
        <v>57.001477574881591</v>
      </c>
      <c r="H7" s="634">
        <v>0.16774242511841209</v>
      </c>
      <c r="I7" s="635">
        <v>1.0029427732798339</v>
      </c>
      <c r="J7" s="636" t="s">
        <v>1</v>
      </c>
    </row>
    <row r="8" spans="1:10" ht="14.4" customHeight="1" x14ac:dyDescent="0.3">
      <c r="A8" s="632" t="s">
        <v>553</v>
      </c>
      <c r="B8" s="633" t="s">
        <v>556</v>
      </c>
      <c r="C8" s="634">
        <v>0</v>
      </c>
      <c r="D8" s="634" t="s">
        <v>555</v>
      </c>
      <c r="E8" s="634"/>
      <c r="F8" s="634" t="s">
        <v>555</v>
      </c>
      <c r="G8" s="634" t="s">
        <v>555</v>
      </c>
      <c r="H8" s="634" t="s">
        <v>555</v>
      </c>
      <c r="I8" s="635" t="s">
        <v>555</v>
      </c>
      <c r="J8" s="636" t="s">
        <v>1</v>
      </c>
    </row>
    <row r="9" spans="1:10" ht="14.4" customHeight="1" x14ac:dyDescent="0.3">
      <c r="A9" s="632" t="s">
        <v>553</v>
      </c>
      <c r="B9" s="633" t="s">
        <v>344</v>
      </c>
      <c r="C9" s="634" t="s">
        <v>555</v>
      </c>
      <c r="D9" s="634">
        <v>0</v>
      </c>
      <c r="E9" s="634"/>
      <c r="F9" s="634">
        <v>0</v>
      </c>
      <c r="G9" s="634">
        <v>0.8207578389208332</v>
      </c>
      <c r="H9" s="634">
        <v>-0.8207578389208332</v>
      </c>
      <c r="I9" s="635">
        <v>0</v>
      </c>
      <c r="J9" s="636" t="s">
        <v>1</v>
      </c>
    </row>
    <row r="10" spans="1:10" ht="14.4" customHeight="1" x14ac:dyDescent="0.3">
      <c r="A10" s="632" t="s">
        <v>553</v>
      </c>
      <c r="B10" s="633" t="s">
        <v>345</v>
      </c>
      <c r="C10" s="634">
        <v>0</v>
      </c>
      <c r="D10" s="634">
        <v>396.83070999999995</v>
      </c>
      <c r="E10" s="634"/>
      <c r="F10" s="634">
        <v>13.33797</v>
      </c>
      <c r="G10" s="634">
        <v>29.166666666666668</v>
      </c>
      <c r="H10" s="634">
        <v>-15.828696666666668</v>
      </c>
      <c r="I10" s="635">
        <v>0.45730182857142854</v>
      </c>
      <c r="J10" s="636" t="s">
        <v>1</v>
      </c>
    </row>
    <row r="11" spans="1:10" ht="14.4" customHeight="1" x14ac:dyDescent="0.3">
      <c r="A11" s="632" t="s">
        <v>553</v>
      </c>
      <c r="B11" s="633" t="s">
        <v>346</v>
      </c>
      <c r="C11" s="634">
        <v>113.87661000000001</v>
      </c>
      <c r="D11" s="634">
        <v>100.015119999999</v>
      </c>
      <c r="E11" s="634"/>
      <c r="F11" s="634">
        <v>91.049500000000009</v>
      </c>
      <c r="G11" s="634">
        <v>94.768055770183267</v>
      </c>
      <c r="H11" s="634">
        <v>-3.7185557701832579</v>
      </c>
      <c r="I11" s="635">
        <v>0.96076150618515466</v>
      </c>
      <c r="J11" s="636" t="s">
        <v>1</v>
      </c>
    </row>
    <row r="12" spans="1:10" ht="14.4" customHeight="1" x14ac:dyDescent="0.3">
      <c r="A12" s="632" t="s">
        <v>553</v>
      </c>
      <c r="B12" s="633" t="s">
        <v>347</v>
      </c>
      <c r="C12" s="634">
        <v>3.70513</v>
      </c>
      <c r="D12" s="634">
        <v>4.849589999999</v>
      </c>
      <c r="E12" s="634"/>
      <c r="F12" s="634">
        <v>2.8461400000000001</v>
      </c>
      <c r="G12" s="634">
        <v>1.1667457702594168</v>
      </c>
      <c r="H12" s="634">
        <v>1.6793942297405833</v>
      </c>
      <c r="I12" s="635">
        <v>2.4393831737373115</v>
      </c>
      <c r="J12" s="636" t="s">
        <v>1</v>
      </c>
    </row>
    <row r="13" spans="1:10" ht="14.4" customHeight="1" x14ac:dyDescent="0.3">
      <c r="A13" s="632" t="s">
        <v>553</v>
      </c>
      <c r="B13" s="633" t="s">
        <v>348</v>
      </c>
      <c r="C13" s="634">
        <v>54.19941</v>
      </c>
      <c r="D13" s="634">
        <v>52.077999999999001</v>
      </c>
      <c r="E13" s="634"/>
      <c r="F13" s="634">
        <v>55.505800000000001</v>
      </c>
      <c r="G13" s="634">
        <v>52.9075465819705</v>
      </c>
      <c r="H13" s="634">
        <v>2.5982534180295005</v>
      </c>
      <c r="I13" s="635">
        <v>1.0491093158894447</v>
      </c>
      <c r="J13" s="636" t="s">
        <v>1</v>
      </c>
    </row>
    <row r="14" spans="1:10" ht="14.4" customHeight="1" x14ac:dyDescent="0.3">
      <c r="A14" s="632" t="s">
        <v>553</v>
      </c>
      <c r="B14" s="633" t="s">
        <v>557</v>
      </c>
      <c r="C14" s="634">
        <v>537.04683</v>
      </c>
      <c r="D14" s="634">
        <v>895.3657799999969</v>
      </c>
      <c r="E14" s="634"/>
      <c r="F14" s="634">
        <v>610.83062999999993</v>
      </c>
      <c r="G14" s="634">
        <v>666.61828972410694</v>
      </c>
      <c r="H14" s="634">
        <v>-55.787659724107016</v>
      </c>
      <c r="I14" s="635">
        <v>0.91631243759124004</v>
      </c>
      <c r="J14" s="636" t="s">
        <v>558</v>
      </c>
    </row>
    <row r="16" spans="1:10" ht="14.4" customHeight="1" x14ac:dyDescent="0.3">
      <c r="A16" s="632" t="s">
        <v>553</v>
      </c>
      <c r="B16" s="633" t="s">
        <v>554</v>
      </c>
      <c r="C16" s="634" t="s">
        <v>555</v>
      </c>
      <c r="D16" s="634" t="s">
        <v>555</v>
      </c>
      <c r="E16" s="634"/>
      <c r="F16" s="634" t="s">
        <v>555</v>
      </c>
      <c r="G16" s="634" t="s">
        <v>555</v>
      </c>
      <c r="H16" s="634" t="s">
        <v>555</v>
      </c>
      <c r="I16" s="635" t="s">
        <v>555</v>
      </c>
      <c r="J16" s="636" t="s">
        <v>74</v>
      </c>
    </row>
    <row r="17" spans="1:10" ht="14.4" customHeight="1" x14ac:dyDescent="0.3">
      <c r="A17" s="632" t="s">
        <v>559</v>
      </c>
      <c r="B17" s="633" t="s">
        <v>560</v>
      </c>
      <c r="C17" s="634" t="s">
        <v>555</v>
      </c>
      <c r="D17" s="634" t="s">
        <v>555</v>
      </c>
      <c r="E17" s="634"/>
      <c r="F17" s="634" t="s">
        <v>555</v>
      </c>
      <c r="G17" s="634" t="s">
        <v>555</v>
      </c>
      <c r="H17" s="634" t="s">
        <v>555</v>
      </c>
      <c r="I17" s="635" t="s">
        <v>555</v>
      </c>
      <c r="J17" s="636" t="s">
        <v>0</v>
      </c>
    </row>
    <row r="18" spans="1:10" ht="14.4" customHeight="1" x14ac:dyDescent="0.3">
      <c r="A18" s="632" t="s">
        <v>559</v>
      </c>
      <c r="B18" s="633" t="s">
        <v>342</v>
      </c>
      <c r="C18" s="634">
        <v>0.13800000000000001</v>
      </c>
      <c r="D18" s="634">
        <v>0</v>
      </c>
      <c r="E18" s="634"/>
      <c r="F18" s="634" t="s">
        <v>555</v>
      </c>
      <c r="G18" s="634" t="s">
        <v>555</v>
      </c>
      <c r="H18" s="634" t="s">
        <v>555</v>
      </c>
      <c r="I18" s="635" t="s">
        <v>555</v>
      </c>
      <c r="J18" s="636" t="s">
        <v>1</v>
      </c>
    </row>
    <row r="19" spans="1:10" ht="14.4" customHeight="1" x14ac:dyDescent="0.3">
      <c r="A19" s="632" t="s">
        <v>559</v>
      </c>
      <c r="B19" s="633" t="s">
        <v>561</v>
      </c>
      <c r="C19" s="634">
        <v>0.13800000000000001</v>
      </c>
      <c r="D19" s="634">
        <v>0</v>
      </c>
      <c r="E19" s="634"/>
      <c r="F19" s="634" t="s">
        <v>555</v>
      </c>
      <c r="G19" s="634" t="s">
        <v>555</v>
      </c>
      <c r="H19" s="634" t="s">
        <v>555</v>
      </c>
      <c r="I19" s="635" t="s">
        <v>555</v>
      </c>
      <c r="J19" s="636" t="s">
        <v>562</v>
      </c>
    </row>
    <row r="20" spans="1:10" ht="14.4" customHeight="1" x14ac:dyDescent="0.3">
      <c r="A20" s="632" t="s">
        <v>555</v>
      </c>
      <c r="B20" s="633" t="s">
        <v>555</v>
      </c>
      <c r="C20" s="634" t="s">
        <v>555</v>
      </c>
      <c r="D20" s="634" t="s">
        <v>555</v>
      </c>
      <c r="E20" s="634"/>
      <c r="F20" s="634" t="s">
        <v>555</v>
      </c>
      <c r="G20" s="634" t="s">
        <v>555</v>
      </c>
      <c r="H20" s="634" t="s">
        <v>555</v>
      </c>
      <c r="I20" s="635" t="s">
        <v>555</v>
      </c>
      <c r="J20" s="636" t="s">
        <v>563</v>
      </c>
    </row>
    <row r="21" spans="1:10" ht="14.4" customHeight="1" x14ac:dyDescent="0.3">
      <c r="A21" s="632" t="s">
        <v>564</v>
      </c>
      <c r="B21" s="633" t="s">
        <v>565</v>
      </c>
      <c r="C21" s="634" t="s">
        <v>555</v>
      </c>
      <c r="D21" s="634" t="s">
        <v>555</v>
      </c>
      <c r="E21" s="634"/>
      <c r="F21" s="634" t="s">
        <v>555</v>
      </c>
      <c r="G21" s="634" t="s">
        <v>555</v>
      </c>
      <c r="H21" s="634" t="s">
        <v>555</v>
      </c>
      <c r="I21" s="635" t="s">
        <v>555</v>
      </c>
      <c r="J21" s="636" t="s">
        <v>0</v>
      </c>
    </row>
    <row r="22" spans="1:10" ht="14.4" customHeight="1" x14ac:dyDescent="0.3">
      <c r="A22" s="632" t="s">
        <v>564</v>
      </c>
      <c r="B22" s="633" t="s">
        <v>342</v>
      </c>
      <c r="C22" s="634">
        <v>132.96487999999999</v>
      </c>
      <c r="D22" s="634">
        <v>106.54254999999999</v>
      </c>
      <c r="E22" s="634"/>
      <c r="F22" s="634">
        <v>97.45808000000001</v>
      </c>
      <c r="G22" s="634">
        <v>121.32655307028666</v>
      </c>
      <c r="H22" s="634">
        <v>-23.868473070286655</v>
      </c>
      <c r="I22" s="635">
        <v>0.80327082187475307</v>
      </c>
      <c r="J22" s="636" t="s">
        <v>1</v>
      </c>
    </row>
    <row r="23" spans="1:10" ht="14.4" customHeight="1" x14ac:dyDescent="0.3">
      <c r="A23" s="632" t="s">
        <v>564</v>
      </c>
      <c r="B23" s="633" t="s">
        <v>343</v>
      </c>
      <c r="C23" s="634">
        <v>0.80421999999999993</v>
      </c>
      <c r="D23" s="634">
        <v>3.2350599999999994</v>
      </c>
      <c r="E23" s="634"/>
      <c r="F23" s="634">
        <v>57.169220000000003</v>
      </c>
      <c r="G23" s="634">
        <v>57.001477574881591</v>
      </c>
      <c r="H23" s="634">
        <v>0.16774242511841209</v>
      </c>
      <c r="I23" s="635">
        <v>1.0029427732798339</v>
      </c>
      <c r="J23" s="636" t="s">
        <v>1</v>
      </c>
    </row>
    <row r="24" spans="1:10" ht="14.4" customHeight="1" x14ac:dyDescent="0.3">
      <c r="A24" s="632" t="s">
        <v>564</v>
      </c>
      <c r="B24" s="633" t="s">
        <v>556</v>
      </c>
      <c r="C24" s="634">
        <v>0</v>
      </c>
      <c r="D24" s="634" t="s">
        <v>555</v>
      </c>
      <c r="E24" s="634"/>
      <c r="F24" s="634" t="s">
        <v>555</v>
      </c>
      <c r="G24" s="634" t="s">
        <v>555</v>
      </c>
      <c r="H24" s="634" t="s">
        <v>555</v>
      </c>
      <c r="I24" s="635" t="s">
        <v>555</v>
      </c>
      <c r="J24" s="636" t="s">
        <v>1</v>
      </c>
    </row>
    <row r="25" spans="1:10" ht="14.4" customHeight="1" x14ac:dyDescent="0.3">
      <c r="A25" s="632" t="s">
        <v>564</v>
      </c>
      <c r="B25" s="633" t="s">
        <v>344</v>
      </c>
      <c r="C25" s="634" t="s">
        <v>555</v>
      </c>
      <c r="D25" s="634">
        <v>0</v>
      </c>
      <c r="E25" s="634"/>
      <c r="F25" s="634">
        <v>0</v>
      </c>
      <c r="G25" s="634">
        <v>0.8207578389208332</v>
      </c>
      <c r="H25" s="634">
        <v>-0.8207578389208332</v>
      </c>
      <c r="I25" s="635">
        <v>0</v>
      </c>
      <c r="J25" s="636" t="s">
        <v>1</v>
      </c>
    </row>
    <row r="26" spans="1:10" ht="14.4" customHeight="1" x14ac:dyDescent="0.3">
      <c r="A26" s="632" t="s">
        <v>564</v>
      </c>
      <c r="B26" s="633" t="s">
        <v>345</v>
      </c>
      <c r="C26" s="634">
        <v>0</v>
      </c>
      <c r="D26" s="634">
        <v>396.83070999999995</v>
      </c>
      <c r="E26" s="634"/>
      <c r="F26" s="634">
        <v>13.33797</v>
      </c>
      <c r="G26" s="634">
        <v>29.166666666666668</v>
      </c>
      <c r="H26" s="634">
        <v>-15.828696666666668</v>
      </c>
      <c r="I26" s="635">
        <v>0.45730182857142854</v>
      </c>
      <c r="J26" s="636" t="s">
        <v>1</v>
      </c>
    </row>
    <row r="27" spans="1:10" ht="14.4" customHeight="1" x14ac:dyDescent="0.3">
      <c r="A27" s="632" t="s">
        <v>564</v>
      </c>
      <c r="B27" s="633" t="s">
        <v>346</v>
      </c>
      <c r="C27" s="634">
        <v>104.38378</v>
      </c>
      <c r="D27" s="634">
        <v>90.579390000000004</v>
      </c>
      <c r="E27" s="634"/>
      <c r="F27" s="634">
        <v>84.850189999999998</v>
      </c>
      <c r="G27" s="634">
        <v>83.992710222163765</v>
      </c>
      <c r="H27" s="634">
        <v>0.85747977783623242</v>
      </c>
      <c r="I27" s="635">
        <v>1.0102089785597841</v>
      </c>
      <c r="J27" s="636" t="s">
        <v>1</v>
      </c>
    </row>
    <row r="28" spans="1:10" ht="14.4" customHeight="1" x14ac:dyDescent="0.3">
      <c r="A28" s="632" t="s">
        <v>564</v>
      </c>
      <c r="B28" s="633" t="s">
        <v>347</v>
      </c>
      <c r="C28" s="634">
        <v>3.70513</v>
      </c>
      <c r="D28" s="634">
        <v>4.849589999999</v>
      </c>
      <c r="E28" s="634"/>
      <c r="F28" s="634">
        <v>2.8461400000000001</v>
      </c>
      <c r="G28" s="634">
        <v>1.1667457702594168</v>
      </c>
      <c r="H28" s="634">
        <v>1.6793942297405833</v>
      </c>
      <c r="I28" s="635">
        <v>2.4393831737373115</v>
      </c>
      <c r="J28" s="636" t="s">
        <v>1</v>
      </c>
    </row>
    <row r="29" spans="1:10" ht="14.4" customHeight="1" x14ac:dyDescent="0.3">
      <c r="A29" s="632" t="s">
        <v>564</v>
      </c>
      <c r="B29" s="633" t="s">
        <v>348</v>
      </c>
      <c r="C29" s="634">
        <v>1.89696</v>
      </c>
      <c r="D29" s="634">
        <v>0</v>
      </c>
      <c r="E29" s="634"/>
      <c r="F29" s="634">
        <v>0.95679999999999998</v>
      </c>
      <c r="G29" s="634">
        <v>0</v>
      </c>
      <c r="H29" s="634">
        <v>0.95679999999999998</v>
      </c>
      <c r="I29" s="635" t="s">
        <v>555</v>
      </c>
      <c r="J29" s="636" t="s">
        <v>1</v>
      </c>
    </row>
    <row r="30" spans="1:10" ht="14.4" customHeight="1" x14ac:dyDescent="0.3">
      <c r="A30" s="632" t="s">
        <v>564</v>
      </c>
      <c r="B30" s="633" t="s">
        <v>566</v>
      </c>
      <c r="C30" s="634">
        <v>243.75496999999999</v>
      </c>
      <c r="D30" s="634">
        <v>602.03729999999894</v>
      </c>
      <c r="E30" s="634"/>
      <c r="F30" s="634">
        <v>256.61840000000001</v>
      </c>
      <c r="G30" s="634">
        <v>293.47491114317893</v>
      </c>
      <c r="H30" s="634">
        <v>-36.856511143178921</v>
      </c>
      <c r="I30" s="635">
        <v>0.874413417489042</v>
      </c>
      <c r="J30" s="636" t="s">
        <v>562</v>
      </c>
    </row>
    <row r="31" spans="1:10" ht="14.4" customHeight="1" x14ac:dyDescent="0.3">
      <c r="A31" s="632" t="s">
        <v>555</v>
      </c>
      <c r="B31" s="633" t="s">
        <v>555</v>
      </c>
      <c r="C31" s="634" t="s">
        <v>555</v>
      </c>
      <c r="D31" s="634" t="s">
        <v>555</v>
      </c>
      <c r="E31" s="634"/>
      <c r="F31" s="634" t="s">
        <v>555</v>
      </c>
      <c r="G31" s="634" t="s">
        <v>555</v>
      </c>
      <c r="H31" s="634" t="s">
        <v>555</v>
      </c>
      <c r="I31" s="635" t="s">
        <v>555</v>
      </c>
      <c r="J31" s="636" t="s">
        <v>563</v>
      </c>
    </row>
    <row r="32" spans="1:10" ht="14.4" customHeight="1" x14ac:dyDescent="0.3">
      <c r="A32" s="632" t="s">
        <v>567</v>
      </c>
      <c r="B32" s="633" t="s">
        <v>568</v>
      </c>
      <c r="C32" s="634" t="s">
        <v>555</v>
      </c>
      <c r="D32" s="634" t="s">
        <v>555</v>
      </c>
      <c r="E32" s="634"/>
      <c r="F32" s="634" t="s">
        <v>555</v>
      </c>
      <c r="G32" s="634" t="s">
        <v>555</v>
      </c>
      <c r="H32" s="634" t="s">
        <v>555</v>
      </c>
      <c r="I32" s="635" t="s">
        <v>555</v>
      </c>
      <c r="J32" s="636" t="s">
        <v>0</v>
      </c>
    </row>
    <row r="33" spans="1:10" ht="14.4" customHeight="1" x14ac:dyDescent="0.3">
      <c r="A33" s="632" t="s">
        <v>567</v>
      </c>
      <c r="B33" s="633" t="s">
        <v>342</v>
      </c>
      <c r="C33" s="634">
        <v>92.989010000000007</v>
      </c>
      <c r="D33" s="634">
        <v>101.69511000000001</v>
      </c>
      <c r="E33" s="634"/>
      <c r="F33" s="634">
        <v>120.71129999999999</v>
      </c>
      <c r="G33" s="634">
        <v>128.02775066222807</v>
      </c>
      <c r="H33" s="634">
        <v>-7.3164506622280783</v>
      </c>
      <c r="I33" s="635">
        <v>0.94285261887064731</v>
      </c>
      <c r="J33" s="636" t="s">
        <v>1</v>
      </c>
    </row>
    <row r="34" spans="1:10" ht="14.4" customHeight="1" x14ac:dyDescent="0.3">
      <c r="A34" s="632" t="s">
        <v>567</v>
      </c>
      <c r="B34" s="633" t="s">
        <v>346</v>
      </c>
      <c r="C34" s="634">
        <v>3.1766400000000004</v>
      </c>
      <c r="D34" s="634">
        <v>3.0300699999990002</v>
      </c>
      <c r="E34" s="634"/>
      <c r="F34" s="634">
        <v>1.6877900000000001</v>
      </c>
      <c r="G34" s="634">
        <v>2.9952062887110005</v>
      </c>
      <c r="H34" s="634">
        <v>-1.3074162887110004</v>
      </c>
      <c r="I34" s="635">
        <v>0.56349708077247251</v>
      </c>
      <c r="J34" s="636" t="s">
        <v>1</v>
      </c>
    </row>
    <row r="35" spans="1:10" ht="14.4" customHeight="1" x14ac:dyDescent="0.3">
      <c r="A35" s="632" t="s">
        <v>567</v>
      </c>
      <c r="B35" s="633" t="s">
        <v>348</v>
      </c>
      <c r="C35" s="634">
        <v>0.94847999999999999</v>
      </c>
      <c r="D35" s="634">
        <v>0</v>
      </c>
      <c r="E35" s="634"/>
      <c r="F35" s="634" t="s">
        <v>555</v>
      </c>
      <c r="G35" s="634" t="s">
        <v>555</v>
      </c>
      <c r="H35" s="634" t="s">
        <v>555</v>
      </c>
      <c r="I35" s="635" t="s">
        <v>555</v>
      </c>
      <c r="J35" s="636" t="s">
        <v>1</v>
      </c>
    </row>
    <row r="36" spans="1:10" ht="14.4" customHeight="1" x14ac:dyDescent="0.3">
      <c r="A36" s="632" t="s">
        <v>567</v>
      </c>
      <c r="B36" s="633" t="s">
        <v>569</v>
      </c>
      <c r="C36" s="634">
        <v>97.114130000000017</v>
      </c>
      <c r="D36" s="634">
        <v>104.72517999999901</v>
      </c>
      <c r="E36" s="634"/>
      <c r="F36" s="634">
        <v>122.39909</v>
      </c>
      <c r="G36" s="634">
        <v>131.02295695093906</v>
      </c>
      <c r="H36" s="634">
        <v>-8.6238669509390604</v>
      </c>
      <c r="I36" s="635">
        <v>0.93418048904080053</v>
      </c>
      <c r="J36" s="636" t="s">
        <v>562</v>
      </c>
    </row>
    <row r="37" spans="1:10" ht="14.4" customHeight="1" x14ac:dyDescent="0.3">
      <c r="A37" s="632" t="s">
        <v>555</v>
      </c>
      <c r="B37" s="633" t="s">
        <v>555</v>
      </c>
      <c r="C37" s="634" t="s">
        <v>555</v>
      </c>
      <c r="D37" s="634" t="s">
        <v>555</v>
      </c>
      <c r="E37" s="634"/>
      <c r="F37" s="634" t="s">
        <v>555</v>
      </c>
      <c r="G37" s="634" t="s">
        <v>555</v>
      </c>
      <c r="H37" s="634" t="s">
        <v>555</v>
      </c>
      <c r="I37" s="635" t="s">
        <v>555</v>
      </c>
      <c r="J37" s="636" t="s">
        <v>563</v>
      </c>
    </row>
    <row r="38" spans="1:10" ht="14.4" customHeight="1" x14ac:dyDescent="0.3">
      <c r="A38" s="632" t="s">
        <v>570</v>
      </c>
      <c r="B38" s="633" t="s">
        <v>571</v>
      </c>
      <c r="C38" s="634" t="s">
        <v>555</v>
      </c>
      <c r="D38" s="634" t="s">
        <v>555</v>
      </c>
      <c r="E38" s="634"/>
      <c r="F38" s="634" t="s">
        <v>555</v>
      </c>
      <c r="G38" s="634" t="s">
        <v>555</v>
      </c>
      <c r="H38" s="634" t="s">
        <v>555</v>
      </c>
      <c r="I38" s="635" t="s">
        <v>555</v>
      </c>
      <c r="J38" s="636" t="s">
        <v>0</v>
      </c>
    </row>
    <row r="39" spans="1:10" ht="14.4" customHeight="1" x14ac:dyDescent="0.3">
      <c r="A39" s="632" t="s">
        <v>570</v>
      </c>
      <c r="B39" s="633" t="s">
        <v>342</v>
      </c>
      <c r="C39" s="634">
        <v>79.926719999999989</v>
      </c>
      <c r="D39" s="634">
        <v>84.079430000000002</v>
      </c>
      <c r="E39" s="634"/>
      <c r="F39" s="634">
        <v>116.24508</v>
      </c>
      <c r="G39" s="634">
        <v>123.38264689039681</v>
      </c>
      <c r="H39" s="634">
        <v>-7.1375668903968119</v>
      </c>
      <c r="I39" s="635">
        <v>0.94215096636128048</v>
      </c>
      <c r="J39" s="636" t="s">
        <v>1</v>
      </c>
    </row>
    <row r="40" spans="1:10" ht="14.4" customHeight="1" x14ac:dyDescent="0.3">
      <c r="A40" s="632" t="s">
        <v>570</v>
      </c>
      <c r="B40" s="633" t="s">
        <v>346</v>
      </c>
      <c r="C40" s="634">
        <v>6.2624499999999994</v>
      </c>
      <c r="D40" s="634">
        <v>6.4056600000000001</v>
      </c>
      <c r="E40" s="634"/>
      <c r="F40" s="634">
        <v>3.8144900000000002</v>
      </c>
      <c r="G40" s="634">
        <v>6.8750534053495</v>
      </c>
      <c r="H40" s="634">
        <v>-3.0605634053494999</v>
      </c>
      <c r="I40" s="635">
        <v>0.55483059913860944</v>
      </c>
      <c r="J40" s="636" t="s">
        <v>1</v>
      </c>
    </row>
    <row r="41" spans="1:10" ht="14.4" customHeight="1" x14ac:dyDescent="0.3">
      <c r="A41" s="632" t="s">
        <v>570</v>
      </c>
      <c r="B41" s="633" t="s">
        <v>572</v>
      </c>
      <c r="C41" s="634">
        <v>86.18916999999999</v>
      </c>
      <c r="D41" s="634">
        <v>90.48509</v>
      </c>
      <c r="E41" s="634"/>
      <c r="F41" s="634">
        <v>120.05957000000001</v>
      </c>
      <c r="G41" s="634">
        <v>130.2577002957463</v>
      </c>
      <c r="H41" s="634">
        <v>-10.198130295746296</v>
      </c>
      <c r="I41" s="635">
        <v>0.92170804280597818</v>
      </c>
      <c r="J41" s="636" t="s">
        <v>562</v>
      </c>
    </row>
    <row r="42" spans="1:10" ht="14.4" customHeight="1" x14ac:dyDescent="0.3">
      <c r="A42" s="632" t="s">
        <v>555</v>
      </c>
      <c r="B42" s="633" t="s">
        <v>555</v>
      </c>
      <c r="C42" s="634" t="s">
        <v>555</v>
      </c>
      <c r="D42" s="634" t="s">
        <v>555</v>
      </c>
      <c r="E42" s="634"/>
      <c r="F42" s="634" t="s">
        <v>555</v>
      </c>
      <c r="G42" s="634" t="s">
        <v>555</v>
      </c>
      <c r="H42" s="634" t="s">
        <v>555</v>
      </c>
      <c r="I42" s="635" t="s">
        <v>555</v>
      </c>
      <c r="J42" s="636" t="s">
        <v>563</v>
      </c>
    </row>
    <row r="43" spans="1:10" ht="14.4" customHeight="1" x14ac:dyDescent="0.3">
      <c r="A43" s="632" t="s">
        <v>573</v>
      </c>
      <c r="B43" s="633" t="s">
        <v>574</v>
      </c>
      <c r="C43" s="634" t="s">
        <v>555</v>
      </c>
      <c r="D43" s="634" t="s">
        <v>555</v>
      </c>
      <c r="E43" s="634"/>
      <c r="F43" s="634" t="s">
        <v>555</v>
      </c>
      <c r="G43" s="634" t="s">
        <v>555</v>
      </c>
      <c r="H43" s="634" t="s">
        <v>555</v>
      </c>
      <c r="I43" s="635" t="s">
        <v>555</v>
      </c>
      <c r="J43" s="636" t="s">
        <v>0</v>
      </c>
    </row>
    <row r="44" spans="1:10" ht="14.4" customHeight="1" x14ac:dyDescent="0.3">
      <c r="A44" s="632" t="s">
        <v>573</v>
      </c>
      <c r="B44" s="633" t="s">
        <v>342</v>
      </c>
      <c r="C44" s="634">
        <v>58.44285</v>
      </c>
      <c r="D44" s="634">
        <v>46.040210000000009</v>
      </c>
      <c r="E44" s="634"/>
      <c r="F44" s="634">
        <v>56.507539999999999</v>
      </c>
      <c r="G44" s="634">
        <v>58.050088898313163</v>
      </c>
      <c r="H44" s="634">
        <v>-1.5425488983131643</v>
      </c>
      <c r="I44" s="635">
        <v>0.97342727758754577</v>
      </c>
      <c r="J44" s="636" t="s">
        <v>1</v>
      </c>
    </row>
    <row r="45" spans="1:10" ht="14.4" customHeight="1" x14ac:dyDescent="0.3">
      <c r="A45" s="632" t="s">
        <v>573</v>
      </c>
      <c r="B45" s="633" t="s">
        <v>346</v>
      </c>
      <c r="C45" s="634">
        <v>5.3740000000000003E-2</v>
      </c>
      <c r="D45" s="634">
        <v>0</v>
      </c>
      <c r="E45" s="634"/>
      <c r="F45" s="634">
        <v>0.69702999999999993</v>
      </c>
      <c r="G45" s="634">
        <v>0.90508585395899999</v>
      </c>
      <c r="H45" s="634">
        <v>-0.20805585395900006</v>
      </c>
      <c r="I45" s="635">
        <v>0.77012583607518748</v>
      </c>
      <c r="J45" s="636" t="s">
        <v>1</v>
      </c>
    </row>
    <row r="46" spans="1:10" ht="14.4" customHeight="1" x14ac:dyDescent="0.3">
      <c r="A46" s="632" t="s">
        <v>573</v>
      </c>
      <c r="B46" s="633" t="s">
        <v>348</v>
      </c>
      <c r="C46" s="634">
        <v>51.353970000000004</v>
      </c>
      <c r="D46" s="634">
        <v>52.077999999999001</v>
      </c>
      <c r="E46" s="634"/>
      <c r="F46" s="634">
        <v>54.548999999999999</v>
      </c>
      <c r="G46" s="634">
        <v>52.9075465819705</v>
      </c>
      <c r="H46" s="634">
        <v>1.6414534180294993</v>
      </c>
      <c r="I46" s="635">
        <v>1.0310249392397428</v>
      </c>
      <c r="J46" s="636" t="s">
        <v>1</v>
      </c>
    </row>
    <row r="47" spans="1:10" ht="14.4" customHeight="1" x14ac:dyDescent="0.3">
      <c r="A47" s="632" t="s">
        <v>573</v>
      </c>
      <c r="B47" s="633" t="s">
        <v>575</v>
      </c>
      <c r="C47" s="634">
        <v>109.85056</v>
      </c>
      <c r="D47" s="634">
        <v>98.11820999999901</v>
      </c>
      <c r="E47" s="634"/>
      <c r="F47" s="634">
        <v>111.75357</v>
      </c>
      <c r="G47" s="634">
        <v>111.86272133424266</v>
      </c>
      <c r="H47" s="634">
        <v>-0.10915133424266799</v>
      </c>
      <c r="I47" s="635">
        <v>0.99902423852253219</v>
      </c>
      <c r="J47" s="636" t="s">
        <v>562</v>
      </c>
    </row>
    <row r="48" spans="1:10" ht="14.4" customHeight="1" x14ac:dyDescent="0.3">
      <c r="A48" s="632" t="s">
        <v>555</v>
      </c>
      <c r="B48" s="633" t="s">
        <v>555</v>
      </c>
      <c r="C48" s="634" t="s">
        <v>555</v>
      </c>
      <c r="D48" s="634" t="s">
        <v>555</v>
      </c>
      <c r="E48" s="634"/>
      <c r="F48" s="634" t="s">
        <v>555</v>
      </c>
      <c r="G48" s="634" t="s">
        <v>555</v>
      </c>
      <c r="H48" s="634" t="s">
        <v>555</v>
      </c>
      <c r="I48" s="635" t="s">
        <v>555</v>
      </c>
      <c r="J48" s="636" t="s">
        <v>563</v>
      </c>
    </row>
    <row r="49" spans="1:10" ht="14.4" customHeight="1" x14ac:dyDescent="0.3">
      <c r="A49" s="632" t="s">
        <v>553</v>
      </c>
      <c r="B49" s="633" t="s">
        <v>557</v>
      </c>
      <c r="C49" s="634">
        <v>537.04683</v>
      </c>
      <c r="D49" s="634">
        <v>895.3657799999969</v>
      </c>
      <c r="E49" s="634"/>
      <c r="F49" s="634">
        <v>610.83062999999993</v>
      </c>
      <c r="G49" s="634">
        <v>666.61828972410683</v>
      </c>
      <c r="H49" s="634">
        <v>-55.787659724106902</v>
      </c>
      <c r="I49" s="635">
        <v>0.91631243759124026</v>
      </c>
      <c r="J49" s="636" t="s">
        <v>558</v>
      </c>
    </row>
  </sheetData>
  <mergeCells count="3">
    <mergeCell ref="F3:I3"/>
    <mergeCell ref="C4:D4"/>
    <mergeCell ref="A1:I1"/>
  </mergeCells>
  <conditionalFormatting sqref="F15 F50:F65537">
    <cfRule type="cellIs" dxfId="70" priority="18" stopIfTrue="1" operator="greaterThan">
      <formula>1</formula>
    </cfRule>
  </conditionalFormatting>
  <conditionalFormatting sqref="H5:H14">
    <cfRule type="expression" dxfId="69" priority="14">
      <formula>$H5&gt;0</formula>
    </cfRule>
  </conditionalFormatting>
  <conditionalFormatting sqref="I5:I14">
    <cfRule type="expression" dxfId="68" priority="15">
      <formula>$I5&gt;1</formula>
    </cfRule>
  </conditionalFormatting>
  <conditionalFormatting sqref="B5:B14">
    <cfRule type="expression" dxfId="67" priority="11">
      <formula>OR($J5="NS",$J5="SumaNS",$J5="Účet")</formula>
    </cfRule>
  </conditionalFormatting>
  <conditionalFormatting sqref="B5:D14 F5:I14">
    <cfRule type="expression" dxfId="66" priority="17">
      <formula>AND($J5&lt;&gt;"",$J5&lt;&gt;"mezeraKL")</formula>
    </cfRule>
  </conditionalFormatting>
  <conditionalFormatting sqref="B5:D14 F5:I14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4" priority="13">
      <formula>OR($J5="SumaNS",$J5="NS")</formula>
    </cfRule>
  </conditionalFormatting>
  <conditionalFormatting sqref="A5:A14">
    <cfRule type="expression" dxfId="63" priority="9">
      <formula>AND($J5&lt;&gt;"mezeraKL",$J5&lt;&gt;"")</formula>
    </cfRule>
  </conditionalFormatting>
  <conditionalFormatting sqref="A5:A14">
    <cfRule type="expression" dxfId="62" priority="10">
      <formula>AND($J5&lt;&gt;"",$J5&lt;&gt;"mezeraKL")</formula>
    </cfRule>
  </conditionalFormatting>
  <conditionalFormatting sqref="H16:H49">
    <cfRule type="expression" dxfId="61" priority="5">
      <formula>$H16&gt;0</formula>
    </cfRule>
  </conditionalFormatting>
  <conditionalFormatting sqref="A16:A49">
    <cfRule type="expression" dxfId="60" priority="2">
      <formula>AND($J16&lt;&gt;"mezeraKL",$J16&lt;&gt;"")</formula>
    </cfRule>
  </conditionalFormatting>
  <conditionalFormatting sqref="I16:I49">
    <cfRule type="expression" dxfId="59" priority="6">
      <formula>$I16&gt;1</formula>
    </cfRule>
  </conditionalFormatting>
  <conditionalFormatting sqref="B16:B49">
    <cfRule type="expression" dxfId="58" priority="1">
      <formula>OR($J16="NS",$J16="SumaNS",$J16="Účet")</formula>
    </cfRule>
  </conditionalFormatting>
  <conditionalFormatting sqref="A16:D49 F16:I49">
    <cfRule type="expression" dxfId="57" priority="8">
      <formula>AND($J16&lt;&gt;"",$J16&lt;&gt;"mezeraKL")</formula>
    </cfRule>
  </conditionalFormatting>
  <conditionalFormatting sqref="B16:D49 F16:I49">
    <cfRule type="expression" dxfId="56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55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120.51137779655342</v>
      </c>
      <c r="M3" s="207">
        <f>SUBTOTAL(9,M5:M1048576)</f>
        <v>4608.0696666666663</v>
      </c>
      <c r="N3" s="208">
        <f>SUBTOTAL(9,N5:N1048576)</f>
        <v>555324.82451250462</v>
      </c>
    </row>
    <row r="4" spans="1:14" s="338" customFormat="1" ht="14.4" customHeight="1" thickBot="1" x14ac:dyDescent="0.35">
      <c r="A4" s="637" t="s">
        <v>4</v>
      </c>
      <c r="B4" s="638" t="s">
        <v>5</v>
      </c>
      <c r="C4" s="638" t="s">
        <v>0</v>
      </c>
      <c r="D4" s="638" t="s">
        <v>6</v>
      </c>
      <c r="E4" s="638" t="s">
        <v>7</v>
      </c>
      <c r="F4" s="638" t="s">
        <v>1</v>
      </c>
      <c r="G4" s="638" t="s">
        <v>8</v>
      </c>
      <c r="H4" s="638" t="s">
        <v>9</v>
      </c>
      <c r="I4" s="638" t="s">
        <v>10</v>
      </c>
      <c r="J4" s="639" t="s">
        <v>11</v>
      </c>
      <c r="K4" s="639" t="s">
        <v>12</v>
      </c>
      <c r="L4" s="640" t="s">
        <v>185</v>
      </c>
      <c r="M4" s="640" t="s">
        <v>13</v>
      </c>
      <c r="N4" s="641" t="s">
        <v>202</v>
      </c>
    </row>
    <row r="5" spans="1:14" ht="14.4" customHeight="1" x14ac:dyDescent="0.3">
      <c r="A5" s="642" t="s">
        <v>553</v>
      </c>
      <c r="B5" s="643" t="s">
        <v>1391</v>
      </c>
      <c r="C5" s="644" t="s">
        <v>564</v>
      </c>
      <c r="D5" s="645" t="s">
        <v>1392</v>
      </c>
      <c r="E5" s="644" t="s">
        <v>576</v>
      </c>
      <c r="F5" s="645" t="s">
        <v>1396</v>
      </c>
      <c r="G5" s="644"/>
      <c r="H5" s="644" t="s">
        <v>577</v>
      </c>
      <c r="I5" s="644" t="s">
        <v>578</v>
      </c>
      <c r="J5" s="644" t="s">
        <v>579</v>
      </c>
      <c r="K5" s="644" t="s">
        <v>580</v>
      </c>
      <c r="L5" s="646">
        <v>172.07</v>
      </c>
      <c r="M5" s="646">
        <v>1</v>
      </c>
      <c r="N5" s="647">
        <v>172.07</v>
      </c>
    </row>
    <row r="6" spans="1:14" ht="14.4" customHeight="1" x14ac:dyDescent="0.3">
      <c r="A6" s="648" t="s">
        <v>553</v>
      </c>
      <c r="B6" s="649" t="s">
        <v>1391</v>
      </c>
      <c r="C6" s="650" t="s">
        <v>564</v>
      </c>
      <c r="D6" s="651" t="s">
        <v>1392</v>
      </c>
      <c r="E6" s="650" t="s">
        <v>576</v>
      </c>
      <c r="F6" s="651" t="s">
        <v>1396</v>
      </c>
      <c r="G6" s="650"/>
      <c r="H6" s="650" t="s">
        <v>581</v>
      </c>
      <c r="I6" s="650" t="s">
        <v>582</v>
      </c>
      <c r="J6" s="650" t="s">
        <v>583</v>
      </c>
      <c r="K6" s="650" t="s">
        <v>584</v>
      </c>
      <c r="L6" s="652">
        <v>100.88000000000002</v>
      </c>
      <c r="M6" s="652">
        <v>1</v>
      </c>
      <c r="N6" s="653">
        <v>100.88000000000002</v>
      </c>
    </row>
    <row r="7" spans="1:14" ht="14.4" customHeight="1" x14ac:dyDescent="0.3">
      <c r="A7" s="648" t="s">
        <v>553</v>
      </c>
      <c r="B7" s="649" t="s">
        <v>1391</v>
      </c>
      <c r="C7" s="650" t="s">
        <v>564</v>
      </c>
      <c r="D7" s="651" t="s">
        <v>1392</v>
      </c>
      <c r="E7" s="650" t="s">
        <v>576</v>
      </c>
      <c r="F7" s="651" t="s">
        <v>1396</v>
      </c>
      <c r="G7" s="650" t="s">
        <v>585</v>
      </c>
      <c r="H7" s="650" t="s">
        <v>586</v>
      </c>
      <c r="I7" s="650" t="s">
        <v>586</v>
      </c>
      <c r="J7" s="650" t="s">
        <v>587</v>
      </c>
      <c r="K7" s="650" t="s">
        <v>588</v>
      </c>
      <c r="L7" s="652">
        <v>181.80948008209361</v>
      </c>
      <c r="M7" s="652">
        <v>42</v>
      </c>
      <c r="N7" s="653">
        <v>7635.9981634479318</v>
      </c>
    </row>
    <row r="8" spans="1:14" ht="14.4" customHeight="1" x14ac:dyDescent="0.3">
      <c r="A8" s="648" t="s">
        <v>553</v>
      </c>
      <c r="B8" s="649" t="s">
        <v>1391</v>
      </c>
      <c r="C8" s="650" t="s">
        <v>564</v>
      </c>
      <c r="D8" s="651" t="s">
        <v>1392</v>
      </c>
      <c r="E8" s="650" t="s">
        <v>576</v>
      </c>
      <c r="F8" s="651" t="s">
        <v>1396</v>
      </c>
      <c r="G8" s="650" t="s">
        <v>585</v>
      </c>
      <c r="H8" s="650" t="s">
        <v>589</v>
      </c>
      <c r="I8" s="650" t="s">
        <v>589</v>
      </c>
      <c r="J8" s="650" t="s">
        <v>587</v>
      </c>
      <c r="K8" s="650" t="s">
        <v>590</v>
      </c>
      <c r="L8" s="652">
        <v>97.75</v>
      </c>
      <c r="M8" s="652">
        <v>38</v>
      </c>
      <c r="N8" s="653">
        <v>3714.5</v>
      </c>
    </row>
    <row r="9" spans="1:14" ht="14.4" customHeight="1" x14ac:dyDescent="0.3">
      <c r="A9" s="648" t="s">
        <v>553</v>
      </c>
      <c r="B9" s="649" t="s">
        <v>1391</v>
      </c>
      <c r="C9" s="650" t="s">
        <v>564</v>
      </c>
      <c r="D9" s="651" t="s">
        <v>1392</v>
      </c>
      <c r="E9" s="650" t="s">
        <v>576</v>
      </c>
      <c r="F9" s="651" t="s">
        <v>1396</v>
      </c>
      <c r="G9" s="650" t="s">
        <v>585</v>
      </c>
      <c r="H9" s="650" t="s">
        <v>591</v>
      </c>
      <c r="I9" s="650" t="s">
        <v>592</v>
      </c>
      <c r="J9" s="650" t="s">
        <v>593</v>
      </c>
      <c r="K9" s="650" t="s">
        <v>594</v>
      </c>
      <c r="L9" s="652">
        <v>84.740000000000009</v>
      </c>
      <c r="M9" s="652">
        <v>3</v>
      </c>
      <c r="N9" s="653">
        <v>254.22000000000003</v>
      </c>
    </row>
    <row r="10" spans="1:14" ht="14.4" customHeight="1" x14ac:dyDescent="0.3">
      <c r="A10" s="648" t="s">
        <v>553</v>
      </c>
      <c r="B10" s="649" t="s">
        <v>1391</v>
      </c>
      <c r="C10" s="650" t="s">
        <v>564</v>
      </c>
      <c r="D10" s="651" t="s">
        <v>1392</v>
      </c>
      <c r="E10" s="650" t="s">
        <v>576</v>
      </c>
      <c r="F10" s="651" t="s">
        <v>1396</v>
      </c>
      <c r="G10" s="650" t="s">
        <v>585</v>
      </c>
      <c r="H10" s="650" t="s">
        <v>595</v>
      </c>
      <c r="I10" s="650" t="s">
        <v>596</v>
      </c>
      <c r="J10" s="650" t="s">
        <v>597</v>
      </c>
      <c r="K10" s="650" t="s">
        <v>598</v>
      </c>
      <c r="L10" s="652">
        <v>97.353397129175278</v>
      </c>
      <c r="M10" s="652">
        <v>3</v>
      </c>
      <c r="N10" s="653">
        <v>292.06019138752583</v>
      </c>
    </row>
    <row r="11" spans="1:14" ht="14.4" customHeight="1" x14ac:dyDescent="0.3">
      <c r="A11" s="648" t="s">
        <v>553</v>
      </c>
      <c r="B11" s="649" t="s">
        <v>1391</v>
      </c>
      <c r="C11" s="650" t="s">
        <v>564</v>
      </c>
      <c r="D11" s="651" t="s">
        <v>1392</v>
      </c>
      <c r="E11" s="650" t="s">
        <v>576</v>
      </c>
      <c r="F11" s="651" t="s">
        <v>1396</v>
      </c>
      <c r="G11" s="650" t="s">
        <v>585</v>
      </c>
      <c r="H11" s="650" t="s">
        <v>599</v>
      </c>
      <c r="I11" s="650" t="s">
        <v>600</v>
      </c>
      <c r="J11" s="650" t="s">
        <v>601</v>
      </c>
      <c r="K11" s="650" t="s">
        <v>602</v>
      </c>
      <c r="L11" s="652">
        <v>67.930000000000007</v>
      </c>
      <c r="M11" s="652">
        <v>3</v>
      </c>
      <c r="N11" s="653">
        <v>203.79000000000002</v>
      </c>
    </row>
    <row r="12" spans="1:14" ht="14.4" customHeight="1" x14ac:dyDescent="0.3">
      <c r="A12" s="648" t="s">
        <v>553</v>
      </c>
      <c r="B12" s="649" t="s">
        <v>1391</v>
      </c>
      <c r="C12" s="650" t="s">
        <v>564</v>
      </c>
      <c r="D12" s="651" t="s">
        <v>1392</v>
      </c>
      <c r="E12" s="650" t="s">
        <v>576</v>
      </c>
      <c r="F12" s="651" t="s">
        <v>1396</v>
      </c>
      <c r="G12" s="650" t="s">
        <v>585</v>
      </c>
      <c r="H12" s="650" t="s">
        <v>603</v>
      </c>
      <c r="I12" s="650" t="s">
        <v>604</v>
      </c>
      <c r="J12" s="650" t="s">
        <v>605</v>
      </c>
      <c r="K12" s="650" t="s">
        <v>606</v>
      </c>
      <c r="L12" s="652">
        <v>58.97</v>
      </c>
      <c r="M12" s="652">
        <v>4</v>
      </c>
      <c r="N12" s="653">
        <v>235.88</v>
      </c>
    </row>
    <row r="13" spans="1:14" ht="14.4" customHeight="1" x14ac:dyDescent="0.3">
      <c r="A13" s="648" t="s">
        <v>553</v>
      </c>
      <c r="B13" s="649" t="s">
        <v>1391</v>
      </c>
      <c r="C13" s="650" t="s">
        <v>564</v>
      </c>
      <c r="D13" s="651" t="s">
        <v>1392</v>
      </c>
      <c r="E13" s="650" t="s">
        <v>576</v>
      </c>
      <c r="F13" s="651" t="s">
        <v>1396</v>
      </c>
      <c r="G13" s="650" t="s">
        <v>585</v>
      </c>
      <c r="H13" s="650" t="s">
        <v>607</v>
      </c>
      <c r="I13" s="650" t="s">
        <v>608</v>
      </c>
      <c r="J13" s="650" t="s">
        <v>609</v>
      </c>
      <c r="K13" s="650" t="s">
        <v>610</v>
      </c>
      <c r="L13" s="652">
        <v>89.951454576961837</v>
      </c>
      <c r="M13" s="652">
        <v>7</v>
      </c>
      <c r="N13" s="653">
        <v>629.66018203873284</v>
      </c>
    </row>
    <row r="14" spans="1:14" ht="14.4" customHeight="1" x14ac:dyDescent="0.3">
      <c r="A14" s="648" t="s">
        <v>553</v>
      </c>
      <c r="B14" s="649" t="s">
        <v>1391</v>
      </c>
      <c r="C14" s="650" t="s">
        <v>564</v>
      </c>
      <c r="D14" s="651" t="s">
        <v>1392</v>
      </c>
      <c r="E14" s="650" t="s">
        <v>576</v>
      </c>
      <c r="F14" s="651" t="s">
        <v>1396</v>
      </c>
      <c r="G14" s="650" t="s">
        <v>585</v>
      </c>
      <c r="H14" s="650" t="s">
        <v>611</v>
      </c>
      <c r="I14" s="650" t="s">
        <v>612</v>
      </c>
      <c r="J14" s="650" t="s">
        <v>605</v>
      </c>
      <c r="K14" s="650" t="s">
        <v>613</v>
      </c>
      <c r="L14" s="652">
        <v>65.026100367197273</v>
      </c>
      <c r="M14" s="652">
        <v>10</v>
      </c>
      <c r="N14" s="653">
        <v>650.26100367197273</v>
      </c>
    </row>
    <row r="15" spans="1:14" ht="14.4" customHeight="1" x14ac:dyDescent="0.3">
      <c r="A15" s="648" t="s">
        <v>553</v>
      </c>
      <c r="B15" s="649" t="s">
        <v>1391</v>
      </c>
      <c r="C15" s="650" t="s">
        <v>564</v>
      </c>
      <c r="D15" s="651" t="s">
        <v>1392</v>
      </c>
      <c r="E15" s="650" t="s">
        <v>576</v>
      </c>
      <c r="F15" s="651" t="s">
        <v>1396</v>
      </c>
      <c r="G15" s="650" t="s">
        <v>585</v>
      </c>
      <c r="H15" s="650" t="s">
        <v>614</v>
      </c>
      <c r="I15" s="650" t="s">
        <v>615</v>
      </c>
      <c r="J15" s="650" t="s">
        <v>616</v>
      </c>
      <c r="K15" s="650" t="s">
        <v>617</v>
      </c>
      <c r="L15" s="652">
        <v>84.89</v>
      </c>
      <c r="M15" s="652">
        <v>1</v>
      </c>
      <c r="N15" s="653">
        <v>84.89</v>
      </c>
    </row>
    <row r="16" spans="1:14" ht="14.4" customHeight="1" x14ac:dyDescent="0.3">
      <c r="A16" s="648" t="s">
        <v>553</v>
      </c>
      <c r="B16" s="649" t="s">
        <v>1391</v>
      </c>
      <c r="C16" s="650" t="s">
        <v>564</v>
      </c>
      <c r="D16" s="651" t="s">
        <v>1392</v>
      </c>
      <c r="E16" s="650" t="s">
        <v>576</v>
      </c>
      <c r="F16" s="651" t="s">
        <v>1396</v>
      </c>
      <c r="G16" s="650" t="s">
        <v>585</v>
      </c>
      <c r="H16" s="650" t="s">
        <v>618</v>
      </c>
      <c r="I16" s="650" t="s">
        <v>619</v>
      </c>
      <c r="J16" s="650" t="s">
        <v>620</v>
      </c>
      <c r="K16" s="650" t="s">
        <v>621</v>
      </c>
      <c r="L16" s="652">
        <v>42.022887217965213</v>
      </c>
      <c r="M16" s="652">
        <v>7</v>
      </c>
      <c r="N16" s="653">
        <v>294.1602105257565</v>
      </c>
    </row>
    <row r="17" spans="1:14" ht="14.4" customHeight="1" x14ac:dyDescent="0.3">
      <c r="A17" s="648" t="s">
        <v>553</v>
      </c>
      <c r="B17" s="649" t="s">
        <v>1391</v>
      </c>
      <c r="C17" s="650" t="s">
        <v>564</v>
      </c>
      <c r="D17" s="651" t="s">
        <v>1392</v>
      </c>
      <c r="E17" s="650" t="s">
        <v>576</v>
      </c>
      <c r="F17" s="651" t="s">
        <v>1396</v>
      </c>
      <c r="G17" s="650" t="s">
        <v>585</v>
      </c>
      <c r="H17" s="650" t="s">
        <v>622</v>
      </c>
      <c r="I17" s="650" t="s">
        <v>623</v>
      </c>
      <c r="J17" s="650" t="s">
        <v>620</v>
      </c>
      <c r="K17" s="650" t="s">
        <v>624</v>
      </c>
      <c r="L17" s="652">
        <v>81.215354394937876</v>
      </c>
      <c r="M17" s="652">
        <v>15</v>
      </c>
      <c r="N17" s="653">
        <v>1218.2303159240682</v>
      </c>
    </row>
    <row r="18" spans="1:14" ht="14.4" customHeight="1" x14ac:dyDescent="0.3">
      <c r="A18" s="648" t="s">
        <v>553</v>
      </c>
      <c r="B18" s="649" t="s">
        <v>1391</v>
      </c>
      <c r="C18" s="650" t="s">
        <v>564</v>
      </c>
      <c r="D18" s="651" t="s">
        <v>1392</v>
      </c>
      <c r="E18" s="650" t="s">
        <v>576</v>
      </c>
      <c r="F18" s="651" t="s">
        <v>1396</v>
      </c>
      <c r="G18" s="650" t="s">
        <v>585</v>
      </c>
      <c r="H18" s="650" t="s">
        <v>625</v>
      </c>
      <c r="I18" s="650" t="s">
        <v>626</v>
      </c>
      <c r="J18" s="650" t="s">
        <v>627</v>
      </c>
      <c r="K18" s="650" t="s">
        <v>628</v>
      </c>
      <c r="L18" s="652">
        <v>61.939999999999976</v>
      </c>
      <c r="M18" s="652">
        <v>3</v>
      </c>
      <c r="N18" s="653">
        <v>185.81999999999994</v>
      </c>
    </row>
    <row r="19" spans="1:14" ht="14.4" customHeight="1" x14ac:dyDescent="0.3">
      <c r="A19" s="648" t="s">
        <v>553</v>
      </c>
      <c r="B19" s="649" t="s">
        <v>1391</v>
      </c>
      <c r="C19" s="650" t="s">
        <v>564</v>
      </c>
      <c r="D19" s="651" t="s">
        <v>1392</v>
      </c>
      <c r="E19" s="650" t="s">
        <v>576</v>
      </c>
      <c r="F19" s="651" t="s">
        <v>1396</v>
      </c>
      <c r="G19" s="650" t="s">
        <v>585</v>
      </c>
      <c r="H19" s="650" t="s">
        <v>629</v>
      </c>
      <c r="I19" s="650" t="s">
        <v>630</v>
      </c>
      <c r="J19" s="650" t="s">
        <v>631</v>
      </c>
      <c r="K19" s="650" t="s">
        <v>632</v>
      </c>
      <c r="L19" s="652">
        <v>61.810746705646899</v>
      </c>
      <c r="M19" s="652">
        <v>1</v>
      </c>
      <c r="N19" s="653">
        <v>61.810746705646899</v>
      </c>
    </row>
    <row r="20" spans="1:14" ht="14.4" customHeight="1" x14ac:dyDescent="0.3">
      <c r="A20" s="648" t="s">
        <v>553</v>
      </c>
      <c r="B20" s="649" t="s">
        <v>1391</v>
      </c>
      <c r="C20" s="650" t="s">
        <v>564</v>
      </c>
      <c r="D20" s="651" t="s">
        <v>1392</v>
      </c>
      <c r="E20" s="650" t="s">
        <v>576</v>
      </c>
      <c r="F20" s="651" t="s">
        <v>1396</v>
      </c>
      <c r="G20" s="650" t="s">
        <v>585</v>
      </c>
      <c r="H20" s="650" t="s">
        <v>633</v>
      </c>
      <c r="I20" s="650" t="s">
        <v>634</v>
      </c>
      <c r="J20" s="650" t="s">
        <v>635</v>
      </c>
      <c r="K20" s="650" t="s">
        <v>610</v>
      </c>
      <c r="L20" s="652">
        <v>67.31</v>
      </c>
      <c r="M20" s="652">
        <v>4</v>
      </c>
      <c r="N20" s="653">
        <v>269.24</v>
      </c>
    </row>
    <row r="21" spans="1:14" ht="14.4" customHeight="1" x14ac:dyDescent="0.3">
      <c r="A21" s="648" t="s">
        <v>553</v>
      </c>
      <c r="B21" s="649" t="s">
        <v>1391</v>
      </c>
      <c r="C21" s="650" t="s">
        <v>564</v>
      </c>
      <c r="D21" s="651" t="s">
        <v>1392</v>
      </c>
      <c r="E21" s="650" t="s">
        <v>576</v>
      </c>
      <c r="F21" s="651" t="s">
        <v>1396</v>
      </c>
      <c r="G21" s="650" t="s">
        <v>585</v>
      </c>
      <c r="H21" s="650" t="s">
        <v>636</v>
      </c>
      <c r="I21" s="650" t="s">
        <v>637</v>
      </c>
      <c r="J21" s="650" t="s">
        <v>638</v>
      </c>
      <c r="K21" s="650" t="s">
        <v>639</v>
      </c>
      <c r="L21" s="652">
        <v>73.738</v>
      </c>
      <c r="M21" s="652">
        <v>1</v>
      </c>
      <c r="N21" s="653">
        <v>73.738</v>
      </c>
    </row>
    <row r="22" spans="1:14" ht="14.4" customHeight="1" x14ac:dyDescent="0.3">
      <c r="A22" s="648" t="s">
        <v>553</v>
      </c>
      <c r="B22" s="649" t="s">
        <v>1391</v>
      </c>
      <c r="C22" s="650" t="s">
        <v>564</v>
      </c>
      <c r="D22" s="651" t="s">
        <v>1392</v>
      </c>
      <c r="E22" s="650" t="s">
        <v>576</v>
      </c>
      <c r="F22" s="651" t="s">
        <v>1396</v>
      </c>
      <c r="G22" s="650" t="s">
        <v>585</v>
      </c>
      <c r="H22" s="650" t="s">
        <v>640</v>
      </c>
      <c r="I22" s="650" t="s">
        <v>641</v>
      </c>
      <c r="J22" s="650" t="s">
        <v>642</v>
      </c>
      <c r="K22" s="650" t="s">
        <v>643</v>
      </c>
      <c r="L22" s="652">
        <v>60.35</v>
      </c>
      <c r="M22" s="652">
        <v>2</v>
      </c>
      <c r="N22" s="653">
        <v>120.7</v>
      </c>
    </row>
    <row r="23" spans="1:14" ht="14.4" customHeight="1" x14ac:dyDescent="0.3">
      <c r="A23" s="648" t="s">
        <v>553</v>
      </c>
      <c r="B23" s="649" t="s">
        <v>1391</v>
      </c>
      <c r="C23" s="650" t="s">
        <v>564</v>
      </c>
      <c r="D23" s="651" t="s">
        <v>1392</v>
      </c>
      <c r="E23" s="650" t="s">
        <v>576</v>
      </c>
      <c r="F23" s="651" t="s">
        <v>1396</v>
      </c>
      <c r="G23" s="650" t="s">
        <v>585</v>
      </c>
      <c r="H23" s="650" t="s">
        <v>644</v>
      </c>
      <c r="I23" s="650" t="s">
        <v>645</v>
      </c>
      <c r="J23" s="650" t="s">
        <v>646</v>
      </c>
      <c r="K23" s="650" t="s">
        <v>647</v>
      </c>
      <c r="L23" s="652">
        <v>75.096968884532188</v>
      </c>
      <c r="M23" s="652">
        <v>6</v>
      </c>
      <c r="N23" s="653">
        <v>450.5818133071931</v>
      </c>
    </row>
    <row r="24" spans="1:14" ht="14.4" customHeight="1" x14ac:dyDescent="0.3">
      <c r="A24" s="648" t="s">
        <v>553</v>
      </c>
      <c r="B24" s="649" t="s">
        <v>1391</v>
      </c>
      <c r="C24" s="650" t="s">
        <v>564</v>
      </c>
      <c r="D24" s="651" t="s">
        <v>1392</v>
      </c>
      <c r="E24" s="650" t="s">
        <v>576</v>
      </c>
      <c r="F24" s="651" t="s">
        <v>1396</v>
      </c>
      <c r="G24" s="650" t="s">
        <v>585</v>
      </c>
      <c r="H24" s="650" t="s">
        <v>648</v>
      </c>
      <c r="I24" s="650" t="s">
        <v>648</v>
      </c>
      <c r="J24" s="650" t="s">
        <v>649</v>
      </c>
      <c r="K24" s="650" t="s">
        <v>650</v>
      </c>
      <c r="L24" s="652">
        <v>38.190109665260721</v>
      </c>
      <c r="M24" s="652">
        <v>14</v>
      </c>
      <c r="N24" s="653">
        <v>534.66153531365012</v>
      </c>
    </row>
    <row r="25" spans="1:14" ht="14.4" customHeight="1" x14ac:dyDescent="0.3">
      <c r="A25" s="648" t="s">
        <v>553</v>
      </c>
      <c r="B25" s="649" t="s">
        <v>1391</v>
      </c>
      <c r="C25" s="650" t="s">
        <v>564</v>
      </c>
      <c r="D25" s="651" t="s">
        <v>1392</v>
      </c>
      <c r="E25" s="650" t="s">
        <v>576</v>
      </c>
      <c r="F25" s="651" t="s">
        <v>1396</v>
      </c>
      <c r="G25" s="650" t="s">
        <v>585</v>
      </c>
      <c r="H25" s="650" t="s">
        <v>651</v>
      </c>
      <c r="I25" s="650" t="s">
        <v>652</v>
      </c>
      <c r="J25" s="650" t="s">
        <v>653</v>
      </c>
      <c r="K25" s="650" t="s">
        <v>654</v>
      </c>
      <c r="L25" s="652">
        <v>238.29000000000008</v>
      </c>
      <c r="M25" s="652">
        <v>3</v>
      </c>
      <c r="N25" s="653">
        <v>714.87000000000023</v>
      </c>
    </row>
    <row r="26" spans="1:14" ht="14.4" customHeight="1" x14ac:dyDescent="0.3">
      <c r="A26" s="648" t="s">
        <v>553</v>
      </c>
      <c r="B26" s="649" t="s">
        <v>1391</v>
      </c>
      <c r="C26" s="650" t="s">
        <v>564</v>
      </c>
      <c r="D26" s="651" t="s">
        <v>1392</v>
      </c>
      <c r="E26" s="650" t="s">
        <v>576</v>
      </c>
      <c r="F26" s="651" t="s">
        <v>1396</v>
      </c>
      <c r="G26" s="650" t="s">
        <v>585</v>
      </c>
      <c r="H26" s="650" t="s">
        <v>655</v>
      </c>
      <c r="I26" s="650" t="s">
        <v>656</v>
      </c>
      <c r="J26" s="650" t="s">
        <v>657</v>
      </c>
      <c r="K26" s="650" t="s">
        <v>658</v>
      </c>
      <c r="L26" s="652">
        <v>184.73750000000001</v>
      </c>
      <c r="M26" s="652">
        <v>2</v>
      </c>
      <c r="N26" s="653">
        <v>369.47500000000002</v>
      </c>
    </row>
    <row r="27" spans="1:14" ht="14.4" customHeight="1" x14ac:dyDescent="0.3">
      <c r="A27" s="648" t="s">
        <v>553</v>
      </c>
      <c r="B27" s="649" t="s">
        <v>1391</v>
      </c>
      <c r="C27" s="650" t="s">
        <v>564</v>
      </c>
      <c r="D27" s="651" t="s">
        <v>1392</v>
      </c>
      <c r="E27" s="650" t="s">
        <v>576</v>
      </c>
      <c r="F27" s="651" t="s">
        <v>1396</v>
      </c>
      <c r="G27" s="650" t="s">
        <v>585</v>
      </c>
      <c r="H27" s="650" t="s">
        <v>659</v>
      </c>
      <c r="I27" s="650" t="s">
        <v>660</v>
      </c>
      <c r="J27" s="650" t="s">
        <v>661</v>
      </c>
      <c r="K27" s="650" t="s">
        <v>662</v>
      </c>
      <c r="L27" s="652">
        <v>44.969999999999992</v>
      </c>
      <c r="M27" s="652">
        <v>2</v>
      </c>
      <c r="N27" s="653">
        <v>89.939999999999984</v>
      </c>
    </row>
    <row r="28" spans="1:14" ht="14.4" customHeight="1" x14ac:dyDescent="0.3">
      <c r="A28" s="648" t="s">
        <v>553</v>
      </c>
      <c r="B28" s="649" t="s">
        <v>1391</v>
      </c>
      <c r="C28" s="650" t="s">
        <v>564</v>
      </c>
      <c r="D28" s="651" t="s">
        <v>1392</v>
      </c>
      <c r="E28" s="650" t="s">
        <v>576</v>
      </c>
      <c r="F28" s="651" t="s">
        <v>1396</v>
      </c>
      <c r="G28" s="650" t="s">
        <v>585</v>
      </c>
      <c r="H28" s="650" t="s">
        <v>663</v>
      </c>
      <c r="I28" s="650" t="s">
        <v>664</v>
      </c>
      <c r="J28" s="650" t="s">
        <v>665</v>
      </c>
      <c r="K28" s="650" t="s">
        <v>666</v>
      </c>
      <c r="L28" s="652">
        <v>76.919980207250433</v>
      </c>
      <c r="M28" s="652">
        <v>3</v>
      </c>
      <c r="N28" s="653">
        <v>230.7599406217513</v>
      </c>
    </row>
    <row r="29" spans="1:14" ht="14.4" customHeight="1" x14ac:dyDescent="0.3">
      <c r="A29" s="648" t="s">
        <v>553</v>
      </c>
      <c r="B29" s="649" t="s">
        <v>1391</v>
      </c>
      <c r="C29" s="650" t="s">
        <v>564</v>
      </c>
      <c r="D29" s="651" t="s">
        <v>1392</v>
      </c>
      <c r="E29" s="650" t="s">
        <v>576</v>
      </c>
      <c r="F29" s="651" t="s">
        <v>1396</v>
      </c>
      <c r="G29" s="650" t="s">
        <v>585</v>
      </c>
      <c r="H29" s="650" t="s">
        <v>667</v>
      </c>
      <c r="I29" s="650" t="s">
        <v>668</v>
      </c>
      <c r="J29" s="650" t="s">
        <v>669</v>
      </c>
      <c r="K29" s="650" t="s">
        <v>670</v>
      </c>
      <c r="L29" s="652">
        <v>39.049999999999997</v>
      </c>
      <c r="M29" s="652">
        <v>2</v>
      </c>
      <c r="N29" s="653">
        <v>78.099999999999994</v>
      </c>
    </row>
    <row r="30" spans="1:14" ht="14.4" customHeight="1" x14ac:dyDescent="0.3">
      <c r="A30" s="648" t="s">
        <v>553</v>
      </c>
      <c r="B30" s="649" t="s">
        <v>1391</v>
      </c>
      <c r="C30" s="650" t="s">
        <v>564</v>
      </c>
      <c r="D30" s="651" t="s">
        <v>1392</v>
      </c>
      <c r="E30" s="650" t="s">
        <v>576</v>
      </c>
      <c r="F30" s="651" t="s">
        <v>1396</v>
      </c>
      <c r="G30" s="650" t="s">
        <v>585</v>
      </c>
      <c r="H30" s="650" t="s">
        <v>671</v>
      </c>
      <c r="I30" s="650" t="s">
        <v>672</v>
      </c>
      <c r="J30" s="650" t="s">
        <v>642</v>
      </c>
      <c r="K30" s="650" t="s">
        <v>673</v>
      </c>
      <c r="L30" s="652">
        <v>22.570805825000662</v>
      </c>
      <c r="M30" s="652">
        <v>16</v>
      </c>
      <c r="N30" s="653">
        <v>361.13289320001059</v>
      </c>
    </row>
    <row r="31" spans="1:14" ht="14.4" customHeight="1" x14ac:dyDescent="0.3">
      <c r="A31" s="648" t="s">
        <v>553</v>
      </c>
      <c r="B31" s="649" t="s">
        <v>1391</v>
      </c>
      <c r="C31" s="650" t="s">
        <v>564</v>
      </c>
      <c r="D31" s="651" t="s">
        <v>1392</v>
      </c>
      <c r="E31" s="650" t="s">
        <v>576</v>
      </c>
      <c r="F31" s="651" t="s">
        <v>1396</v>
      </c>
      <c r="G31" s="650" t="s">
        <v>585</v>
      </c>
      <c r="H31" s="650" t="s">
        <v>674</v>
      </c>
      <c r="I31" s="650" t="s">
        <v>675</v>
      </c>
      <c r="J31" s="650" t="s">
        <v>676</v>
      </c>
      <c r="K31" s="650"/>
      <c r="L31" s="652">
        <v>101.15999999999997</v>
      </c>
      <c r="M31" s="652">
        <v>2</v>
      </c>
      <c r="N31" s="653">
        <v>202.31999999999994</v>
      </c>
    </row>
    <row r="32" spans="1:14" ht="14.4" customHeight="1" x14ac:dyDescent="0.3">
      <c r="A32" s="648" t="s">
        <v>553</v>
      </c>
      <c r="B32" s="649" t="s">
        <v>1391</v>
      </c>
      <c r="C32" s="650" t="s">
        <v>564</v>
      </c>
      <c r="D32" s="651" t="s">
        <v>1392</v>
      </c>
      <c r="E32" s="650" t="s">
        <v>576</v>
      </c>
      <c r="F32" s="651" t="s">
        <v>1396</v>
      </c>
      <c r="G32" s="650" t="s">
        <v>585</v>
      </c>
      <c r="H32" s="650" t="s">
        <v>677</v>
      </c>
      <c r="I32" s="650" t="s">
        <v>678</v>
      </c>
      <c r="J32" s="650" t="s">
        <v>679</v>
      </c>
      <c r="K32" s="650" t="s">
        <v>680</v>
      </c>
      <c r="L32" s="652">
        <v>103.508</v>
      </c>
      <c r="M32" s="652">
        <v>5</v>
      </c>
      <c r="N32" s="653">
        <v>517.54</v>
      </c>
    </row>
    <row r="33" spans="1:14" ht="14.4" customHeight="1" x14ac:dyDescent="0.3">
      <c r="A33" s="648" t="s">
        <v>553</v>
      </c>
      <c r="B33" s="649" t="s">
        <v>1391</v>
      </c>
      <c r="C33" s="650" t="s">
        <v>564</v>
      </c>
      <c r="D33" s="651" t="s">
        <v>1392</v>
      </c>
      <c r="E33" s="650" t="s">
        <v>576</v>
      </c>
      <c r="F33" s="651" t="s">
        <v>1396</v>
      </c>
      <c r="G33" s="650" t="s">
        <v>585</v>
      </c>
      <c r="H33" s="650" t="s">
        <v>681</v>
      </c>
      <c r="I33" s="650" t="s">
        <v>682</v>
      </c>
      <c r="J33" s="650" t="s">
        <v>683</v>
      </c>
      <c r="K33" s="650" t="s">
        <v>684</v>
      </c>
      <c r="L33" s="652">
        <v>74.939889617807637</v>
      </c>
      <c r="M33" s="652">
        <v>8</v>
      </c>
      <c r="N33" s="653">
        <v>599.5191169424611</v>
      </c>
    </row>
    <row r="34" spans="1:14" ht="14.4" customHeight="1" x14ac:dyDescent="0.3">
      <c r="A34" s="648" t="s">
        <v>553</v>
      </c>
      <c r="B34" s="649" t="s">
        <v>1391</v>
      </c>
      <c r="C34" s="650" t="s">
        <v>564</v>
      </c>
      <c r="D34" s="651" t="s">
        <v>1392</v>
      </c>
      <c r="E34" s="650" t="s">
        <v>576</v>
      </c>
      <c r="F34" s="651" t="s">
        <v>1396</v>
      </c>
      <c r="G34" s="650" t="s">
        <v>585</v>
      </c>
      <c r="H34" s="650" t="s">
        <v>685</v>
      </c>
      <c r="I34" s="650" t="s">
        <v>686</v>
      </c>
      <c r="J34" s="650" t="s">
        <v>687</v>
      </c>
      <c r="K34" s="650" t="s">
        <v>688</v>
      </c>
      <c r="L34" s="652">
        <v>87.83</v>
      </c>
      <c r="M34" s="652">
        <v>1</v>
      </c>
      <c r="N34" s="653">
        <v>87.83</v>
      </c>
    </row>
    <row r="35" spans="1:14" ht="14.4" customHeight="1" x14ac:dyDescent="0.3">
      <c r="A35" s="648" t="s">
        <v>553</v>
      </c>
      <c r="B35" s="649" t="s">
        <v>1391</v>
      </c>
      <c r="C35" s="650" t="s">
        <v>564</v>
      </c>
      <c r="D35" s="651" t="s">
        <v>1392</v>
      </c>
      <c r="E35" s="650" t="s">
        <v>576</v>
      </c>
      <c r="F35" s="651" t="s">
        <v>1396</v>
      </c>
      <c r="G35" s="650" t="s">
        <v>585</v>
      </c>
      <c r="H35" s="650" t="s">
        <v>689</v>
      </c>
      <c r="I35" s="650" t="s">
        <v>690</v>
      </c>
      <c r="J35" s="650" t="s">
        <v>691</v>
      </c>
      <c r="K35" s="650" t="s">
        <v>692</v>
      </c>
      <c r="L35" s="652">
        <v>112.77000000000002</v>
      </c>
      <c r="M35" s="652">
        <v>1</v>
      </c>
      <c r="N35" s="653">
        <v>112.77000000000002</v>
      </c>
    </row>
    <row r="36" spans="1:14" ht="14.4" customHeight="1" x14ac:dyDescent="0.3">
      <c r="A36" s="648" t="s">
        <v>553</v>
      </c>
      <c r="B36" s="649" t="s">
        <v>1391</v>
      </c>
      <c r="C36" s="650" t="s">
        <v>564</v>
      </c>
      <c r="D36" s="651" t="s">
        <v>1392</v>
      </c>
      <c r="E36" s="650" t="s">
        <v>576</v>
      </c>
      <c r="F36" s="651" t="s">
        <v>1396</v>
      </c>
      <c r="G36" s="650" t="s">
        <v>585</v>
      </c>
      <c r="H36" s="650" t="s">
        <v>693</v>
      </c>
      <c r="I36" s="650" t="s">
        <v>694</v>
      </c>
      <c r="J36" s="650" t="s">
        <v>695</v>
      </c>
      <c r="K36" s="650" t="s">
        <v>696</v>
      </c>
      <c r="L36" s="652">
        <v>122.80736881360812</v>
      </c>
      <c r="M36" s="652">
        <v>4</v>
      </c>
      <c r="N36" s="653">
        <v>491.22947525443249</v>
      </c>
    </row>
    <row r="37" spans="1:14" ht="14.4" customHeight="1" x14ac:dyDescent="0.3">
      <c r="A37" s="648" t="s">
        <v>553</v>
      </c>
      <c r="B37" s="649" t="s">
        <v>1391</v>
      </c>
      <c r="C37" s="650" t="s">
        <v>564</v>
      </c>
      <c r="D37" s="651" t="s">
        <v>1392</v>
      </c>
      <c r="E37" s="650" t="s">
        <v>576</v>
      </c>
      <c r="F37" s="651" t="s">
        <v>1396</v>
      </c>
      <c r="G37" s="650" t="s">
        <v>585</v>
      </c>
      <c r="H37" s="650" t="s">
        <v>697</v>
      </c>
      <c r="I37" s="650" t="s">
        <v>697</v>
      </c>
      <c r="J37" s="650" t="s">
        <v>698</v>
      </c>
      <c r="K37" s="650" t="s">
        <v>580</v>
      </c>
      <c r="L37" s="652">
        <v>114.28</v>
      </c>
      <c r="M37" s="652">
        <v>1</v>
      </c>
      <c r="N37" s="653">
        <v>114.28</v>
      </c>
    </row>
    <row r="38" spans="1:14" ht="14.4" customHeight="1" x14ac:dyDescent="0.3">
      <c r="A38" s="648" t="s">
        <v>553</v>
      </c>
      <c r="B38" s="649" t="s">
        <v>1391</v>
      </c>
      <c r="C38" s="650" t="s">
        <v>564</v>
      </c>
      <c r="D38" s="651" t="s">
        <v>1392</v>
      </c>
      <c r="E38" s="650" t="s">
        <v>576</v>
      </c>
      <c r="F38" s="651" t="s">
        <v>1396</v>
      </c>
      <c r="G38" s="650" t="s">
        <v>585</v>
      </c>
      <c r="H38" s="650" t="s">
        <v>699</v>
      </c>
      <c r="I38" s="650" t="s">
        <v>700</v>
      </c>
      <c r="J38" s="650" t="s">
        <v>701</v>
      </c>
      <c r="K38" s="650" t="s">
        <v>702</v>
      </c>
      <c r="L38" s="652">
        <v>69.559999999999974</v>
      </c>
      <c r="M38" s="652">
        <v>1</v>
      </c>
      <c r="N38" s="653">
        <v>69.559999999999974</v>
      </c>
    </row>
    <row r="39" spans="1:14" ht="14.4" customHeight="1" x14ac:dyDescent="0.3">
      <c r="A39" s="648" t="s">
        <v>553</v>
      </c>
      <c r="B39" s="649" t="s">
        <v>1391</v>
      </c>
      <c r="C39" s="650" t="s">
        <v>564</v>
      </c>
      <c r="D39" s="651" t="s">
        <v>1392</v>
      </c>
      <c r="E39" s="650" t="s">
        <v>576</v>
      </c>
      <c r="F39" s="651" t="s">
        <v>1396</v>
      </c>
      <c r="G39" s="650" t="s">
        <v>585</v>
      </c>
      <c r="H39" s="650" t="s">
        <v>703</v>
      </c>
      <c r="I39" s="650" t="s">
        <v>704</v>
      </c>
      <c r="J39" s="650" t="s">
        <v>705</v>
      </c>
      <c r="K39" s="650" t="s">
        <v>706</v>
      </c>
      <c r="L39" s="652">
        <v>122.76000000000002</v>
      </c>
      <c r="M39" s="652">
        <v>1</v>
      </c>
      <c r="N39" s="653">
        <v>122.76000000000002</v>
      </c>
    </row>
    <row r="40" spans="1:14" ht="14.4" customHeight="1" x14ac:dyDescent="0.3">
      <c r="A40" s="648" t="s">
        <v>553</v>
      </c>
      <c r="B40" s="649" t="s">
        <v>1391</v>
      </c>
      <c r="C40" s="650" t="s">
        <v>564</v>
      </c>
      <c r="D40" s="651" t="s">
        <v>1392</v>
      </c>
      <c r="E40" s="650" t="s">
        <v>576</v>
      </c>
      <c r="F40" s="651" t="s">
        <v>1396</v>
      </c>
      <c r="G40" s="650" t="s">
        <v>585</v>
      </c>
      <c r="H40" s="650" t="s">
        <v>707</v>
      </c>
      <c r="I40" s="650" t="s">
        <v>708</v>
      </c>
      <c r="J40" s="650" t="s">
        <v>709</v>
      </c>
      <c r="K40" s="650" t="s">
        <v>710</v>
      </c>
      <c r="L40" s="652">
        <v>46.440115120019215</v>
      </c>
      <c r="M40" s="652">
        <v>2</v>
      </c>
      <c r="N40" s="653">
        <v>92.880230240038429</v>
      </c>
    </row>
    <row r="41" spans="1:14" ht="14.4" customHeight="1" x14ac:dyDescent="0.3">
      <c r="A41" s="648" t="s">
        <v>553</v>
      </c>
      <c r="B41" s="649" t="s">
        <v>1391</v>
      </c>
      <c r="C41" s="650" t="s">
        <v>564</v>
      </c>
      <c r="D41" s="651" t="s">
        <v>1392</v>
      </c>
      <c r="E41" s="650" t="s">
        <v>576</v>
      </c>
      <c r="F41" s="651" t="s">
        <v>1396</v>
      </c>
      <c r="G41" s="650" t="s">
        <v>585</v>
      </c>
      <c r="H41" s="650" t="s">
        <v>711</v>
      </c>
      <c r="I41" s="650" t="s">
        <v>712</v>
      </c>
      <c r="J41" s="650" t="s">
        <v>713</v>
      </c>
      <c r="K41" s="650" t="s">
        <v>714</v>
      </c>
      <c r="L41" s="652">
        <v>91.569666269515977</v>
      </c>
      <c r="M41" s="652">
        <v>4</v>
      </c>
      <c r="N41" s="653">
        <v>366.27866507806391</v>
      </c>
    </row>
    <row r="42" spans="1:14" ht="14.4" customHeight="1" x14ac:dyDescent="0.3">
      <c r="A42" s="648" t="s">
        <v>553</v>
      </c>
      <c r="B42" s="649" t="s">
        <v>1391</v>
      </c>
      <c r="C42" s="650" t="s">
        <v>564</v>
      </c>
      <c r="D42" s="651" t="s">
        <v>1392</v>
      </c>
      <c r="E42" s="650" t="s">
        <v>576</v>
      </c>
      <c r="F42" s="651" t="s">
        <v>1396</v>
      </c>
      <c r="G42" s="650" t="s">
        <v>585</v>
      </c>
      <c r="H42" s="650" t="s">
        <v>715</v>
      </c>
      <c r="I42" s="650" t="s">
        <v>716</v>
      </c>
      <c r="J42" s="650" t="s">
        <v>717</v>
      </c>
      <c r="K42" s="650" t="s">
        <v>718</v>
      </c>
      <c r="L42" s="652">
        <v>166.91</v>
      </c>
      <c r="M42" s="652">
        <v>1</v>
      </c>
      <c r="N42" s="653">
        <v>166.91</v>
      </c>
    </row>
    <row r="43" spans="1:14" ht="14.4" customHeight="1" x14ac:dyDescent="0.3">
      <c r="A43" s="648" t="s">
        <v>553</v>
      </c>
      <c r="B43" s="649" t="s">
        <v>1391</v>
      </c>
      <c r="C43" s="650" t="s">
        <v>564</v>
      </c>
      <c r="D43" s="651" t="s">
        <v>1392</v>
      </c>
      <c r="E43" s="650" t="s">
        <v>576</v>
      </c>
      <c r="F43" s="651" t="s">
        <v>1396</v>
      </c>
      <c r="G43" s="650" t="s">
        <v>585</v>
      </c>
      <c r="H43" s="650" t="s">
        <v>719</v>
      </c>
      <c r="I43" s="650" t="s">
        <v>720</v>
      </c>
      <c r="J43" s="650" t="s">
        <v>721</v>
      </c>
      <c r="K43" s="650" t="s">
        <v>722</v>
      </c>
      <c r="L43" s="652">
        <v>157.65502146978781</v>
      </c>
      <c r="M43" s="652">
        <v>2</v>
      </c>
      <c r="N43" s="653">
        <v>315.31004293957562</v>
      </c>
    </row>
    <row r="44" spans="1:14" ht="14.4" customHeight="1" x14ac:dyDescent="0.3">
      <c r="A44" s="648" t="s">
        <v>553</v>
      </c>
      <c r="B44" s="649" t="s">
        <v>1391</v>
      </c>
      <c r="C44" s="650" t="s">
        <v>564</v>
      </c>
      <c r="D44" s="651" t="s">
        <v>1392</v>
      </c>
      <c r="E44" s="650" t="s">
        <v>576</v>
      </c>
      <c r="F44" s="651" t="s">
        <v>1396</v>
      </c>
      <c r="G44" s="650" t="s">
        <v>585</v>
      </c>
      <c r="H44" s="650" t="s">
        <v>723</v>
      </c>
      <c r="I44" s="650" t="s">
        <v>237</v>
      </c>
      <c r="J44" s="650" t="s">
        <v>724</v>
      </c>
      <c r="K44" s="650"/>
      <c r="L44" s="652">
        <v>97.320300873552</v>
      </c>
      <c r="M44" s="652">
        <v>14</v>
      </c>
      <c r="N44" s="653">
        <v>1362.484212229728</v>
      </c>
    </row>
    <row r="45" spans="1:14" ht="14.4" customHeight="1" x14ac:dyDescent="0.3">
      <c r="A45" s="648" t="s">
        <v>553</v>
      </c>
      <c r="B45" s="649" t="s">
        <v>1391</v>
      </c>
      <c r="C45" s="650" t="s">
        <v>564</v>
      </c>
      <c r="D45" s="651" t="s">
        <v>1392</v>
      </c>
      <c r="E45" s="650" t="s">
        <v>576</v>
      </c>
      <c r="F45" s="651" t="s">
        <v>1396</v>
      </c>
      <c r="G45" s="650" t="s">
        <v>585</v>
      </c>
      <c r="H45" s="650" t="s">
        <v>725</v>
      </c>
      <c r="I45" s="650" t="s">
        <v>237</v>
      </c>
      <c r="J45" s="650" t="s">
        <v>726</v>
      </c>
      <c r="K45" s="650"/>
      <c r="L45" s="652">
        <v>22.55</v>
      </c>
      <c r="M45" s="652">
        <v>11</v>
      </c>
      <c r="N45" s="653">
        <v>248.05</v>
      </c>
    </row>
    <row r="46" spans="1:14" ht="14.4" customHeight="1" x14ac:dyDescent="0.3">
      <c r="A46" s="648" t="s">
        <v>553</v>
      </c>
      <c r="B46" s="649" t="s">
        <v>1391</v>
      </c>
      <c r="C46" s="650" t="s">
        <v>564</v>
      </c>
      <c r="D46" s="651" t="s">
        <v>1392</v>
      </c>
      <c r="E46" s="650" t="s">
        <v>576</v>
      </c>
      <c r="F46" s="651" t="s">
        <v>1396</v>
      </c>
      <c r="G46" s="650" t="s">
        <v>585</v>
      </c>
      <c r="H46" s="650" t="s">
        <v>727</v>
      </c>
      <c r="I46" s="650" t="s">
        <v>237</v>
      </c>
      <c r="J46" s="650" t="s">
        <v>728</v>
      </c>
      <c r="K46" s="650"/>
      <c r="L46" s="652">
        <v>146.80513965608799</v>
      </c>
      <c r="M46" s="652">
        <v>2</v>
      </c>
      <c r="N46" s="653">
        <v>293.61027931217598</v>
      </c>
    </row>
    <row r="47" spans="1:14" ht="14.4" customHeight="1" x14ac:dyDescent="0.3">
      <c r="A47" s="648" t="s">
        <v>553</v>
      </c>
      <c r="B47" s="649" t="s">
        <v>1391</v>
      </c>
      <c r="C47" s="650" t="s">
        <v>564</v>
      </c>
      <c r="D47" s="651" t="s">
        <v>1392</v>
      </c>
      <c r="E47" s="650" t="s">
        <v>576</v>
      </c>
      <c r="F47" s="651" t="s">
        <v>1396</v>
      </c>
      <c r="G47" s="650" t="s">
        <v>585</v>
      </c>
      <c r="H47" s="650" t="s">
        <v>729</v>
      </c>
      <c r="I47" s="650" t="s">
        <v>730</v>
      </c>
      <c r="J47" s="650" t="s">
        <v>731</v>
      </c>
      <c r="K47" s="650" t="s">
        <v>732</v>
      </c>
      <c r="L47" s="652">
        <v>70.303548805502828</v>
      </c>
      <c r="M47" s="652">
        <v>6</v>
      </c>
      <c r="N47" s="653">
        <v>421.82129283301697</v>
      </c>
    </row>
    <row r="48" spans="1:14" ht="14.4" customHeight="1" x14ac:dyDescent="0.3">
      <c r="A48" s="648" t="s">
        <v>553</v>
      </c>
      <c r="B48" s="649" t="s">
        <v>1391</v>
      </c>
      <c r="C48" s="650" t="s">
        <v>564</v>
      </c>
      <c r="D48" s="651" t="s">
        <v>1392</v>
      </c>
      <c r="E48" s="650" t="s">
        <v>576</v>
      </c>
      <c r="F48" s="651" t="s">
        <v>1396</v>
      </c>
      <c r="G48" s="650" t="s">
        <v>585</v>
      </c>
      <c r="H48" s="650" t="s">
        <v>733</v>
      </c>
      <c r="I48" s="650" t="s">
        <v>734</v>
      </c>
      <c r="J48" s="650" t="s">
        <v>735</v>
      </c>
      <c r="K48" s="650" t="s">
        <v>736</v>
      </c>
      <c r="L48" s="652">
        <v>59.45999999999998</v>
      </c>
      <c r="M48" s="652">
        <v>1</v>
      </c>
      <c r="N48" s="653">
        <v>59.45999999999998</v>
      </c>
    </row>
    <row r="49" spans="1:14" ht="14.4" customHeight="1" x14ac:dyDescent="0.3">
      <c r="A49" s="648" t="s">
        <v>553</v>
      </c>
      <c r="B49" s="649" t="s">
        <v>1391</v>
      </c>
      <c r="C49" s="650" t="s">
        <v>564</v>
      </c>
      <c r="D49" s="651" t="s">
        <v>1392</v>
      </c>
      <c r="E49" s="650" t="s">
        <v>576</v>
      </c>
      <c r="F49" s="651" t="s">
        <v>1396</v>
      </c>
      <c r="G49" s="650" t="s">
        <v>585</v>
      </c>
      <c r="H49" s="650" t="s">
        <v>737</v>
      </c>
      <c r="I49" s="650" t="s">
        <v>738</v>
      </c>
      <c r="J49" s="650" t="s">
        <v>739</v>
      </c>
      <c r="K49" s="650" t="s">
        <v>580</v>
      </c>
      <c r="L49" s="652">
        <v>65.179999999999993</v>
      </c>
      <c r="M49" s="652">
        <v>1</v>
      </c>
      <c r="N49" s="653">
        <v>65.179999999999993</v>
      </c>
    </row>
    <row r="50" spans="1:14" ht="14.4" customHeight="1" x14ac:dyDescent="0.3">
      <c r="A50" s="648" t="s">
        <v>553</v>
      </c>
      <c r="B50" s="649" t="s">
        <v>1391</v>
      </c>
      <c r="C50" s="650" t="s">
        <v>564</v>
      </c>
      <c r="D50" s="651" t="s">
        <v>1392</v>
      </c>
      <c r="E50" s="650" t="s">
        <v>576</v>
      </c>
      <c r="F50" s="651" t="s">
        <v>1396</v>
      </c>
      <c r="G50" s="650" t="s">
        <v>585</v>
      </c>
      <c r="H50" s="650" t="s">
        <v>740</v>
      </c>
      <c r="I50" s="650" t="s">
        <v>741</v>
      </c>
      <c r="J50" s="650" t="s">
        <v>742</v>
      </c>
      <c r="K50" s="650" t="s">
        <v>743</v>
      </c>
      <c r="L50" s="652">
        <v>121.43999999999998</v>
      </c>
      <c r="M50" s="652">
        <v>1</v>
      </c>
      <c r="N50" s="653">
        <v>121.43999999999998</v>
      </c>
    </row>
    <row r="51" spans="1:14" ht="14.4" customHeight="1" x14ac:dyDescent="0.3">
      <c r="A51" s="648" t="s">
        <v>553</v>
      </c>
      <c r="B51" s="649" t="s">
        <v>1391</v>
      </c>
      <c r="C51" s="650" t="s">
        <v>564</v>
      </c>
      <c r="D51" s="651" t="s">
        <v>1392</v>
      </c>
      <c r="E51" s="650" t="s">
        <v>576</v>
      </c>
      <c r="F51" s="651" t="s">
        <v>1396</v>
      </c>
      <c r="G51" s="650" t="s">
        <v>585</v>
      </c>
      <c r="H51" s="650" t="s">
        <v>744</v>
      </c>
      <c r="I51" s="650" t="s">
        <v>745</v>
      </c>
      <c r="J51" s="650" t="s">
        <v>746</v>
      </c>
      <c r="K51" s="650" t="s">
        <v>747</v>
      </c>
      <c r="L51" s="652">
        <v>42.419999999999995</v>
      </c>
      <c r="M51" s="652">
        <v>1</v>
      </c>
      <c r="N51" s="653">
        <v>42.419999999999995</v>
      </c>
    </row>
    <row r="52" spans="1:14" ht="14.4" customHeight="1" x14ac:dyDescent="0.3">
      <c r="A52" s="648" t="s">
        <v>553</v>
      </c>
      <c r="B52" s="649" t="s">
        <v>1391</v>
      </c>
      <c r="C52" s="650" t="s">
        <v>564</v>
      </c>
      <c r="D52" s="651" t="s">
        <v>1392</v>
      </c>
      <c r="E52" s="650" t="s">
        <v>576</v>
      </c>
      <c r="F52" s="651" t="s">
        <v>1396</v>
      </c>
      <c r="G52" s="650" t="s">
        <v>585</v>
      </c>
      <c r="H52" s="650" t="s">
        <v>748</v>
      </c>
      <c r="I52" s="650" t="s">
        <v>749</v>
      </c>
      <c r="J52" s="650" t="s">
        <v>750</v>
      </c>
      <c r="K52" s="650" t="s">
        <v>751</v>
      </c>
      <c r="L52" s="652">
        <v>74.231250000000017</v>
      </c>
      <c r="M52" s="652">
        <v>2</v>
      </c>
      <c r="N52" s="653">
        <v>148.46250000000003</v>
      </c>
    </row>
    <row r="53" spans="1:14" ht="14.4" customHeight="1" x14ac:dyDescent="0.3">
      <c r="A53" s="648" t="s">
        <v>553</v>
      </c>
      <c r="B53" s="649" t="s">
        <v>1391</v>
      </c>
      <c r="C53" s="650" t="s">
        <v>564</v>
      </c>
      <c r="D53" s="651" t="s">
        <v>1392</v>
      </c>
      <c r="E53" s="650" t="s">
        <v>576</v>
      </c>
      <c r="F53" s="651" t="s">
        <v>1396</v>
      </c>
      <c r="G53" s="650" t="s">
        <v>585</v>
      </c>
      <c r="H53" s="650" t="s">
        <v>752</v>
      </c>
      <c r="I53" s="650" t="s">
        <v>753</v>
      </c>
      <c r="J53" s="650" t="s">
        <v>754</v>
      </c>
      <c r="K53" s="650" t="s">
        <v>755</v>
      </c>
      <c r="L53" s="652">
        <v>72.05010466100326</v>
      </c>
      <c r="M53" s="652">
        <v>1</v>
      </c>
      <c r="N53" s="653">
        <v>72.05010466100326</v>
      </c>
    </row>
    <row r="54" spans="1:14" ht="14.4" customHeight="1" x14ac:dyDescent="0.3">
      <c r="A54" s="648" t="s">
        <v>553</v>
      </c>
      <c r="B54" s="649" t="s">
        <v>1391</v>
      </c>
      <c r="C54" s="650" t="s">
        <v>564</v>
      </c>
      <c r="D54" s="651" t="s">
        <v>1392</v>
      </c>
      <c r="E54" s="650" t="s">
        <v>576</v>
      </c>
      <c r="F54" s="651" t="s">
        <v>1396</v>
      </c>
      <c r="G54" s="650" t="s">
        <v>585</v>
      </c>
      <c r="H54" s="650" t="s">
        <v>756</v>
      </c>
      <c r="I54" s="650" t="s">
        <v>757</v>
      </c>
      <c r="J54" s="650" t="s">
        <v>758</v>
      </c>
      <c r="K54" s="650" t="s">
        <v>759</v>
      </c>
      <c r="L54" s="652">
        <v>19.079999999999998</v>
      </c>
      <c r="M54" s="652">
        <v>5</v>
      </c>
      <c r="N54" s="653">
        <v>95.399999999999991</v>
      </c>
    </row>
    <row r="55" spans="1:14" ht="14.4" customHeight="1" x14ac:dyDescent="0.3">
      <c r="A55" s="648" t="s">
        <v>553</v>
      </c>
      <c r="B55" s="649" t="s">
        <v>1391</v>
      </c>
      <c r="C55" s="650" t="s">
        <v>564</v>
      </c>
      <c r="D55" s="651" t="s">
        <v>1392</v>
      </c>
      <c r="E55" s="650" t="s">
        <v>576</v>
      </c>
      <c r="F55" s="651" t="s">
        <v>1396</v>
      </c>
      <c r="G55" s="650" t="s">
        <v>585</v>
      </c>
      <c r="H55" s="650" t="s">
        <v>760</v>
      </c>
      <c r="I55" s="650" t="s">
        <v>761</v>
      </c>
      <c r="J55" s="650" t="s">
        <v>762</v>
      </c>
      <c r="K55" s="650" t="s">
        <v>763</v>
      </c>
      <c r="L55" s="652">
        <v>151.12</v>
      </c>
      <c r="M55" s="652">
        <v>1</v>
      </c>
      <c r="N55" s="653">
        <v>151.12</v>
      </c>
    </row>
    <row r="56" spans="1:14" ht="14.4" customHeight="1" x14ac:dyDescent="0.3">
      <c r="A56" s="648" t="s">
        <v>553</v>
      </c>
      <c r="B56" s="649" t="s">
        <v>1391</v>
      </c>
      <c r="C56" s="650" t="s">
        <v>564</v>
      </c>
      <c r="D56" s="651" t="s">
        <v>1392</v>
      </c>
      <c r="E56" s="650" t="s">
        <v>576</v>
      </c>
      <c r="F56" s="651" t="s">
        <v>1396</v>
      </c>
      <c r="G56" s="650" t="s">
        <v>585</v>
      </c>
      <c r="H56" s="650" t="s">
        <v>764</v>
      </c>
      <c r="I56" s="650" t="s">
        <v>765</v>
      </c>
      <c r="J56" s="650" t="s">
        <v>758</v>
      </c>
      <c r="K56" s="650" t="s">
        <v>766</v>
      </c>
      <c r="L56" s="652">
        <v>28.116674067461723</v>
      </c>
      <c r="M56" s="652">
        <v>9</v>
      </c>
      <c r="N56" s="653">
        <v>253.05006660715551</v>
      </c>
    </row>
    <row r="57" spans="1:14" ht="14.4" customHeight="1" x14ac:dyDescent="0.3">
      <c r="A57" s="648" t="s">
        <v>553</v>
      </c>
      <c r="B57" s="649" t="s">
        <v>1391</v>
      </c>
      <c r="C57" s="650" t="s">
        <v>564</v>
      </c>
      <c r="D57" s="651" t="s">
        <v>1392</v>
      </c>
      <c r="E57" s="650" t="s">
        <v>576</v>
      </c>
      <c r="F57" s="651" t="s">
        <v>1396</v>
      </c>
      <c r="G57" s="650" t="s">
        <v>585</v>
      </c>
      <c r="H57" s="650" t="s">
        <v>767</v>
      </c>
      <c r="I57" s="650" t="s">
        <v>768</v>
      </c>
      <c r="J57" s="650" t="s">
        <v>769</v>
      </c>
      <c r="K57" s="650"/>
      <c r="L57" s="652">
        <v>218.17809119725359</v>
      </c>
      <c r="M57" s="652">
        <v>1</v>
      </c>
      <c r="N57" s="653">
        <v>218.17809119725359</v>
      </c>
    </row>
    <row r="58" spans="1:14" ht="14.4" customHeight="1" x14ac:dyDescent="0.3">
      <c r="A58" s="648" t="s">
        <v>553</v>
      </c>
      <c r="B58" s="649" t="s">
        <v>1391</v>
      </c>
      <c r="C58" s="650" t="s">
        <v>564</v>
      </c>
      <c r="D58" s="651" t="s">
        <v>1392</v>
      </c>
      <c r="E58" s="650" t="s">
        <v>576</v>
      </c>
      <c r="F58" s="651" t="s">
        <v>1396</v>
      </c>
      <c r="G58" s="650" t="s">
        <v>585</v>
      </c>
      <c r="H58" s="650" t="s">
        <v>770</v>
      </c>
      <c r="I58" s="650" t="s">
        <v>771</v>
      </c>
      <c r="J58" s="650" t="s">
        <v>772</v>
      </c>
      <c r="K58" s="650" t="s">
        <v>773</v>
      </c>
      <c r="L58" s="652">
        <v>69.66</v>
      </c>
      <c r="M58" s="652">
        <v>1</v>
      </c>
      <c r="N58" s="653">
        <v>69.66</v>
      </c>
    </row>
    <row r="59" spans="1:14" ht="14.4" customHeight="1" x14ac:dyDescent="0.3">
      <c r="A59" s="648" t="s">
        <v>553</v>
      </c>
      <c r="B59" s="649" t="s">
        <v>1391</v>
      </c>
      <c r="C59" s="650" t="s">
        <v>564</v>
      </c>
      <c r="D59" s="651" t="s">
        <v>1392</v>
      </c>
      <c r="E59" s="650" t="s">
        <v>576</v>
      </c>
      <c r="F59" s="651" t="s">
        <v>1396</v>
      </c>
      <c r="G59" s="650" t="s">
        <v>585</v>
      </c>
      <c r="H59" s="650" t="s">
        <v>774</v>
      </c>
      <c r="I59" s="650" t="s">
        <v>775</v>
      </c>
      <c r="J59" s="650" t="s">
        <v>776</v>
      </c>
      <c r="K59" s="650" t="s">
        <v>594</v>
      </c>
      <c r="L59" s="652">
        <v>121.80995804642338</v>
      </c>
      <c r="M59" s="652">
        <v>3</v>
      </c>
      <c r="N59" s="653">
        <v>365.42987413927011</v>
      </c>
    </row>
    <row r="60" spans="1:14" ht="14.4" customHeight="1" x14ac:dyDescent="0.3">
      <c r="A60" s="648" t="s">
        <v>553</v>
      </c>
      <c r="B60" s="649" t="s">
        <v>1391</v>
      </c>
      <c r="C60" s="650" t="s">
        <v>564</v>
      </c>
      <c r="D60" s="651" t="s">
        <v>1392</v>
      </c>
      <c r="E60" s="650" t="s">
        <v>576</v>
      </c>
      <c r="F60" s="651" t="s">
        <v>1396</v>
      </c>
      <c r="G60" s="650" t="s">
        <v>585</v>
      </c>
      <c r="H60" s="650" t="s">
        <v>777</v>
      </c>
      <c r="I60" s="650" t="s">
        <v>778</v>
      </c>
      <c r="J60" s="650" t="s">
        <v>779</v>
      </c>
      <c r="K60" s="650" t="s">
        <v>780</v>
      </c>
      <c r="L60" s="652">
        <v>91.75</v>
      </c>
      <c r="M60" s="652">
        <v>1</v>
      </c>
      <c r="N60" s="653">
        <v>91.75</v>
      </c>
    </row>
    <row r="61" spans="1:14" ht="14.4" customHeight="1" x14ac:dyDescent="0.3">
      <c r="A61" s="648" t="s">
        <v>553</v>
      </c>
      <c r="B61" s="649" t="s">
        <v>1391</v>
      </c>
      <c r="C61" s="650" t="s">
        <v>564</v>
      </c>
      <c r="D61" s="651" t="s">
        <v>1392</v>
      </c>
      <c r="E61" s="650" t="s">
        <v>576</v>
      </c>
      <c r="F61" s="651" t="s">
        <v>1396</v>
      </c>
      <c r="G61" s="650" t="s">
        <v>585</v>
      </c>
      <c r="H61" s="650" t="s">
        <v>781</v>
      </c>
      <c r="I61" s="650" t="s">
        <v>782</v>
      </c>
      <c r="J61" s="650" t="s">
        <v>783</v>
      </c>
      <c r="K61" s="650" t="s">
        <v>784</v>
      </c>
      <c r="L61" s="652">
        <v>57.319868081315597</v>
      </c>
      <c r="M61" s="652">
        <v>1</v>
      </c>
      <c r="N61" s="653">
        <v>57.319868081315597</v>
      </c>
    </row>
    <row r="62" spans="1:14" ht="14.4" customHeight="1" x14ac:dyDescent="0.3">
      <c r="A62" s="648" t="s">
        <v>553</v>
      </c>
      <c r="B62" s="649" t="s">
        <v>1391</v>
      </c>
      <c r="C62" s="650" t="s">
        <v>564</v>
      </c>
      <c r="D62" s="651" t="s">
        <v>1392</v>
      </c>
      <c r="E62" s="650" t="s">
        <v>576</v>
      </c>
      <c r="F62" s="651" t="s">
        <v>1396</v>
      </c>
      <c r="G62" s="650" t="s">
        <v>585</v>
      </c>
      <c r="H62" s="650" t="s">
        <v>785</v>
      </c>
      <c r="I62" s="650" t="s">
        <v>786</v>
      </c>
      <c r="J62" s="650" t="s">
        <v>787</v>
      </c>
      <c r="K62" s="650" t="s">
        <v>788</v>
      </c>
      <c r="L62" s="652">
        <v>74.830008783131035</v>
      </c>
      <c r="M62" s="652">
        <v>1</v>
      </c>
      <c r="N62" s="653">
        <v>74.830008783131035</v>
      </c>
    </row>
    <row r="63" spans="1:14" ht="14.4" customHeight="1" x14ac:dyDescent="0.3">
      <c r="A63" s="648" t="s">
        <v>553</v>
      </c>
      <c r="B63" s="649" t="s">
        <v>1391</v>
      </c>
      <c r="C63" s="650" t="s">
        <v>564</v>
      </c>
      <c r="D63" s="651" t="s">
        <v>1392</v>
      </c>
      <c r="E63" s="650" t="s">
        <v>576</v>
      </c>
      <c r="F63" s="651" t="s">
        <v>1396</v>
      </c>
      <c r="G63" s="650" t="s">
        <v>585</v>
      </c>
      <c r="H63" s="650" t="s">
        <v>789</v>
      </c>
      <c r="I63" s="650" t="s">
        <v>790</v>
      </c>
      <c r="J63" s="650" t="s">
        <v>791</v>
      </c>
      <c r="K63" s="650" t="s">
        <v>792</v>
      </c>
      <c r="L63" s="652">
        <v>119.74999999999997</v>
      </c>
      <c r="M63" s="652">
        <v>1</v>
      </c>
      <c r="N63" s="653">
        <v>119.74999999999997</v>
      </c>
    </row>
    <row r="64" spans="1:14" ht="14.4" customHeight="1" x14ac:dyDescent="0.3">
      <c r="A64" s="648" t="s">
        <v>553</v>
      </c>
      <c r="B64" s="649" t="s">
        <v>1391</v>
      </c>
      <c r="C64" s="650" t="s">
        <v>564</v>
      </c>
      <c r="D64" s="651" t="s">
        <v>1392</v>
      </c>
      <c r="E64" s="650" t="s">
        <v>576</v>
      </c>
      <c r="F64" s="651" t="s">
        <v>1396</v>
      </c>
      <c r="G64" s="650" t="s">
        <v>585</v>
      </c>
      <c r="H64" s="650" t="s">
        <v>793</v>
      </c>
      <c r="I64" s="650" t="s">
        <v>794</v>
      </c>
      <c r="J64" s="650" t="s">
        <v>795</v>
      </c>
      <c r="K64" s="650" t="s">
        <v>632</v>
      </c>
      <c r="L64" s="652">
        <v>42.290053479997617</v>
      </c>
      <c r="M64" s="652">
        <v>1</v>
      </c>
      <c r="N64" s="653">
        <v>42.290053479997617</v>
      </c>
    </row>
    <row r="65" spans="1:14" ht="14.4" customHeight="1" x14ac:dyDescent="0.3">
      <c r="A65" s="648" t="s">
        <v>553</v>
      </c>
      <c r="B65" s="649" t="s">
        <v>1391</v>
      </c>
      <c r="C65" s="650" t="s">
        <v>564</v>
      </c>
      <c r="D65" s="651" t="s">
        <v>1392</v>
      </c>
      <c r="E65" s="650" t="s">
        <v>576</v>
      </c>
      <c r="F65" s="651" t="s">
        <v>1396</v>
      </c>
      <c r="G65" s="650" t="s">
        <v>585</v>
      </c>
      <c r="H65" s="650" t="s">
        <v>796</v>
      </c>
      <c r="I65" s="650" t="s">
        <v>797</v>
      </c>
      <c r="J65" s="650" t="s">
        <v>798</v>
      </c>
      <c r="K65" s="650" t="s">
        <v>799</v>
      </c>
      <c r="L65" s="652">
        <v>126.03084803662989</v>
      </c>
      <c r="M65" s="652">
        <v>3</v>
      </c>
      <c r="N65" s="653">
        <v>378.09254410988967</v>
      </c>
    </row>
    <row r="66" spans="1:14" ht="14.4" customHeight="1" x14ac:dyDescent="0.3">
      <c r="A66" s="648" t="s">
        <v>553</v>
      </c>
      <c r="B66" s="649" t="s">
        <v>1391</v>
      </c>
      <c r="C66" s="650" t="s">
        <v>564</v>
      </c>
      <c r="D66" s="651" t="s">
        <v>1392</v>
      </c>
      <c r="E66" s="650" t="s">
        <v>576</v>
      </c>
      <c r="F66" s="651" t="s">
        <v>1396</v>
      </c>
      <c r="G66" s="650" t="s">
        <v>585</v>
      </c>
      <c r="H66" s="650" t="s">
        <v>800</v>
      </c>
      <c r="I66" s="650" t="s">
        <v>801</v>
      </c>
      <c r="J66" s="650" t="s">
        <v>802</v>
      </c>
      <c r="K66" s="650" t="s">
        <v>803</v>
      </c>
      <c r="L66" s="652">
        <v>141.69500000000002</v>
      </c>
      <c r="M66" s="652">
        <v>2</v>
      </c>
      <c r="N66" s="653">
        <v>283.39000000000004</v>
      </c>
    </row>
    <row r="67" spans="1:14" ht="14.4" customHeight="1" x14ac:dyDescent="0.3">
      <c r="A67" s="648" t="s">
        <v>553</v>
      </c>
      <c r="B67" s="649" t="s">
        <v>1391</v>
      </c>
      <c r="C67" s="650" t="s">
        <v>564</v>
      </c>
      <c r="D67" s="651" t="s">
        <v>1392</v>
      </c>
      <c r="E67" s="650" t="s">
        <v>576</v>
      </c>
      <c r="F67" s="651" t="s">
        <v>1396</v>
      </c>
      <c r="G67" s="650" t="s">
        <v>585</v>
      </c>
      <c r="H67" s="650" t="s">
        <v>804</v>
      </c>
      <c r="I67" s="650" t="s">
        <v>805</v>
      </c>
      <c r="J67" s="650" t="s">
        <v>642</v>
      </c>
      <c r="K67" s="650" t="s">
        <v>806</v>
      </c>
      <c r="L67" s="652">
        <v>60.350264982830367</v>
      </c>
      <c r="M67" s="652">
        <v>19</v>
      </c>
      <c r="N67" s="653">
        <v>1146.655034673777</v>
      </c>
    </row>
    <row r="68" spans="1:14" ht="14.4" customHeight="1" x14ac:dyDescent="0.3">
      <c r="A68" s="648" t="s">
        <v>553</v>
      </c>
      <c r="B68" s="649" t="s">
        <v>1391</v>
      </c>
      <c r="C68" s="650" t="s">
        <v>564</v>
      </c>
      <c r="D68" s="651" t="s">
        <v>1392</v>
      </c>
      <c r="E68" s="650" t="s">
        <v>576</v>
      </c>
      <c r="F68" s="651" t="s">
        <v>1396</v>
      </c>
      <c r="G68" s="650" t="s">
        <v>585</v>
      </c>
      <c r="H68" s="650" t="s">
        <v>807</v>
      </c>
      <c r="I68" s="650" t="s">
        <v>808</v>
      </c>
      <c r="J68" s="650" t="s">
        <v>809</v>
      </c>
      <c r="K68" s="650" t="s">
        <v>810</v>
      </c>
      <c r="L68" s="652">
        <v>197.47</v>
      </c>
      <c r="M68" s="652">
        <v>1</v>
      </c>
      <c r="N68" s="653">
        <v>197.47</v>
      </c>
    </row>
    <row r="69" spans="1:14" ht="14.4" customHeight="1" x14ac:dyDescent="0.3">
      <c r="A69" s="648" t="s">
        <v>553</v>
      </c>
      <c r="B69" s="649" t="s">
        <v>1391</v>
      </c>
      <c r="C69" s="650" t="s">
        <v>564</v>
      </c>
      <c r="D69" s="651" t="s">
        <v>1392</v>
      </c>
      <c r="E69" s="650" t="s">
        <v>576</v>
      </c>
      <c r="F69" s="651" t="s">
        <v>1396</v>
      </c>
      <c r="G69" s="650" t="s">
        <v>585</v>
      </c>
      <c r="H69" s="650" t="s">
        <v>811</v>
      </c>
      <c r="I69" s="650" t="s">
        <v>812</v>
      </c>
      <c r="J69" s="650" t="s">
        <v>813</v>
      </c>
      <c r="K69" s="650" t="s">
        <v>814</v>
      </c>
      <c r="L69" s="652">
        <v>701.04</v>
      </c>
      <c r="M69" s="652">
        <v>1</v>
      </c>
      <c r="N69" s="653">
        <v>701.04</v>
      </c>
    </row>
    <row r="70" spans="1:14" ht="14.4" customHeight="1" x14ac:dyDescent="0.3">
      <c r="A70" s="648" t="s">
        <v>553</v>
      </c>
      <c r="B70" s="649" t="s">
        <v>1391</v>
      </c>
      <c r="C70" s="650" t="s">
        <v>564</v>
      </c>
      <c r="D70" s="651" t="s">
        <v>1392</v>
      </c>
      <c r="E70" s="650" t="s">
        <v>576</v>
      </c>
      <c r="F70" s="651" t="s">
        <v>1396</v>
      </c>
      <c r="G70" s="650" t="s">
        <v>585</v>
      </c>
      <c r="H70" s="650" t="s">
        <v>815</v>
      </c>
      <c r="I70" s="650" t="s">
        <v>816</v>
      </c>
      <c r="J70" s="650" t="s">
        <v>817</v>
      </c>
      <c r="K70" s="650" t="s">
        <v>818</v>
      </c>
      <c r="L70" s="652">
        <v>102.31999999999996</v>
      </c>
      <c r="M70" s="652">
        <v>1</v>
      </c>
      <c r="N70" s="653">
        <v>102.31999999999996</v>
      </c>
    </row>
    <row r="71" spans="1:14" ht="14.4" customHeight="1" x14ac:dyDescent="0.3">
      <c r="A71" s="648" t="s">
        <v>553</v>
      </c>
      <c r="B71" s="649" t="s">
        <v>1391</v>
      </c>
      <c r="C71" s="650" t="s">
        <v>564</v>
      </c>
      <c r="D71" s="651" t="s">
        <v>1392</v>
      </c>
      <c r="E71" s="650" t="s">
        <v>576</v>
      </c>
      <c r="F71" s="651" t="s">
        <v>1396</v>
      </c>
      <c r="G71" s="650" t="s">
        <v>585</v>
      </c>
      <c r="H71" s="650" t="s">
        <v>819</v>
      </c>
      <c r="I71" s="650" t="s">
        <v>820</v>
      </c>
      <c r="J71" s="650" t="s">
        <v>821</v>
      </c>
      <c r="K71" s="650" t="s">
        <v>822</v>
      </c>
      <c r="L71" s="652">
        <v>64.8</v>
      </c>
      <c r="M71" s="652">
        <v>1</v>
      </c>
      <c r="N71" s="653">
        <v>64.8</v>
      </c>
    </row>
    <row r="72" spans="1:14" ht="14.4" customHeight="1" x14ac:dyDescent="0.3">
      <c r="A72" s="648" t="s">
        <v>553</v>
      </c>
      <c r="B72" s="649" t="s">
        <v>1391</v>
      </c>
      <c r="C72" s="650" t="s">
        <v>564</v>
      </c>
      <c r="D72" s="651" t="s">
        <v>1392</v>
      </c>
      <c r="E72" s="650" t="s">
        <v>576</v>
      </c>
      <c r="F72" s="651" t="s">
        <v>1396</v>
      </c>
      <c r="G72" s="650" t="s">
        <v>585</v>
      </c>
      <c r="H72" s="650" t="s">
        <v>823</v>
      </c>
      <c r="I72" s="650" t="s">
        <v>824</v>
      </c>
      <c r="J72" s="650" t="s">
        <v>825</v>
      </c>
      <c r="K72" s="650" t="s">
        <v>826</v>
      </c>
      <c r="L72" s="652">
        <v>54.613333333333344</v>
      </c>
      <c r="M72" s="652">
        <v>3</v>
      </c>
      <c r="N72" s="653">
        <v>163.84000000000003</v>
      </c>
    </row>
    <row r="73" spans="1:14" ht="14.4" customHeight="1" x14ac:dyDescent="0.3">
      <c r="A73" s="648" t="s">
        <v>553</v>
      </c>
      <c r="B73" s="649" t="s">
        <v>1391</v>
      </c>
      <c r="C73" s="650" t="s">
        <v>564</v>
      </c>
      <c r="D73" s="651" t="s">
        <v>1392</v>
      </c>
      <c r="E73" s="650" t="s">
        <v>576</v>
      </c>
      <c r="F73" s="651" t="s">
        <v>1396</v>
      </c>
      <c r="G73" s="650" t="s">
        <v>585</v>
      </c>
      <c r="H73" s="650" t="s">
        <v>827</v>
      </c>
      <c r="I73" s="650" t="s">
        <v>237</v>
      </c>
      <c r="J73" s="650" t="s">
        <v>828</v>
      </c>
      <c r="K73" s="650"/>
      <c r="L73" s="652">
        <v>199.35</v>
      </c>
      <c r="M73" s="652">
        <v>1</v>
      </c>
      <c r="N73" s="653">
        <v>199.35</v>
      </c>
    </row>
    <row r="74" spans="1:14" ht="14.4" customHeight="1" x14ac:dyDescent="0.3">
      <c r="A74" s="648" t="s">
        <v>553</v>
      </c>
      <c r="B74" s="649" t="s">
        <v>1391</v>
      </c>
      <c r="C74" s="650" t="s">
        <v>564</v>
      </c>
      <c r="D74" s="651" t="s">
        <v>1392</v>
      </c>
      <c r="E74" s="650" t="s">
        <v>576</v>
      </c>
      <c r="F74" s="651" t="s">
        <v>1396</v>
      </c>
      <c r="G74" s="650" t="s">
        <v>585</v>
      </c>
      <c r="H74" s="650" t="s">
        <v>829</v>
      </c>
      <c r="I74" s="650" t="s">
        <v>830</v>
      </c>
      <c r="J74" s="650" t="s">
        <v>831</v>
      </c>
      <c r="K74" s="650" t="s">
        <v>832</v>
      </c>
      <c r="L74" s="652">
        <v>165.67950996587564</v>
      </c>
      <c r="M74" s="652">
        <v>1</v>
      </c>
      <c r="N74" s="653">
        <v>165.67950996587564</v>
      </c>
    </row>
    <row r="75" spans="1:14" ht="14.4" customHeight="1" x14ac:dyDescent="0.3">
      <c r="A75" s="648" t="s">
        <v>553</v>
      </c>
      <c r="B75" s="649" t="s">
        <v>1391</v>
      </c>
      <c r="C75" s="650" t="s">
        <v>564</v>
      </c>
      <c r="D75" s="651" t="s">
        <v>1392</v>
      </c>
      <c r="E75" s="650" t="s">
        <v>576</v>
      </c>
      <c r="F75" s="651" t="s">
        <v>1396</v>
      </c>
      <c r="G75" s="650" t="s">
        <v>585</v>
      </c>
      <c r="H75" s="650" t="s">
        <v>833</v>
      </c>
      <c r="I75" s="650" t="s">
        <v>834</v>
      </c>
      <c r="J75" s="650" t="s">
        <v>835</v>
      </c>
      <c r="K75" s="650" t="s">
        <v>743</v>
      </c>
      <c r="L75" s="652">
        <v>109.01501294563573</v>
      </c>
      <c r="M75" s="652">
        <v>4</v>
      </c>
      <c r="N75" s="653">
        <v>436.06005178254293</v>
      </c>
    </row>
    <row r="76" spans="1:14" ht="14.4" customHeight="1" x14ac:dyDescent="0.3">
      <c r="A76" s="648" t="s">
        <v>553</v>
      </c>
      <c r="B76" s="649" t="s">
        <v>1391</v>
      </c>
      <c r="C76" s="650" t="s">
        <v>564</v>
      </c>
      <c r="D76" s="651" t="s">
        <v>1392</v>
      </c>
      <c r="E76" s="650" t="s">
        <v>576</v>
      </c>
      <c r="F76" s="651" t="s">
        <v>1396</v>
      </c>
      <c r="G76" s="650" t="s">
        <v>585</v>
      </c>
      <c r="H76" s="650" t="s">
        <v>836</v>
      </c>
      <c r="I76" s="650" t="s">
        <v>837</v>
      </c>
      <c r="J76" s="650" t="s">
        <v>838</v>
      </c>
      <c r="K76" s="650" t="s">
        <v>839</v>
      </c>
      <c r="L76" s="652">
        <v>64.399958661306769</v>
      </c>
      <c r="M76" s="652">
        <v>1</v>
      </c>
      <c r="N76" s="653">
        <v>64.399958661306769</v>
      </c>
    </row>
    <row r="77" spans="1:14" ht="14.4" customHeight="1" x14ac:dyDescent="0.3">
      <c r="A77" s="648" t="s">
        <v>553</v>
      </c>
      <c r="B77" s="649" t="s">
        <v>1391</v>
      </c>
      <c r="C77" s="650" t="s">
        <v>564</v>
      </c>
      <c r="D77" s="651" t="s">
        <v>1392</v>
      </c>
      <c r="E77" s="650" t="s">
        <v>576</v>
      </c>
      <c r="F77" s="651" t="s">
        <v>1396</v>
      </c>
      <c r="G77" s="650" t="s">
        <v>585</v>
      </c>
      <c r="H77" s="650" t="s">
        <v>840</v>
      </c>
      <c r="I77" s="650" t="s">
        <v>841</v>
      </c>
      <c r="J77" s="650" t="s">
        <v>842</v>
      </c>
      <c r="K77" s="650" t="s">
        <v>843</v>
      </c>
      <c r="L77" s="652">
        <v>34.70078692440562</v>
      </c>
      <c r="M77" s="652">
        <v>1</v>
      </c>
      <c r="N77" s="653">
        <v>34.70078692440562</v>
      </c>
    </row>
    <row r="78" spans="1:14" ht="14.4" customHeight="1" x14ac:dyDescent="0.3">
      <c r="A78" s="648" t="s">
        <v>553</v>
      </c>
      <c r="B78" s="649" t="s">
        <v>1391</v>
      </c>
      <c r="C78" s="650" t="s">
        <v>564</v>
      </c>
      <c r="D78" s="651" t="s">
        <v>1392</v>
      </c>
      <c r="E78" s="650" t="s">
        <v>576</v>
      </c>
      <c r="F78" s="651" t="s">
        <v>1396</v>
      </c>
      <c r="G78" s="650" t="s">
        <v>585</v>
      </c>
      <c r="H78" s="650" t="s">
        <v>844</v>
      </c>
      <c r="I78" s="650" t="s">
        <v>845</v>
      </c>
      <c r="J78" s="650" t="s">
        <v>846</v>
      </c>
      <c r="K78" s="650" t="s">
        <v>847</v>
      </c>
      <c r="L78" s="652">
        <v>50.605281319805528</v>
      </c>
      <c r="M78" s="652">
        <v>4</v>
      </c>
      <c r="N78" s="653">
        <v>202.42112527922211</v>
      </c>
    </row>
    <row r="79" spans="1:14" ht="14.4" customHeight="1" x14ac:dyDescent="0.3">
      <c r="A79" s="648" t="s">
        <v>553</v>
      </c>
      <c r="B79" s="649" t="s">
        <v>1391</v>
      </c>
      <c r="C79" s="650" t="s">
        <v>564</v>
      </c>
      <c r="D79" s="651" t="s">
        <v>1392</v>
      </c>
      <c r="E79" s="650" t="s">
        <v>576</v>
      </c>
      <c r="F79" s="651" t="s">
        <v>1396</v>
      </c>
      <c r="G79" s="650" t="s">
        <v>585</v>
      </c>
      <c r="H79" s="650" t="s">
        <v>848</v>
      </c>
      <c r="I79" s="650" t="s">
        <v>849</v>
      </c>
      <c r="J79" s="650" t="s">
        <v>850</v>
      </c>
      <c r="K79" s="650" t="s">
        <v>851</v>
      </c>
      <c r="L79" s="652">
        <v>177.8007845752222</v>
      </c>
      <c r="M79" s="652">
        <v>1</v>
      </c>
      <c r="N79" s="653">
        <v>177.8007845752222</v>
      </c>
    </row>
    <row r="80" spans="1:14" ht="14.4" customHeight="1" x14ac:dyDescent="0.3">
      <c r="A80" s="648" t="s">
        <v>553</v>
      </c>
      <c r="B80" s="649" t="s">
        <v>1391</v>
      </c>
      <c r="C80" s="650" t="s">
        <v>564</v>
      </c>
      <c r="D80" s="651" t="s">
        <v>1392</v>
      </c>
      <c r="E80" s="650" t="s">
        <v>576</v>
      </c>
      <c r="F80" s="651" t="s">
        <v>1396</v>
      </c>
      <c r="G80" s="650" t="s">
        <v>585</v>
      </c>
      <c r="H80" s="650" t="s">
        <v>852</v>
      </c>
      <c r="I80" s="650" t="s">
        <v>853</v>
      </c>
      <c r="J80" s="650" t="s">
        <v>854</v>
      </c>
      <c r="K80" s="650" t="s">
        <v>613</v>
      </c>
      <c r="L80" s="652">
        <v>41.582148942233786</v>
      </c>
      <c r="M80" s="652">
        <v>14</v>
      </c>
      <c r="N80" s="653">
        <v>582.15008519127298</v>
      </c>
    </row>
    <row r="81" spans="1:14" ht="14.4" customHeight="1" x14ac:dyDescent="0.3">
      <c r="A81" s="648" t="s">
        <v>553</v>
      </c>
      <c r="B81" s="649" t="s">
        <v>1391</v>
      </c>
      <c r="C81" s="650" t="s">
        <v>564</v>
      </c>
      <c r="D81" s="651" t="s">
        <v>1392</v>
      </c>
      <c r="E81" s="650" t="s">
        <v>576</v>
      </c>
      <c r="F81" s="651" t="s">
        <v>1396</v>
      </c>
      <c r="G81" s="650" t="s">
        <v>585</v>
      </c>
      <c r="H81" s="650" t="s">
        <v>855</v>
      </c>
      <c r="I81" s="650" t="s">
        <v>856</v>
      </c>
      <c r="J81" s="650" t="s">
        <v>857</v>
      </c>
      <c r="K81" s="650" t="s">
        <v>858</v>
      </c>
      <c r="L81" s="652">
        <v>139.57459472881109</v>
      </c>
      <c r="M81" s="652">
        <v>37</v>
      </c>
      <c r="N81" s="653">
        <v>5164.2600049660105</v>
      </c>
    </row>
    <row r="82" spans="1:14" ht="14.4" customHeight="1" x14ac:dyDescent="0.3">
      <c r="A82" s="648" t="s">
        <v>553</v>
      </c>
      <c r="B82" s="649" t="s">
        <v>1391</v>
      </c>
      <c r="C82" s="650" t="s">
        <v>564</v>
      </c>
      <c r="D82" s="651" t="s">
        <v>1392</v>
      </c>
      <c r="E82" s="650" t="s">
        <v>576</v>
      </c>
      <c r="F82" s="651" t="s">
        <v>1396</v>
      </c>
      <c r="G82" s="650" t="s">
        <v>585</v>
      </c>
      <c r="H82" s="650" t="s">
        <v>859</v>
      </c>
      <c r="I82" s="650" t="s">
        <v>237</v>
      </c>
      <c r="J82" s="650" t="s">
        <v>860</v>
      </c>
      <c r="K82" s="650"/>
      <c r="L82" s="652">
        <v>101.93722586459016</v>
      </c>
      <c r="M82" s="652">
        <v>6</v>
      </c>
      <c r="N82" s="653">
        <v>611.62335518754094</v>
      </c>
    </row>
    <row r="83" spans="1:14" ht="14.4" customHeight="1" x14ac:dyDescent="0.3">
      <c r="A83" s="648" t="s">
        <v>553</v>
      </c>
      <c r="B83" s="649" t="s">
        <v>1391</v>
      </c>
      <c r="C83" s="650" t="s">
        <v>564</v>
      </c>
      <c r="D83" s="651" t="s">
        <v>1392</v>
      </c>
      <c r="E83" s="650" t="s">
        <v>576</v>
      </c>
      <c r="F83" s="651" t="s">
        <v>1396</v>
      </c>
      <c r="G83" s="650" t="s">
        <v>585</v>
      </c>
      <c r="H83" s="650" t="s">
        <v>861</v>
      </c>
      <c r="I83" s="650" t="s">
        <v>237</v>
      </c>
      <c r="J83" s="650" t="s">
        <v>862</v>
      </c>
      <c r="K83" s="650"/>
      <c r="L83" s="652">
        <v>46.660122389237294</v>
      </c>
      <c r="M83" s="652">
        <v>2</v>
      </c>
      <c r="N83" s="653">
        <v>93.320244778474589</v>
      </c>
    </row>
    <row r="84" spans="1:14" ht="14.4" customHeight="1" x14ac:dyDescent="0.3">
      <c r="A84" s="648" t="s">
        <v>553</v>
      </c>
      <c r="B84" s="649" t="s">
        <v>1391</v>
      </c>
      <c r="C84" s="650" t="s">
        <v>564</v>
      </c>
      <c r="D84" s="651" t="s">
        <v>1392</v>
      </c>
      <c r="E84" s="650" t="s">
        <v>576</v>
      </c>
      <c r="F84" s="651" t="s">
        <v>1396</v>
      </c>
      <c r="G84" s="650" t="s">
        <v>585</v>
      </c>
      <c r="H84" s="650" t="s">
        <v>863</v>
      </c>
      <c r="I84" s="650" t="s">
        <v>237</v>
      </c>
      <c r="J84" s="650" t="s">
        <v>864</v>
      </c>
      <c r="K84" s="650"/>
      <c r="L84" s="652">
        <v>591.55554879897272</v>
      </c>
      <c r="M84" s="652">
        <v>1</v>
      </c>
      <c r="N84" s="653">
        <v>591.55554879897272</v>
      </c>
    </row>
    <row r="85" spans="1:14" ht="14.4" customHeight="1" x14ac:dyDescent="0.3">
      <c r="A85" s="648" t="s">
        <v>553</v>
      </c>
      <c r="B85" s="649" t="s">
        <v>1391</v>
      </c>
      <c r="C85" s="650" t="s">
        <v>564</v>
      </c>
      <c r="D85" s="651" t="s">
        <v>1392</v>
      </c>
      <c r="E85" s="650" t="s">
        <v>576</v>
      </c>
      <c r="F85" s="651" t="s">
        <v>1396</v>
      </c>
      <c r="G85" s="650" t="s">
        <v>585</v>
      </c>
      <c r="H85" s="650" t="s">
        <v>865</v>
      </c>
      <c r="I85" s="650" t="s">
        <v>866</v>
      </c>
      <c r="J85" s="650" t="s">
        <v>867</v>
      </c>
      <c r="K85" s="650" t="s">
        <v>868</v>
      </c>
      <c r="L85" s="652">
        <v>128.17072779898277</v>
      </c>
      <c r="M85" s="652">
        <v>4</v>
      </c>
      <c r="N85" s="653">
        <v>512.68291119593107</v>
      </c>
    </row>
    <row r="86" spans="1:14" ht="14.4" customHeight="1" x14ac:dyDescent="0.3">
      <c r="A86" s="648" t="s">
        <v>553</v>
      </c>
      <c r="B86" s="649" t="s">
        <v>1391</v>
      </c>
      <c r="C86" s="650" t="s">
        <v>564</v>
      </c>
      <c r="D86" s="651" t="s">
        <v>1392</v>
      </c>
      <c r="E86" s="650" t="s">
        <v>576</v>
      </c>
      <c r="F86" s="651" t="s">
        <v>1396</v>
      </c>
      <c r="G86" s="650" t="s">
        <v>585</v>
      </c>
      <c r="H86" s="650" t="s">
        <v>869</v>
      </c>
      <c r="I86" s="650" t="s">
        <v>870</v>
      </c>
      <c r="J86" s="650" t="s">
        <v>871</v>
      </c>
      <c r="K86" s="650" t="s">
        <v>872</v>
      </c>
      <c r="L86" s="652">
        <v>153.54</v>
      </c>
      <c r="M86" s="652">
        <v>1</v>
      </c>
      <c r="N86" s="653">
        <v>153.54</v>
      </c>
    </row>
    <row r="87" spans="1:14" ht="14.4" customHeight="1" x14ac:dyDescent="0.3">
      <c r="A87" s="648" t="s">
        <v>553</v>
      </c>
      <c r="B87" s="649" t="s">
        <v>1391</v>
      </c>
      <c r="C87" s="650" t="s">
        <v>564</v>
      </c>
      <c r="D87" s="651" t="s">
        <v>1392</v>
      </c>
      <c r="E87" s="650" t="s">
        <v>576</v>
      </c>
      <c r="F87" s="651" t="s">
        <v>1396</v>
      </c>
      <c r="G87" s="650" t="s">
        <v>585</v>
      </c>
      <c r="H87" s="650" t="s">
        <v>873</v>
      </c>
      <c r="I87" s="650" t="s">
        <v>874</v>
      </c>
      <c r="J87" s="650" t="s">
        <v>875</v>
      </c>
      <c r="K87" s="650" t="s">
        <v>876</v>
      </c>
      <c r="L87" s="652">
        <v>62.050000000000018</v>
      </c>
      <c r="M87" s="652">
        <v>1</v>
      </c>
      <c r="N87" s="653">
        <v>62.050000000000018</v>
      </c>
    </row>
    <row r="88" spans="1:14" ht="14.4" customHeight="1" x14ac:dyDescent="0.3">
      <c r="A88" s="648" t="s">
        <v>553</v>
      </c>
      <c r="B88" s="649" t="s">
        <v>1391</v>
      </c>
      <c r="C88" s="650" t="s">
        <v>564</v>
      </c>
      <c r="D88" s="651" t="s">
        <v>1392</v>
      </c>
      <c r="E88" s="650" t="s">
        <v>576</v>
      </c>
      <c r="F88" s="651" t="s">
        <v>1396</v>
      </c>
      <c r="G88" s="650" t="s">
        <v>585</v>
      </c>
      <c r="H88" s="650" t="s">
        <v>877</v>
      </c>
      <c r="I88" s="650" t="s">
        <v>878</v>
      </c>
      <c r="J88" s="650" t="s">
        <v>879</v>
      </c>
      <c r="K88" s="650" t="s">
        <v>880</v>
      </c>
      <c r="L88" s="652">
        <v>111.19022799838659</v>
      </c>
      <c r="M88" s="652">
        <v>7</v>
      </c>
      <c r="N88" s="653">
        <v>778.33159598870611</v>
      </c>
    </row>
    <row r="89" spans="1:14" ht="14.4" customHeight="1" x14ac:dyDescent="0.3">
      <c r="A89" s="648" t="s">
        <v>553</v>
      </c>
      <c r="B89" s="649" t="s">
        <v>1391</v>
      </c>
      <c r="C89" s="650" t="s">
        <v>564</v>
      </c>
      <c r="D89" s="651" t="s">
        <v>1392</v>
      </c>
      <c r="E89" s="650" t="s">
        <v>576</v>
      </c>
      <c r="F89" s="651" t="s">
        <v>1396</v>
      </c>
      <c r="G89" s="650" t="s">
        <v>585</v>
      </c>
      <c r="H89" s="650" t="s">
        <v>881</v>
      </c>
      <c r="I89" s="650" t="s">
        <v>882</v>
      </c>
      <c r="J89" s="650" t="s">
        <v>883</v>
      </c>
      <c r="K89" s="650" t="s">
        <v>884</v>
      </c>
      <c r="L89" s="652">
        <v>104.74999999999997</v>
      </c>
      <c r="M89" s="652">
        <v>1</v>
      </c>
      <c r="N89" s="653">
        <v>104.74999999999997</v>
      </c>
    </row>
    <row r="90" spans="1:14" ht="14.4" customHeight="1" x14ac:dyDescent="0.3">
      <c r="A90" s="648" t="s">
        <v>553</v>
      </c>
      <c r="B90" s="649" t="s">
        <v>1391</v>
      </c>
      <c r="C90" s="650" t="s">
        <v>564</v>
      </c>
      <c r="D90" s="651" t="s">
        <v>1392</v>
      </c>
      <c r="E90" s="650" t="s">
        <v>576</v>
      </c>
      <c r="F90" s="651" t="s">
        <v>1396</v>
      </c>
      <c r="G90" s="650" t="s">
        <v>585</v>
      </c>
      <c r="H90" s="650" t="s">
        <v>885</v>
      </c>
      <c r="I90" s="650" t="s">
        <v>886</v>
      </c>
      <c r="J90" s="650" t="s">
        <v>887</v>
      </c>
      <c r="K90" s="650" t="s">
        <v>888</v>
      </c>
      <c r="L90" s="652">
        <v>67.390109604549707</v>
      </c>
      <c r="M90" s="652">
        <v>2</v>
      </c>
      <c r="N90" s="653">
        <v>134.78021920909941</v>
      </c>
    </row>
    <row r="91" spans="1:14" ht="14.4" customHeight="1" x14ac:dyDescent="0.3">
      <c r="A91" s="648" t="s">
        <v>553</v>
      </c>
      <c r="B91" s="649" t="s">
        <v>1391</v>
      </c>
      <c r="C91" s="650" t="s">
        <v>564</v>
      </c>
      <c r="D91" s="651" t="s">
        <v>1392</v>
      </c>
      <c r="E91" s="650" t="s">
        <v>576</v>
      </c>
      <c r="F91" s="651" t="s">
        <v>1396</v>
      </c>
      <c r="G91" s="650" t="s">
        <v>585</v>
      </c>
      <c r="H91" s="650" t="s">
        <v>889</v>
      </c>
      <c r="I91" s="650" t="s">
        <v>890</v>
      </c>
      <c r="J91" s="650" t="s">
        <v>891</v>
      </c>
      <c r="K91" s="650" t="s">
        <v>892</v>
      </c>
      <c r="L91" s="652">
        <v>61.160000000000011</v>
      </c>
      <c r="M91" s="652">
        <v>2</v>
      </c>
      <c r="N91" s="653">
        <v>122.32000000000002</v>
      </c>
    </row>
    <row r="92" spans="1:14" ht="14.4" customHeight="1" x14ac:dyDescent="0.3">
      <c r="A92" s="648" t="s">
        <v>553</v>
      </c>
      <c r="B92" s="649" t="s">
        <v>1391</v>
      </c>
      <c r="C92" s="650" t="s">
        <v>564</v>
      </c>
      <c r="D92" s="651" t="s">
        <v>1392</v>
      </c>
      <c r="E92" s="650" t="s">
        <v>576</v>
      </c>
      <c r="F92" s="651" t="s">
        <v>1396</v>
      </c>
      <c r="G92" s="650" t="s">
        <v>585</v>
      </c>
      <c r="H92" s="650" t="s">
        <v>893</v>
      </c>
      <c r="I92" s="650" t="s">
        <v>237</v>
      </c>
      <c r="J92" s="650" t="s">
        <v>894</v>
      </c>
      <c r="K92" s="650" t="s">
        <v>895</v>
      </c>
      <c r="L92" s="652">
        <v>23.699999999999996</v>
      </c>
      <c r="M92" s="652">
        <v>138</v>
      </c>
      <c r="N92" s="653">
        <v>3270.5999999999995</v>
      </c>
    </row>
    <row r="93" spans="1:14" ht="14.4" customHeight="1" x14ac:dyDescent="0.3">
      <c r="A93" s="648" t="s">
        <v>553</v>
      </c>
      <c r="B93" s="649" t="s">
        <v>1391</v>
      </c>
      <c r="C93" s="650" t="s">
        <v>564</v>
      </c>
      <c r="D93" s="651" t="s">
        <v>1392</v>
      </c>
      <c r="E93" s="650" t="s">
        <v>576</v>
      </c>
      <c r="F93" s="651" t="s">
        <v>1396</v>
      </c>
      <c r="G93" s="650" t="s">
        <v>585</v>
      </c>
      <c r="H93" s="650" t="s">
        <v>896</v>
      </c>
      <c r="I93" s="650" t="s">
        <v>237</v>
      </c>
      <c r="J93" s="650" t="s">
        <v>897</v>
      </c>
      <c r="K93" s="650" t="s">
        <v>895</v>
      </c>
      <c r="L93" s="652">
        <v>24.037194261613497</v>
      </c>
      <c r="M93" s="652">
        <v>6</v>
      </c>
      <c r="N93" s="653">
        <v>144.22316556968099</v>
      </c>
    </row>
    <row r="94" spans="1:14" ht="14.4" customHeight="1" x14ac:dyDescent="0.3">
      <c r="A94" s="648" t="s">
        <v>553</v>
      </c>
      <c r="B94" s="649" t="s">
        <v>1391</v>
      </c>
      <c r="C94" s="650" t="s">
        <v>564</v>
      </c>
      <c r="D94" s="651" t="s">
        <v>1392</v>
      </c>
      <c r="E94" s="650" t="s">
        <v>576</v>
      </c>
      <c r="F94" s="651" t="s">
        <v>1396</v>
      </c>
      <c r="G94" s="650" t="s">
        <v>585</v>
      </c>
      <c r="H94" s="650" t="s">
        <v>898</v>
      </c>
      <c r="I94" s="650" t="s">
        <v>899</v>
      </c>
      <c r="J94" s="650" t="s">
        <v>900</v>
      </c>
      <c r="K94" s="650" t="s">
        <v>901</v>
      </c>
      <c r="L94" s="652">
        <v>164.86333333333332</v>
      </c>
      <c r="M94" s="652">
        <v>1</v>
      </c>
      <c r="N94" s="653">
        <v>164.86333333333332</v>
      </c>
    </row>
    <row r="95" spans="1:14" ht="14.4" customHeight="1" x14ac:dyDescent="0.3">
      <c r="A95" s="648" t="s">
        <v>553</v>
      </c>
      <c r="B95" s="649" t="s">
        <v>1391</v>
      </c>
      <c r="C95" s="650" t="s">
        <v>564</v>
      </c>
      <c r="D95" s="651" t="s">
        <v>1392</v>
      </c>
      <c r="E95" s="650" t="s">
        <v>576</v>
      </c>
      <c r="F95" s="651" t="s">
        <v>1396</v>
      </c>
      <c r="G95" s="650" t="s">
        <v>585</v>
      </c>
      <c r="H95" s="650" t="s">
        <v>902</v>
      </c>
      <c r="I95" s="650" t="s">
        <v>903</v>
      </c>
      <c r="J95" s="650" t="s">
        <v>904</v>
      </c>
      <c r="K95" s="650" t="s">
        <v>905</v>
      </c>
      <c r="L95" s="652">
        <v>117.74000000000001</v>
      </c>
      <c r="M95" s="652">
        <v>8</v>
      </c>
      <c r="N95" s="653">
        <v>941.92000000000007</v>
      </c>
    </row>
    <row r="96" spans="1:14" ht="14.4" customHeight="1" x14ac:dyDescent="0.3">
      <c r="A96" s="648" t="s">
        <v>553</v>
      </c>
      <c r="B96" s="649" t="s">
        <v>1391</v>
      </c>
      <c r="C96" s="650" t="s">
        <v>564</v>
      </c>
      <c r="D96" s="651" t="s">
        <v>1392</v>
      </c>
      <c r="E96" s="650" t="s">
        <v>576</v>
      </c>
      <c r="F96" s="651" t="s">
        <v>1396</v>
      </c>
      <c r="G96" s="650" t="s">
        <v>585</v>
      </c>
      <c r="H96" s="650" t="s">
        <v>906</v>
      </c>
      <c r="I96" s="650" t="s">
        <v>907</v>
      </c>
      <c r="J96" s="650" t="s">
        <v>908</v>
      </c>
      <c r="K96" s="650" t="s">
        <v>909</v>
      </c>
      <c r="L96" s="652">
        <v>78.249991910275924</v>
      </c>
      <c r="M96" s="652">
        <v>1</v>
      </c>
      <c r="N96" s="653">
        <v>78.249991910275924</v>
      </c>
    </row>
    <row r="97" spans="1:14" ht="14.4" customHeight="1" x14ac:dyDescent="0.3">
      <c r="A97" s="648" t="s">
        <v>553</v>
      </c>
      <c r="B97" s="649" t="s">
        <v>1391</v>
      </c>
      <c r="C97" s="650" t="s">
        <v>564</v>
      </c>
      <c r="D97" s="651" t="s">
        <v>1392</v>
      </c>
      <c r="E97" s="650" t="s">
        <v>576</v>
      </c>
      <c r="F97" s="651" t="s">
        <v>1396</v>
      </c>
      <c r="G97" s="650" t="s">
        <v>585</v>
      </c>
      <c r="H97" s="650" t="s">
        <v>910</v>
      </c>
      <c r="I97" s="650" t="s">
        <v>911</v>
      </c>
      <c r="J97" s="650" t="s">
        <v>912</v>
      </c>
      <c r="K97" s="650" t="s">
        <v>913</v>
      </c>
      <c r="L97" s="652">
        <v>38.94</v>
      </c>
      <c r="M97" s="652">
        <v>2</v>
      </c>
      <c r="N97" s="653">
        <v>77.88</v>
      </c>
    </row>
    <row r="98" spans="1:14" ht="14.4" customHeight="1" x14ac:dyDescent="0.3">
      <c r="A98" s="648" t="s">
        <v>553</v>
      </c>
      <c r="B98" s="649" t="s">
        <v>1391</v>
      </c>
      <c r="C98" s="650" t="s">
        <v>564</v>
      </c>
      <c r="D98" s="651" t="s">
        <v>1392</v>
      </c>
      <c r="E98" s="650" t="s">
        <v>576</v>
      </c>
      <c r="F98" s="651" t="s">
        <v>1396</v>
      </c>
      <c r="G98" s="650" t="s">
        <v>585</v>
      </c>
      <c r="H98" s="650" t="s">
        <v>914</v>
      </c>
      <c r="I98" s="650" t="s">
        <v>914</v>
      </c>
      <c r="J98" s="650" t="s">
        <v>915</v>
      </c>
      <c r="K98" s="650" t="s">
        <v>916</v>
      </c>
      <c r="L98" s="652">
        <v>96.279767677654732</v>
      </c>
      <c r="M98" s="652">
        <v>2</v>
      </c>
      <c r="N98" s="653">
        <v>192.55953535530946</v>
      </c>
    </row>
    <row r="99" spans="1:14" ht="14.4" customHeight="1" x14ac:dyDescent="0.3">
      <c r="A99" s="648" t="s">
        <v>553</v>
      </c>
      <c r="B99" s="649" t="s">
        <v>1391</v>
      </c>
      <c r="C99" s="650" t="s">
        <v>564</v>
      </c>
      <c r="D99" s="651" t="s">
        <v>1392</v>
      </c>
      <c r="E99" s="650" t="s">
        <v>576</v>
      </c>
      <c r="F99" s="651" t="s">
        <v>1396</v>
      </c>
      <c r="G99" s="650" t="s">
        <v>585</v>
      </c>
      <c r="H99" s="650" t="s">
        <v>917</v>
      </c>
      <c r="I99" s="650" t="s">
        <v>237</v>
      </c>
      <c r="J99" s="650" t="s">
        <v>918</v>
      </c>
      <c r="K99" s="650" t="s">
        <v>919</v>
      </c>
      <c r="L99" s="652">
        <v>199.67000000000004</v>
      </c>
      <c r="M99" s="652">
        <v>2</v>
      </c>
      <c r="N99" s="653">
        <v>399.34000000000009</v>
      </c>
    </row>
    <row r="100" spans="1:14" ht="14.4" customHeight="1" x14ac:dyDescent="0.3">
      <c r="A100" s="648" t="s">
        <v>553</v>
      </c>
      <c r="B100" s="649" t="s">
        <v>1391</v>
      </c>
      <c r="C100" s="650" t="s">
        <v>564</v>
      </c>
      <c r="D100" s="651" t="s">
        <v>1392</v>
      </c>
      <c r="E100" s="650" t="s">
        <v>576</v>
      </c>
      <c r="F100" s="651" t="s">
        <v>1396</v>
      </c>
      <c r="G100" s="650" t="s">
        <v>585</v>
      </c>
      <c r="H100" s="650" t="s">
        <v>920</v>
      </c>
      <c r="I100" s="650" t="s">
        <v>921</v>
      </c>
      <c r="J100" s="650" t="s">
        <v>922</v>
      </c>
      <c r="K100" s="650" t="s">
        <v>923</v>
      </c>
      <c r="L100" s="652">
        <v>243.27999999999989</v>
      </c>
      <c r="M100" s="652">
        <v>1</v>
      </c>
      <c r="N100" s="653">
        <v>243.27999999999989</v>
      </c>
    </row>
    <row r="101" spans="1:14" ht="14.4" customHeight="1" x14ac:dyDescent="0.3">
      <c r="A101" s="648" t="s">
        <v>553</v>
      </c>
      <c r="B101" s="649" t="s">
        <v>1391</v>
      </c>
      <c r="C101" s="650" t="s">
        <v>564</v>
      </c>
      <c r="D101" s="651" t="s">
        <v>1392</v>
      </c>
      <c r="E101" s="650" t="s">
        <v>576</v>
      </c>
      <c r="F101" s="651" t="s">
        <v>1396</v>
      </c>
      <c r="G101" s="650" t="s">
        <v>585</v>
      </c>
      <c r="H101" s="650" t="s">
        <v>924</v>
      </c>
      <c r="I101" s="650" t="s">
        <v>925</v>
      </c>
      <c r="J101" s="650" t="s">
        <v>926</v>
      </c>
      <c r="K101" s="650" t="s">
        <v>927</v>
      </c>
      <c r="L101" s="652">
        <v>39.659999999999982</v>
      </c>
      <c r="M101" s="652">
        <v>1</v>
      </c>
      <c r="N101" s="653">
        <v>39.659999999999982</v>
      </c>
    </row>
    <row r="102" spans="1:14" ht="14.4" customHeight="1" x14ac:dyDescent="0.3">
      <c r="A102" s="648" t="s">
        <v>553</v>
      </c>
      <c r="B102" s="649" t="s">
        <v>1391</v>
      </c>
      <c r="C102" s="650" t="s">
        <v>564</v>
      </c>
      <c r="D102" s="651" t="s">
        <v>1392</v>
      </c>
      <c r="E102" s="650" t="s">
        <v>576</v>
      </c>
      <c r="F102" s="651" t="s">
        <v>1396</v>
      </c>
      <c r="G102" s="650" t="s">
        <v>585</v>
      </c>
      <c r="H102" s="650" t="s">
        <v>928</v>
      </c>
      <c r="I102" s="650" t="s">
        <v>237</v>
      </c>
      <c r="J102" s="650" t="s">
        <v>929</v>
      </c>
      <c r="K102" s="650"/>
      <c r="L102" s="652">
        <v>40.319995649122276</v>
      </c>
      <c r="M102" s="652">
        <v>2</v>
      </c>
      <c r="N102" s="653">
        <v>80.639991298244553</v>
      </c>
    </row>
    <row r="103" spans="1:14" ht="14.4" customHeight="1" x14ac:dyDescent="0.3">
      <c r="A103" s="648" t="s">
        <v>553</v>
      </c>
      <c r="B103" s="649" t="s">
        <v>1391</v>
      </c>
      <c r="C103" s="650" t="s">
        <v>564</v>
      </c>
      <c r="D103" s="651" t="s">
        <v>1392</v>
      </c>
      <c r="E103" s="650" t="s">
        <v>576</v>
      </c>
      <c r="F103" s="651" t="s">
        <v>1396</v>
      </c>
      <c r="G103" s="650" t="s">
        <v>585</v>
      </c>
      <c r="H103" s="650" t="s">
        <v>930</v>
      </c>
      <c r="I103" s="650" t="s">
        <v>930</v>
      </c>
      <c r="J103" s="650" t="s">
        <v>931</v>
      </c>
      <c r="K103" s="650" t="s">
        <v>932</v>
      </c>
      <c r="L103" s="652">
        <v>48.880054295607636</v>
      </c>
      <c r="M103" s="652">
        <v>1</v>
      </c>
      <c r="N103" s="653">
        <v>48.880054295607636</v>
      </c>
    </row>
    <row r="104" spans="1:14" ht="14.4" customHeight="1" x14ac:dyDescent="0.3">
      <c r="A104" s="648" t="s">
        <v>553</v>
      </c>
      <c r="B104" s="649" t="s">
        <v>1391</v>
      </c>
      <c r="C104" s="650" t="s">
        <v>564</v>
      </c>
      <c r="D104" s="651" t="s">
        <v>1392</v>
      </c>
      <c r="E104" s="650" t="s">
        <v>576</v>
      </c>
      <c r="F104" s="651" t="s">
        <v>1396</v>
      </c>
      <c r="G104" s="650" t="s">
        <v>585</v>
      </c>
      <c r="H104" s="650" t="s">
        <v>933</v>
      </c>
      <c r="I104" s="650" t="s">
        <v>934</v>
      </c>
      <c r="J104" s="650" t="s">
        <v>935</v>
      </c>
      <c r="K104" s="650" t="s">
        <v>936</v>
      </c>
      <c r="L104" s="652">
        <v>374.65</v>
      </c>
      <c r="M104" s="652">
        <v>1</v>
      </c>
      <c r="N104" s="653">
        <v>374.65</v>
      </c>
    </row>
    <row r="105" spans="1:14" ht="14.4" customHeight="1" x14ac:dyDescent="0.3">
      <c r="A105" s="648" t="s">
        <v>553</v>
      </c>
      <c r="B105" s="649" t="s">
        <v>1391</v>
      </c>
      <c r="C105" s="650" t="s">
        <v>564</v>
      </c>
      <c r="D105" s="651" t="s">
        <v>1392</v>
      </c>
      <c r="E105" s="650" t="s">
        <v>576</v>
      </c>
      <c r="F105" s="651" t="s">
        <v>1396</v>
      </c>
      <c r="G105" s="650" t="s">
        <v>585</v>
      </c>
      <c r="H105" s="650" t="s">
        <v>937</v>
      </c>
      <c r="I105" s="650" t="s">
        <v>938</v>
      </c>
      <c r="J105" s="650" t="s">
        <v>939</v>
      </c>
      <c r="K105" s="650" t="s">
        <v>940</v>
      </c>
      <c r="L105" s="652">
        <v>47.611855451513001</v>
      </c>
      <c r="M105" s="652">
        <v>31</v>
      </c>
      <c r="N105" s="653">
        <v>1475.967518996903</v>
      </c>
    </row>
    <row r="106" spans="1:14" ht="14.4" customHeight="1" x14ac:dyDescent="0.3">
      <c r="A106" s="648" t="s">
        <v>553</v>
      </c>
      <c r="B106" s="649" t="s">
        <v>1391</v>
      </c>
      <c r="C106" s="650" t="s">
        <v>564</v>
      </c>
      <c r="D106" s="651" t="s">
        <v>1392</v>
      </c>
      <c r="E106" s="650" t="s">
        <v>576</v>
      </c>
      <c r="F106" s="651" t="s">
        <v>1396</v>
      </c>
      <c r="G106" s="650" t="s">
        <v>585</v>
      </c>
      <c r="H106" s="650" t="s">
        <v>941</v>
      </c>
      <c r="I106" s="650" t="s">
        <v>942</v>
      </c>
      <c r="J106" s="650" t="s">
        <v>943</v>
      </c>
      <c r="K106" s="650" t="s">
        <v>944</v>
      </c>
      <c r="L106" s="652">
        <v>493.1</v>
      </c>
      <c r="M106" s="652">
        <v>1</v>
      </c>
      <c r="N106" s="653">
        <v>493.1</v>
      </c>
    </row>
    <row r="107" spans="1:14" ht="14.4" customHeight="1" x14ac:dyDescent="0.3">
      <c r="A107" s="648" t="s">
        <v>553</v>
      </c>
      <c r="B107" s="649" t="s">
        <v>1391</v>
      </c>
      <c r="C107" s="650" t="s">
        <v>564</v>
      </c>
      <c r="D107" s="651" t="s">
        <v>1392</v>
      </c>
      <c r="E107" s="650" t="s">
        <v>576</v>
      </c>
      <c r="F107" s="651" t="s">
        <v>1396</v>
      </c>
      <c r="G107" s="650" t="s">
        <v>585</v>
      </c>
      <c r="H107" s="650" t="s">
        <v>945</v>
      </c>
      <c r="I107" s="650" t="s">
        <v>946</v>
      </c>
      <c r="J107" s="650" t="s">
        <v>947</v>
      </c>
      <c r="K107" s="650" t="s">
        <v>948</v>
      </c>
      <c r="L107" s="652">
        <v>1271.3413789927306</v>
      </c>
      <c r="M107" s="652">
        <v>1</v>
      </c>
      <c r="N107" s="653">
        <v>1271.3413789927306</v>
      </c>
    </row>
    <row r="108" spans="1:14" ht="14.4" customHeight="1" x14ac:dyDescent="0.3">
      <c r="A108" s="648" t="s">
        <v>553</v>
      </c>
      <c r="B108" s="649" t="s">
        <v>1391</v>
      </c>
      <c r="C108" s="650" t="s">
        <v>564</v>
      </c>
      <c r="D108" s="651" t="s">
        <v>1392</v>
      </c>
      <c r="E108" s="650" t="s">
        <v>576</v>
      </c>
      <c r="F108" s="651" t="s">
        <v>1396</v>
      </c>
      <c r="G108" s="650" t="s">
        <v>585</v>
      </c>
      <c r="H108" s="650" t="s">
        <v>949</v>
      </c>
      <c r="I108" s="650" t="s">
        <v>949</v>
      </c>
      <c r="J108" s="650" t="s">
        <v>950</v>
      </c>
      <c r="K108" s="650" t="s">
        <v>951</v>
      </c>
      <c r="L108" s="652">
        <v>207.949471596265</v>
      </c>
      <c r="M108" s="652">
        <v>1</v>
      </c>
      <c r="N108" s="653">
        <v>207.949471596265</v>
      </c>
    </row>
    <row r="109" spans="1:14" ht="14.4" customHeight="1" x14ac:dyDescent="0.3">
      <c r="A109" s="648" t="s">
        <v>553</v>
      </c>
      <c r="B109" s="649" t="s">
        <v>1391</v>
      </c>
      <c r="C109" s="650" t="s">
        <v>564</v>
      </c>
      <c r="D109" s="651" t="s">
        <v>1392</v>
      </c>
      <c r="E109" s="650" t="s">
        <v>576</v>
      </c>
      <c r="F109" s="651" t="s">
        <v>1396</v>
      </c>
      <c r="G109" s="650" t="s">
        <v>585</v>
      </c>
      <c r="H109" s="650" t="s">
        <v>952</v>
      </c>
      <c r="I109" s="650" t="s">
        <v>953</v>
      </c>
      <c r="J109" s="650" t="s">
        <v>954</v>
      </c>
      <c r="K109" s="650" t="s">
        <v>955</v>
      </c>
      <c r="L109" s="652">
        <v>0</v>
      </c>
      <c r="M109" s="652">
        <v>0</v>
      </c>
      <c r="N109" s="653">
        <v>0</v>
      </c>
    </row>
    <row r="110" spans="1:14" ht="14.4" customHeight="1" x14ac:dyDescent="0.3">
      <c r="A110" s="648" t="s">
        <v>553</v>
      </c>
      <c r="B110" s="649" t="s">
        <v>1391</v>
      </c>
      <c r="C110" s="650" t="s">
        <v>564</v>
      </c>
      <c r="D110" s="651" t="s">
        <v>1392</v>
      </c>
      <c r="E110" s="650" t="s">
        <v>576</v>
      </c>
      <c r="F110" s="651" t="s">
        <v>1396</v>
      </c>
      <c r="G110" s="650" t="s">
        <v>585</v>
      </c>
      <c r="H110" s="650" t="s">
        <v>956</v>
      </c>
      <c r="I110" s="650" t="s">
        <v>237</v>
      </c>
      <c r="J110" s="650" t="s">
        <v>957</v>
      </c>
      <c r="K110" s="650"/>
      <c r="L110" s="652">
        <v>105.66011736648736</v>
      </c>
      <c r="M110" s="652">
        <v>1</v>
      </c>
      <c r="N110" s="653">
        <v>105.66011736648736</v>
      </c>
    </row>
    <row r="111" spans="1:14" ht="14.4" customHeight="1" x14ac:dyDescent="0.3">
      <c r="A111" s="648" t="s">
        <v>553</v>
      </c>
      <c r="B111" s="649" t="s">
        <v>1391</v>
      </c>
      <c r="C111" s="650" t="s">
        <v>564</v>
      </c>
      <c r="D111" s="651" t="s">
        <v>1392</v>
      </c>
      <c r="E111" s="650" t="s">
        <v>576</v>
      </c>
      <c r="F111" s="651" t="s">
        <v>1396</v>
      </c>
      <c r="G111" s="650" t="s">
        <v>585</v>
      </c>
      <c r="H111" s="650" t="s">
        <v>958</v>
      </c>
      <c r="I111" s="650" t="s">
        <v>959</v>
      </c>
      <c r="J111" s="650" t="s">
        <v>960</v>
      </c>
      <c r="K111" s="650" t="s">
        <v>961</v>
      </c>
      <c r="L111" s="652">
        <v>101.89</v>
      </c>
      <c r="M111" s="652">
        <v>5</v>
      </c>
      <c r="N111" s="653">
        <v>509.45</v>
      </c>
    </row>
    <row r="112" spans="1:14" ht="14.4" customHeight="1" x14ac:dyDescent="0.3">
      <c r="A112" s="648" t="s">
        <v>553</v>
      </c>
      <c r="B112" s="649" t="s">
        <v>1391</v>
      </c>
      <c r="C112" s="650" t="s">
        <v>564</v>
      </c>
      <c r="D112" s="651" t="s">
        <v>1392</v>
      </c>
      <c r="E112" s="650" t="s">
        <v>576</v>
      </c>
      <c r="F112" s="651" t="s">
        <v>1396</v>
      </c>
      <c r="G112" s="650" t="s">
        <v>585</v>
      </c>
      <c r="H112" s="650" t="s">
        <v>962</v>
      </c>
      <c r="I112" s="650" t="s">
        <v>963</v>
      </c>
      <c r="J112" s="650" t="s">
        <v>964</v>
      </c>
      <c r="K112" s="650" t="s">
        <v>965</v>
      </c>
      <c r="L112" s="652">
        <v>88.419999999999959</v>
      </c>
      <c r="M112" s="652">
        <v>1</v>
      </c>
      <c r="N112" s="653">
        <v>88.419999999999959</v>
      </c>
    </row>
    <row r="113" spans="1:14" ht="14.4" customHeight="1" x14ac:dyDescent="0.3">
      <c r="A113" s="648" t="s">
        <v>553</v>
      </c>
      <c r="B113" s="649" t="s">
        <v>1391</v>
      </c>
      <c r="C113" s="650" t="s">
        <v>564</v>
      </c>
      <c r="D113" s="651" t="s">
        <v>1392</v>
      </c>
      <c r="E113" s="650" t="s">
        <v>576</v>
      </c>
      <c r="F113" s="651" t="s">
        <v>1396</v>
      </c>
      <c r="G113" s="650" t="s">
        <v>585</v>
      </c>
      <c r="H113" s="650" t="s">
        <v>966</v>
      </c>
      <c r="I113" s="650" t="s">
        <v>967</v>
      </c>
      <c r="J113" s="650" t="s">
        <v>968</v>
      </c>
      <c r="K113" s="650" t="s">
        <v>969</v>
      </c>
      <c r="L113" s="652">
        <v>339.93997128849634</v>
      </c>
      <c r="M113" s="652">
        <v>11</v>
      </c>
      <c r="N113" s="653">
        <v>3739.3396841734598</v>
      </c>
    </row>
    <row r="114" spans="1:14" ht="14.4" customHeight="1" x14ac:dyDescent="0.3">
      <c r="A114" s="648" t="s">
        <v>553</v>
      </c>
      <c r="B114" s="649" t="s">
        <v>1391</v>
      </c>
      <c r="C114" s="650" t="s">
        <v>564</v>
      </c>
      <c r="D114" s="651" t="s">
        <v>1392</v>
      </c>
      <c r="E114" s="650" t="s">
        <v>576</v>
      </c>
      <c r="F114" s="651" t="s">
        <v>1396</v>
      </c>
      <c r="G114" s="650" t="s">
        <v>585</v>
      </c>
      <c r="H114" s="650" t="s">
        <v>970</v>
      </c>
      <c r="I114" s="650" t="s">
        <v>971</v>
      </c>
      <c r="J114" s="650" t="s">
        <v>972</v>
      </c>
      <c r="K114" s="650"/>
      <c r="L114" s="652">
        <v>264.47712664378651</v>
      </c>
      <c r="M114" s="652">
        <v>2</v>
      </c>
      <c r="N114" s="653">
        <v>528.95425328757301</v>
      </c>
    </row>
    <row r="115" spans="1:14" ht="14.4" customHeight="1" x14ac:dyDescent="0.3">
      <c r="A115" s="648" t="s">
        <v>553</v>
      </c>
      <c r="B115" s="649" t="s">
        <v>1391</v>
      </c>
      <c r="C115" s="650" t="s">
        <v>564</v>
      </c>
      <c r="D115" s="651" t="s">
        <v>1392</v>
      </c>
      <c r="E115" s="650" t="s">
        <v>576</v>
      </c>
      <c r="F115" s="651" t="s">
        <v>1396</v>
      </c>
      <c r="G115" s="650" t="s">
        <v>585</v>
      </c>
      <c r="H115" s="650" t="s">
        <v>973</v>
      </c>
      <c r="I115" s="650" t="s">
        <v>973</v>
      </c>
      <c r="J115" s="650" t="s">
        <v>974</v>
      </c>
      <c r="K115" s="650" t="s">
        <v>975</v>
      </c>
      <c r="L115" s="652">
        <v>113.61999999999998</v>
      </c>
      <c r="M115" s="652">
        <v>2</v>
      </c>
      <c r="N115" s="653">
        <v>227.23999999999995</v>
      </c>
    </row>
    <row r="116" spans="1:14" ht="14.4" customHeight="1" x14ac:dyDescent="0.3">
      <c r="A116" s="648" t="s">
        <v>553</v>
      </c>
      <c r="B116" s="649" t="s">
        <v>1391</v>
      </c>
      <c r="C116" s="650" t="s">
        <v>564</v>
      </c>
      <c r="D116" s="651" t="s">
        <v>1392</v>
      </c>
      <c r="E116" s="650" t="s">
        <v>576</v>
      </c>
      <c r="F116" s="651" t="s">
        <v>1396</v>
      </c>
      <c r="G116" s="650" t="s">
        <v>585</v>
      </c>
      <c r="H116" s="650" t="s">
        <v>976</v>
      </c>
      <c r="I116" s="650" t="s">
        <v>237</v>
      </c>
      <c r="J116" s="650" t="s">
        <v>977</v>
      </c>
      <c r="K116" s="650"/>
      <c r="L116" s="652">
        <v>123.12473482058337</v>
      </c>
      <c r="M116" s="652">
        <v>9</v>
      </c>
      <c r="N116" s="653">
        <v>1108.1226133852504</v>
      </c>
    </row>
    <row r="117" spans="1:14" ht="14.4" customHeight="1" x14ac:dyDescent="0.3">
      <c r="A117" s="648" t="s">
        <v>553</v>
      </c>
      <c r="B117" s="649" t="s">
        <v>1391</v>
      </c>
      <c r="C117" s="650" t="s">
        <v>564</v>
      </c>
      <c r="D117" s="651" t="s">
        <v>1392</v>
      </c>
      <c r="E117" s="650" t="s">
        <v>576</v>
      </c>
      <c r="F117" s="651" t="s">
        <v>1396</v>
      </c>
      <c r="G117" s="650" t="s">
        <v>585</v>
      </c>
      <c r="H117" s="650" t="s">
        <v>978</v>
      </c>
      <c r="I117" s="650" t="s">
        <v>979</v>
      </c>
      <c r="J117" s="650" t="s">
        <v>980</v>
      </c>
      <c r="K117" s="650" t="s">
        <v>981</v>
      </c>
      <c r="L117" s="652">
        <v>29.529999999999994</v>
      </c>
      <c r="M117" s="652">
        <v>1</v>
      </c>
      <c r="N117" s="653">
        <v>29.529999999999994</v>
      </c>
    </row>
    <row r="118" spans="1:14" ht="14.4" customHeight="1" x14ac:dyDescent="0.3">
      <c r="A118" s="648" t="s">
        <v>553</v>
      </c>
      <c r="B118" s="649" t="s">
        <v>1391</v>
      </c>
      <c r="C118" s="650" t="s">
        <v>564</v>
      </c>
      <c r="D118" s="651" t="s">
        <v>1392</v>
      </c>
      <c r="E118" s="650" t="s">
        <v>576</v>
      </c>
      <c r="F118" s="651" t="s">
        <v>1396</v>
      </c>
      <c r="G118" s="650" t="s">
        <v>585</v>
      </c>
      <c r="H118" s="650" t="s">
        <v>982</v>
      </c>
      <c r="I118" s="650" t="s">
        <v>982</v>
      </c>
      <c r="J118" s="650" t="s">
        <v>983</v>
      </c>
      <c r="K118" s="650" t="s">
        <v>984</v>
      </c>
      <c r="L118" s="652">
        <v>94.55</v>
      </c>
      <c r="M118" s="652">
        <v>1</v>
      </c>
      <c r="N118" s="653">
        <v>94.55</v>
      </c>
    </row>
    <row r="119" spans="1:14" ht="14.4" customHeight="1" x14ac:dyDescent="0.3">
      <c r="A119" s="648" t="s">
        <v>553</v>
      </c>
      <c r="B119" s="649" t="s">
        <v>1391</v>
      </c>
      <c r="C119" s="650" t="s">
        <v>564</v>
      </c>
      <c r="D119" s="651" t="s">
        <v>1392</v>
      </c>
      <c r="E119" s="650" t="s">
        <v>576</v>
      </c>
      <c r="F119" s="651" t="s">
        <v>1396</v>
      </c>
      <c r="G119" s="650" t="s">
        <v>585</v>
      </c>
      <c r="H119" s="650" t="s">
        <v>985</v>
      </c>
      <c r="I119" s="650" t="s">
        <v>986</v>
      </c>
      <c r="J119" s="650" t="s">
        <v>987</v>
      </c>
      <c r="K119" s="650" t="s">
        <v>988</v>
      </c>
      <c r="L119" s="652">
        <v>50.15</v>
      </c>
      <c r="M119" s="652">
        <v>3</v>
      </c>
      <c r="N119" s="653">
        <v>150.44999999999999</v>
      </c>
    </row>
    <row r="120" spans="1:14" ht="14.4" customHeight="1" x14ac:dyDescent="0.3">
      <c r="A120" s="648" t="s">
        <v>553</v>
      </c>
      <c r="B120" s="649" t="s">
        <v>1391</v>
      </c>
      <c r="C120" s="650" t="s">
        <v>564</v>
      </c>
      <c r="D120" s="651" t="s">
        <v>1392</v>
      </c>
      <c r="E120" s="650" t="s">
        <v>576</v>
      </c>
      <c r="F120" s="651" t="s">
        <v>1396</v>
      </c>
      <c r="G120" s="650" t="s">
        <v>585</v>
      </c>
      <c r="H120" s="650" t="s">
        <v>989</v>
      </c>
      <c r="I120" s="650" t="s">
        <v>990</v>
      </c>
      <c r="J120" s="650" t="s">
        <v>991</v>
      </c>
      <c r="K120" s="650" t="s">
        <v>992</v>
      </c>
      <c r="L120" s="652">
        <v>78.679836917377514</v>
      </c>
      <c r="M120" s="652">
        <v>1</v>
      </c>
      <c r="N120" s="653">
        <v>78.679836917377514</v>
      </c>
    </row>
    <row r="121" spans="1:14" ht="14.4" customHeight="1" x14ac:dyDescent="0.3">
      <c r="A121" s="648" t="s">
        <v>553</v>
      </c>
      <c r="B121" s="649" t="s">
        <v>1391</v>
      </c>
      <c r="C121" s="650" t="s">
        <v>564</v>
      </c>
      <c r="D121" s="651" t="s">
        <v>1392</v>
      </c>
      <c r="E121" s="650" t="s">
        <v>576</v>
      </c>
      <c r="F121" s="651" t="s">
        <v>1396</v>
      </c>
      <c r="G121" s="650" t="s">
        <v>585</v>
      </c>
      <c r="H121" s="650" t="s">
        <v>993</v>
      </c>
      <c r="I121" s="650" t="s">
        <v>994</v>
      </c>
      <c r="J121" s="650" t="s">
        <v>995</v>
      </c>
      <c r="K121" s="650" t="s">
        <v>996</v>
      </c>
      <c r="L121" s="652">
        <v>73.841475643609257</v>
      </c>
      <c r="M121" s="652">
        <v>10</v>
      </c>
      <c r="N121" s="653">
        <v>738.4147564360926</v>
      </c>
    </row>
    <row r="122" spans="1:14" ht="14.4" customHeight="1" x14ac:dyDescent="0.3">
      <c r="A122" s="648" t="s">
        <v>553</v>
      </c>
      <c r="B122" s="649" t="s">
        <v>1391</v>
      </c>
      <c r="C122" s="650" t="s">
        <v>564</v>
      </c>
      <c r="D122" s="651" t="s">
        <v>1392</v>
      </c>
      <c r="E122" s="650" t="s">
        <v>576</v>
      </c>
      <c r="F122" s="651" t="s">
        <v>1396</v>
      </c>
      <c r="G122" s="650" t="s">
        <v>585</v>
      </c>
      <c r="H122" s="650" t="s">
        <v>997</v>
      </c>
      <c r="I122" s="650" t="s">
        <v>998</v>
      </c>
      <c r="J122" s="650" t="s">
        <v>999</v>
      </c>
      <c r="K122" s="650"/>
      <c r="L122" s="652">
        <v>177.5</v>
      </c>
      <c r="M122" s="652">
        <v>2</v>
      </c>
      <c r="N122" s="653">
        <v>355</v>
      </c>
    </row>
    <row r="123" spans="1:14" ht="14.4" customHeight="1" x14ac:dyDescent="0.3">
      <c r="A123" s="648" t="s">
        <v>553</v>
      </c>
      <c r="B123" s="649" t="s">
        <v>1391</v>
      </c>
      <c r="C123" s="650" t="s">
        <v>564</v>
      </c>
      <c r="D123" s="651" t="s">
        <v>1392</v>
      </c>
      <c r="E123" s="650" t="s">
        <v>576</v>
      </c>
      <c r="F123" s="651" t="s">
        <v>1396</v>
      </c>
      <c r="G123" s="650" t="s">
        <v>585</v>
      </c>
      <c r="H123" s="650" t="s">
        <v>1000</v>
      </c>
      <c r="I123" s="650" t="s">
        <v>237</v>
      </c>
      <c r="J123" s="650" t="s">
        <v>1001</v>
      </c>
      <c r="K123" s="650"/>
      <c r="L123" s="652">
        <v>111.56480096801207</v>
      </c>
      <c r="M123" s="652">
        <v>2</v>
      </c>
      <c r="N123" s="653">
        <v>223.12960193602413</v>
      </c>
    </row>
    <row r="124" spans="1:14" ht="14.4" customHeight="1" x14ac:dyDescent="0.3">
      <c r="A124" s="648" t="s">
        <v>553</v>
      </c>
      <c r="B124" s="649" t="s">
        <v>1391</v>
      </c>
      <c r="C124" s="650" t="s">
        <v>564</v>
      </c>
      <c r="D124" s="651" t="s">
        <v>1392</v>
      </c>
      <c r="E124" s="650" t="s">
        <v>576</v>
      </c>
      <c r="F124" s="651" t="s">
        <v>1396</v>
      </c>
      <c r="G124" s="650" t="s">
        <v>585</v>
      </c>
      <c r="H124" s="650" t="s">
        <v>1002</v>
      </c>
      <c r="I124" s="650" t="s">
        <v>237</v>
      </c>
      <c r="J124" s="650" t="s">
        <v>1003</v>
      </c>
      <c r="K124" s="650"/>
      <c r="L124" s="652">
        <v>38.7106716763207</v>
      </c>
      <c r="M124" s="652">
        <v>1</v>
      </c>
      <c r="N124" s="653">
        <v>38.7106716763207</v>
      </c>
    </row>
    <row r="125" spans="1:14" ht="14.4" customHeight="1" x14ac:dyDescent="0.3">
      <c r="A125" s="648" t="s">
        <v>553</v>
      </c>
      <c r="B125" s="649" t="s">
        <v>1391</v>
      </c>
      <c r="C125" s="650" t="s">
        <v>564</v>
      </c>
      <c r="D125" s="651" t="s">
        <v>1392</v>
      </c>
      <c r="E125" s="650" t="s">
        <v>576</v>
      </c>
      <c r="F125" s="651" t="s">
        <v>1396</v>
      </c>
      <c r="G125" s="650" t="s">
        <v>585</v>
      </c>
      <c r="H125" s="650" t="s">
        <v>1004</v>
      </c>
      <c r="I125" s="650" t="s">
        <v>1005</v>
      </c>
      <c r="J125" s="650" t="s">
        <v>1006</v>
      </c>
      <c r="K125" s="650"/>
      <c r="L125" s="652">
        <v>66.85233929449177</v>
      </c>
      <c r="M125" s="652">
        <v>1</v>
      </c>
      <c r="N125" s="653">
        <v>66.85233929449177</v>
      </c>
    </row>
    <row r="126" spans="1:14" ht="14.4" customHeight="1" x14ac:dyDescent="0.3">
      <c r="A126" s="648" t="s">
        <v>553</v>
      </c>
      <c r="B126" s="649" t="s">
        <v>1391</v>
      </c>
      <c r="C126" s="650" t="s">
        <v>564</v>
      </c>
      <c r="D126" s="651" t="s">
        <v>1392</v>
      </c>
      <c r="E126" s="650" t="s">
        <v>576</v>
      </c>
      <c r="F126" s="651" t="s">
        <v>1396</v>
      </c>
      <c r="G126" s="650" t="s">
        <v>585</v>
      </c>
      <c r="H126" s="650" t="s">
        <v>1007</v>
      </c>
      <c r="I126" s="650" t="s">
        <v>237</v>
      </c>
      <c r="J126" s="650" t="s">
        <v>1008</v>
      </c>
      <c r="K126" s="650"/>
      <c r="L126" s="652">
        <v>82.124756679166254</v>
      </c>
      <c r="M126" s="652">
        <v>7</v>
      </c>
      <c r="N126" s="653">
        <v>574.87329675416379</v>
      </c>
    </row>
    <row r="127" spans="1:14" ht="14.4" customHeight="1" x14ac:dyDescent="0.3">
      <c r="A127" s="648" t="s">
        <v>553</v>
      </c>
      <c r="B127" s="649" t="s">
        <v>1391</v>
      </c>
      <c r="C127" s="650" t="s">
        <v>564</v>
      </c>
      <c r="D127" s="651" t="s">
        <v>1392</v>
      </c>
      <c r="E127" s="650" t="s">
        <v>576</v>
      </c>
      <c r="F127" s="651" t="s">
        <v>1396</v>
      </c>
      <c r="G127" s="650" t="s">
        <v>585</v>
      </c>
      <c r="H127" s="650" t="s">
        <v>1009</v>
      </c>
      <c r="I127" s="650" t="s">
        <v>237</v>
      </c>
      <c r="J127" s="650" t="s">
        <v>1010</v>
      </c>
      <c r="K127" s="650" t="s">
        <v>1011</v>
      </c>
      <c r="L127" s="652">
        <v>134.05842810127851</v>
      </c>
      <c r="M127" s="652">
        <v>20</v>
      </c>
      <c r="N127" s="653">
        <v>2681.1685620255703</v>
      </c>
    </row>
    <row r="128" spans="1:14" ht="14.4" customHeight="1" x14ac:dyDescent="0.3">
      <c r="A128" s="648" t="s">
        <v>553</v>
      </c>
      <c r="B128" s="649" t="s">
        <v>1391</v>
      </c>
      <c r="C128" s="650" t="s">
        <v>564</v>
      </c>
      <c r="D128" s="651" t="s">
        <v>1392</v>
      </c>
      <c r="E128" s="650" t="s">
        <v>576</v>
      </c>
      <c r="F128" s="651" t="s">
        <v>1396</v>
      </c>
      <c r="G128" s="650" t="s">
        <v>585</v>
      </c>
      <c r="H128" s="650" t="s">
        <v>1012</v>
      </c>
      <c r="I128" s="650" t="s">
        <v>1013</v>
      </c>
      <c r="J128" s="650" t="s">
        <v>646</v>
      </c>
      <c r="K128" s="650" t="s">
        <v>1014</v>
      </c>
      <c r="L128" s="652">
        <v>124.20340046996976</v>
      </c>
      <c r="M128" s="652">
        <v>43</v>
      </c>
      <c r="N128" s="653">
        <v>5340.7462202086999</v>
      </c>
    </row>
    <row r="129" spans="1:14" ht="14.4" customHeight="1" x14ac:dyDescent="0.3">
      <c r="A129" s="648" t="s">
        <v>553</v>
      </c>
      <c r="B129" s="649" t="s">
        <v>1391</v>
      </c>
      <c r="C129" s="650" t="s">
        <v>564</v>
      </c>
      <c r="D129" s="651" t="s">
        <v>1392</v>
      </c>
      <c r="E129" s="650" t="s">
        <v>576</v>
      </c>
      <c r="F129" s="651" t="s">
        <v>1396</v>
      </c>
      <c r="G129" s="650" t="s">
        <v>585</v>
      </c>
      <c r="H129" s="650" t="s">
        <v>1015</v>
      </c>
      <c r="I129" s="650" t="s">
        <v>1016</v>
      </c>
      <c r="J129" s="650" t="s">
        <v>1017</v>
      </c>
      <c r="K129" s="650" t="s">
        <v>1018</v>
      </c>
      <c r="L129" s="652">
        <v>151.36000000000004</v>
      </c>
      <c r="M129" s="652">
        <v>1</v>
      </c>
      <c r="N129" s="653">
        <v>151.36000000000004</v>
      </c>
    </row>
    <row r="130" spans="1:14" ht="14.4" customHeight="1" x14ac:dyDescent="0.3">
      <c r="A130" s="648" t="s">
        <v>553</v>
      </c>
      <c r="B130" s="649" t="s">
        <v>1391</v>
      </c>
      <c r="C130" s="650" t="s">
        <v>564</v>
      </c>
      <c r="D130" s="651" t="s">
        <v>1392</v>
      </c>
      <c r="E130" s="650" t="s">
        <v>576</v>
      </c>
      <c r="F130" s="651" t="s">
        <v>1396</v>
      </c>
      <c r="G130" s="650" t="s">
        <v>585</v>
      </c>
      <c r="H130" s="650" t="s">
        <v>1019</v>
      </c>
      <c r="I130" s="650" t="s">
        <v>1020</v>
      </c>
      <c r="J130" s="650" t="s">
        <v>1021</v>
      </c>
      <c r="K130" s="650" t="s">
        <v>1022</v>
      </c>
      <c r="L130" s="652">
        <v>141.06</v>
      </c>
      <c r="M130" s="652">
        <v>1</v>
      </c>
      <c r="N130" s="653">
        <v>141.06</v>
      </c>
    </row>
    <row r="131" spans="1:14" ht="14.4" customHeight="1" x14ac:dyDescent="0.3">
      <c r="A131" s="648" t="s">
        <v>553</v>
      </c>
      <c r="B131" s="649" t="s">
        <v>1391</v>
      </c>
      <c r="C131" s="650" t="s">
        <v>564</v>
      </c>
      <c r="D131" s="651" t="s">
        <v>1392</v>
      </c>
      <c r="E131" s="650" t="s">
        <v>576</v>
      </c>
      <c r="F131" s="651" t="s">
        <v>1396</v>
      </c>
      <c r="G131" s="650" t="s">
        <v>585</v>
      </c>
      <c r="H131" s="650" t="s">
        <v>1023</v>
      </c>
      <c r="I131" s="650" t="s">
        <v>1024</v>
      </c>
      <c r="J131" s="650" t="s">
        <v>1025</v>
      </c>
      <c r="K131" s="650" t="s">
        <v>1026</v>
      </c>
      <c r="L131" s="652">
        <v>31.09</v>
      </c>
      <c r="M131" s="652">
        <v>12</v>
      </c>
      <c r="N131" s="653">
        <v>373.08</v>
      </c>
    </row>
    <row r="132" spans="1:14" ht="14.4" customHeight="1" x14ac:dyDescent="0.3">
      <c r="A132" s="648" t="s">
        <v>553</v>
      </c>
      <c r="B132" s="649" t="s">
        <v>1391</v>
      </c>
      <c r="C132" s="650" t="s">
        <v>564</v>
      </c>
      <c r="D132" s="651" t="s">
        <v>1392</v>
      </c>
      <c r="E132" s="650" t="s">
        <v>576</v>
      </c>
      <c r="F132" s="651" t="s">
        <v>1396</v>
      </c>
      <c r="G132" s="650" t="s">
        <v>585</v>
      </c>
      <c r="H132" s="650" t="s">
        <v>1027</v>
      </c>
      <c r="I132" s="650" t="s">
        <v>1027</v>
      </c>
      <c r="J132" s="650" t="s">
        <v>1028</v>
      </c>
      <c r="K132" s="650" t="s">
        <v>1029</v>
      </c>
      <c r="L132" s="652">
        <v>172.69910854623868</v>
      </c>
      <c r="M132" s="652">
        <v>1</v>
      </c>
      <c r="N132" s="653">
        <v>172.69910854623868</v>
      </c>
    </row>
    <row r="133" spans="1:14" ht="14.4" customHeight="1" x14ac:dyDescent="0.3">
      <c r="A133" s="648" t="s">
        <v>553</v>
      </c>
      <c r="B133" s="649" t="s">
        <v>1391</v>
      </c>
      <c r="C133" s="650" t="s">
        <v>564</v>
      </c>
      <c r="D133" s="651" t="s">
        <v>1392</v>
      </c>
      <c r="E133" s="650" t="s">
        <v>576</v>
      </c>
      <c r="F133" s="651" t="s">
        <v>1396</v>
      </c>
      <c r="G133" s="650" t="s">
        <v>585</v>
      </c>
      <c r="H133" s="650" t="s">
        <v>1030</v>
      </c>
      <c r="I133" s="650" t="s">
        <v>1031</v>
      </c>
      <c r="J133" s="650" t="s">
        <v>1032</v>
      </c>
      <c r="K133" s="650" t="s">
        <v>1033</v>
      </c>
      <c r="L133" s="652">
        <v>120.31973302317063</v>
      </c>
      <c r="M133" s="652">
        <v>1</v>
      </c>
      <c r="N133" s="653">
        <v>120.31973302317063</v>
      </c>
    </row>
    <row r="134" spans="1:14" ht="14.4" customHeight="1" x14ac:dyDescent="0.3">
      <c r="A134" s="648" t="s">
        <v>553</v>
      </c>
      <c r="B134" s="649" t="s">
        <v>1391</v>
      </c>
      <c r="C134" s="650" t="s">
        <v>564</v>
      </c>
      <c r="D134" s="651" t="s">
        <v>1392</v>
      </c>
      <c r="E134" s="650" t="s">
        <v>576</v>
      </c>
      <c r="F134" s="651" t="s">
        <v>1396</v>
      </c>
      <c r="G134" s="650" t="s">
        <v>585</v>
      </c>
      <c r="H134" s="650" t="s">
        <v>1034</v>
      </c>
      <c r="I134" s="650" t="s">
        <v>1035</v>
      </c>
      <c r="J134" s="650" t="s">
        <v>1036</v>
      </c>
      <c r="K134" s="650" t="s">
        <v>1037</v>
      </c>
      <c r="L134" s="652">
        <v>180.63938140475557</v>
      </c>
      <c r="M134" s="652">
        <v>1</v>
      </c>
      <c r="N134" s="653">
        <v>180.63938140475557</v>
      </c>
    </row>
    <row r="135" spans="1:14" ht="14.4" customHeight="1" x14ac:dyDescent="0.3">
      <c r="A135" s="648" t="s">
        <v>553</v>
      </c>
      <c r="B135" s="649" t="s">
        <v>1391</v>
      </c>
      <c r="C135" s="650" t="s">
        <v>564</v>
      </c>
      <c r="D135" s="651" t="s">
        <v>1392</v>
      </c>
      <c r="E135" s="650" t="s">
        <v>576</v>
      </c>
      <c r="F135" s="651" t="s">
        <v>1396</v>
      </c>
      <c r="G135" s="650" t="s">
        <v>585</v>
      </c>
      <c r="H135" s="650" t="s">
        <v>1038</v>
      </c>
      <c r="I135" s="650" t="s">
        <v>1039</v>
      </c>
      <c r="J135" s="650" t="s">
        <v>1040</v>
      </c>
      <c r="K135" s="650" t="s">
        <v>1041</v>
      </c>
      <c r="L135" s="652">
        <v>81.880020111728541</v>
      </c>
      <c r="M135" s="652">
        <v>1</v>
      </c>
      <c r="N135" s="653">
        <v>81.880020111728541</v>
      </c>
    </row>
    <row r="136" spans="1:14" ht="14.4" customHeight="1" x14ac:dyDescent="0.3">
      <c r="A136" s="648" t="s">
        <v>553</v>
      </c>
      <c r="B136" s="649" t="s">
        <v>1391</v>
      </c>
      <c r="C136" s="650" t="s">
        <v>564</v>
      </c>
      <c r="D136" s="651" t="s">
        <v>1392</v>
      </c>
      <c r="E136" s="650" t="s">
        <v>576</v>
      </c>
      <c r="F136" s="651" t="s">
        <v>1396</v>
      </c>
      <c r="G136" s="650" t="s">
        <v>585</v>
      </c>
      <c r="H136" s="650" t="s">
        <v>1042</v>
      </c>
      <c r="I136" s="650" t="s">
        <v>1043</v>
      </c>
      <c r="J136" s="650" t="s">
        <v>1044</v>
      </c>
      <c r="K136" s="650" t="s">
        <v>1045</v>
      </c>
      <c r="L136" s="652">
        <v>30.982838403757821</v>
      </c>
      <c r="M136" s="652">
        <v>7</v>
      </c>
      <c r="N136" s="653">
        <v>216.87986882630474</v>
      </c>
    </row>
    <row r="137" spans="1:14" ht="14.4" customHeight="1" x14ac:dyDescent="0.3">
      <c r="A137" s="648" t="s">
        <v>553</v>
      </c>
      <c r="B137" s="649" t="s">
        <v>1391</v>
      </c>
      <c r="C137" s="650" t="s">
        <v>564</v>
      </c>
      <c r="D137" s="651" t="s">
        <v>1392</v>
      </c>
      <c r="E137" s="650" t="s">
        <v>576</v>
      </c>
      <c r="F137" s="651" t="s">
        <v>1396</v>
      </c>
      <c r="G137" s="650" t="s">
        <v>585</v>
      </c>
      <c r="H137" s="650" t="s">
        <v>1046</v>
      </c>
      <c r="I137" s="650" t="s">
        <v>1046</v>
      </c>
      <c r="J137" s="650" t="s">
        <v>1047</v>
      </c>
      <c r="K137" s="650" t="s">
        <v>1048</v>
      </c>
      <c r="L137" s="652">
        <v>58.45</v>
      </c>
      <c r="M137" s="652">
        <v>1</v>
      </c>
      <c r="N137" s="653">
        <v>58.45</v>
      </c>
    </row>
    <row r="138" spans="1:14" ht="14.4" customHeight="1" x14ac:dyDescent="0.3">
      <c r="A138" s="648" t="s">
        <v>553</v>
      </c>
      <c r="B138" s="649" t="s">
        <v>1391</v>
      </c>
      <c r="C138" s="650" t="s">
        <v>564</v>
      </c>
      <c r="D138" s="651" t="s">
        <v>1392</v>
      </c>
      <c r="E138" s="650" t="s">
        <v>576</v>
      </c>
      <c r="F138" s="651" t="s">
        <v>1396</v>
      </c>
      <c r="G138" s="650" t="s">
        <v>585</v>
      </c>
      <c r="H138" s="650" t="s">
        <v>1049</v>
      </c>
      <c r="I138" s="650" t="s">
        <v>237</v>
      </c>
      <c r="J138" s="650" t="s">
        <v>1050</v>
      </c>
      <c r="K138" s="650"/>
      <c r="L138" s="652">
        <v>188.65895397892658</v>
      </c>
      <c r="M138" s="652">
        <v>3</v>
      </c>
      <c r="N138" s="653">
        <v>565.97686193677976</v>
      </c>
    </row>
    <row r="139" spans="1:14" ht="14.4" customHeight="1" x14ac:dyDescent="0.3">
      <c r="A139" s="648" t="s">
        <v>553</v>
      </c>
      <c r="B139" s="649" t="s">
        <v>1391</v>
      </c>
      <c r="C139" s="650" t="s">
        <v>564</v>
      </c>
      <c r="D139" s="651" t="s">
        <v>1392</v>
      </c>
      <c r="E139" s="650" t="s">
        <v>576</v>
      </c>
      <c r="F139" s="651" t="s">
        <v>1396</v>
      </c>
      <c r="G139" s="650" t="s">
        <v>585</v>
      </c>
      <c r="H139" s="650" t="s">
        <v>1051</v>
      </c>
      <c r="I139" s="650" t="s">
        <v>1052</v>
      </c>
      <c r="J139" s="650" t="s">
        <v>1053</v>
      </c>
      <c r="K139" s="650" t="s">
        <v>1054</v>
      </c>
      <c r="L139" s="652">
        <v>201.24341268779165</v>
      </c>
      <c r="M139" s="652">
        <v>3</v>
      </c>
      <c r="N139" s="653">
        <v>603.73023806337494</v>
      </c>
    </row>
    <row r="140" spans="1:14" ht="14.4" customHeight="1" x14ac:dyDescent="0.3">
      <c r="A140" s="648" t="s">
        <v>553</v>
      </c>
      <c r="B140" s="649" t="s">
        <v>1391</v>
      </c>
      <c r="C140" s="650" t="s">
        <v>564</v>
      </c>
      <c r="D140" s="651" t="s">
        <v>1392</v>
      </c>
      <c r="E140" s="650" t="s">
        <v>576</v>
      </c>
      <c r="F140" s="651" t="s">
        <v>1396</v>
      </c>
      <c r="G140" s="650" t="s">
        <v>585</v>
      </c>
      <c r="H140" s="650" t="s">
        <v>1055</v>
      </c>
      <c r="I140" s="650" t="s">
        <v>237</v>
      </c>
      <c r="J140" s="650" t="s">
        <v>1056</v>
      </c>
      <c r="K140" s="650"/>
      <c r="L140" s="652">
        <v>115.9492685442985</v>
      </c>
      <c r="M140" s="652">
        <v>2</v>
      </c>
      <c r="N140" s="653">
        <v>231.89853708859701</v>
      </c>
    </row>
    <row r="141" spans="1:14" ht="14.4" customHeight="1" x14ac:dyDescent="0.3">
      <c r="A141" s="648" t="s">
        <v>553</v>
      </c>
      <c r="B141" s="649" t="s">
        <v>1391</v>
      </c>
      <c r="C141" s="650" t="s">
        <v>564</v>
      </c>
      <c r="D141" s="651" t="s">
        <v>1392</v>
      </c>
      <c r="E141" s="650" t="s">
        <v>576</v>
      </c>
      <c r="F141" s="651" t="s">
        <v>1396</v>
      </c>
      <c r="G141" s="650" t="s">
        <v>585</v>
      </c>
      <c r="H141" s="650" t="s">
        <v>1057</v>
      </c>
      <c r="I141" s="650" t="s">
        <v>237</v>
      </c>
      <c r="J141" s="650" t="s">
        <v>1058</v>
      </c>
      <c r="K141" s="650"/>
      <c r="L141" s="652">
        <v>168.32546827347423</v>
      </c>
      <c r="M141" s="652">
        <v>4</v>
      </c>
      <c r="N141" s="653">
        <v>673.30187309389692</v>
      </c>
    </row>
    <row r="142" spans="1:14" ht="14.4" customHeight="1" x14ac:dyDescent="0.3">
      <c r="A142" s="648" t="s">
        <v>553</v>
      </c>
      <c r="B142" s="649" t="s">
        <v>1391</v>
      </c>
      <c r="C142" s="650" t="s">
        <v>564</v>
      </c>
      <c r="D142" s="651" t="s">
        <v>1392</v>
      </c>
      <c r="E142" s="650" t="s">
        <v>576</v>
      </c>
      <c r="F142" s="651" t="s">
        <v>1396</v>
      </c>
      <c r="G142" s="650" t="s">
        <v>585</v>
      </c>
      <c r="H142" s="650" t="s">
        <v>1059</v>
      </c>
      <c r="I142" s="650" t="s">
        <v>1060</v>
      </c>
      <c r="J142" s="650" t="s">
        <v>1061</v>
      </c>
      <c r="K142" s="650" t="s">
        <v>1062</v>
      </c>
      <c r="L142" s="652">
        <v>32.96</v>
      </c>
      <c r="M142" s="652">
        <v>1</v>
      </c>
      <c r="N142" s="653">
        <v>32.96</v>
      </c>
    </row>
    <row r="143" spans="1:14" ht="14.4" customHeight="1" x14ac:dyDescent="0.3">
      <c r="A143" s="648" t="s">
        <v>553</v>
      </c>
      <c r="B143" s="649" t="s">
        <v>1391</v>
      </c>
      <c r="C143" s="650" t="s">
        <v>564</v>
      </c>
      <c r="D143" s="651" t="s">
        <v>1392</v>
      </c>
      <c r="E143" s="650" t="s">
        <v>576</v>
      </c>
      <c r="F143" s="651" t="s">
        <v>1396</v>
      </c>
      <c r="G143" s="650" t="s">
        <v>585</v>
      </c>
      <c r="H143" s="650" t="s">
        <v>1063</v>
      </c>
      <c r="I143" s="650" t="s">
        <v>237</v>
      </c>
      <c r="J143" s="650" t="s">
        <v>1064</v>
      </c>
      <c r="K143" s="650"/>
      <c r="L143" s="652">
        <v>265.74</v>
      </c>
      <c r="M143" s="652">
        <v>1</v>
      </c>
      <c r="N143" s="653">
        <v>265.74</v>
      </c>
    </row>
    <row r="144" spans="1:14" ht="14.4" customHeight="1" x14ac:dyDescent="0.3">
      <c r="A144" s="648" t="s">
        <v>553</v>
      </c>
      <c r="B144" s="649" t="s">
        <v>1391</v>
      </c>
      <c r="C144" s="650" t="s">
        <v>564</v>
      </c>
      <c r="D144" s="651" t="s">
        <v>1392</v>
      </c>
      <c r="E144" s="650" t="s">
        <v>576</v>
      </c>
      <c r="F144" s="651" t="s">
        <v>1396</v>
      </c>
      <c r="G144" s="650" t="s">
        <v>585</v>
      </c>
      <c r="H144" s="650" t="s">
        <v>1065</v>
      </c>
      <c r="I144" s="650" t="s">
        <v>1065</v>
      </c>
      <c r="J144" s="650" t="s">
        <v>1066</v>
      </c>
      <c r="K144" s="650" t="s">
        <v>1067</v>
      </c>
      <c r="L144" s="652">
        <v>92</v>
      </c>
      <c r="M144" s="652">
        <v>1</v>
      </c>
      <c r="N144" s="653">
        <v>92</v>
      </c>
    </row>
    <row r="145" spans="1:14" ht="14.4" customHeight="1" x14ac:dyDescent="0.3">
      <c r="A145" s="648" t="s">
        <v>553</v>
      </c>
      <c r="B145" s="649" t="s">
        <v>1391</v>
      </c>
      <c r="C145" s="650" t="s">
        <v>564</v>
      </c>
      <c r="D145" s="651" t="s">
        <v>1392</v>
      </c>
      <c r="E145" s="650" t="s">
        <v>576</v>
      </c>
      <c r="F145" s="651" t="s">
        <v>1396</v>
      </c>
      <c r="G145" s="650" t="s">
        <v>585</v>
      </c>
      <c r="H145" s="650" t="s">
        <v>1068</v>
      </c>
      <c r="I145" s="650" t="s">
        <v>1068</v>
      </c>
      <c r="J145" s="650" t="s">
        <v>605</v>
      </c>
      <c r="K145" s="650" t="s">
        <v>1069</v>
      </c>
      <c r="L145" s="652">
        <v>60.002090197327291</v>
      </c>
      <c r="M145" s="652">
        <v>17</v>
      </c>
      <c r="N145" s="653">
        <v>1020.035533354564</v>
      </c>
    </row>
    <row r="146" spans="1:14" ht="14.4" customHeight="1" x14ac:dyDescent="0.3">
      <c r="A146" s="648" t="s">
        <v>553</v>
      </c>
      <c r="B146" s="649" t="s">
        <v>1391</v>
      </c>
      <c r="C146" s="650" t="s">
        <v>564</v>
      </c>
      <c r="D146" s="651" t="s">
        <v>1392</v>
      </c>
      <c r="E146" s="650" t="s">
        <v>576</v>
      </c>
      <c r="F146" s="651" t="s">
        <v>1396</v>
      </c>
      <c r="G146" s="650" t="s">
        <v>585</v>
      </c>
      <c r="H146" s="650" t="s">
        <v>1070</v>
      </c>
      <c r="I146" s="650" t="s">
        <v>237</v>
      </c>
      <c r="J146" s="650" t="s">
        <v>1071</v>
      </c>
      <c r="K146" s="650"/>
      <c r="L146" s="652">
        <v>19.170005503934437</v>
      </c>
      <c r="M146" s="652">
        <v>3</v>
      </c>
      <c r="N146" s="653">
        <v>57.510016511803315</v>
      </c>
    </row>
    <row r="147" spans="1:14" ht="14.4" customHeight="1" x14ac:dyDescent="0.3">
      <c r="A147" s="648" t="s">
        <v>553</v>
      </c>
      <c r="B147" s="649" t="s">
        <v>1391</v>
      </c>
      <c r="C147" s="650" t="s">
        <v>564</v>
      </c>
      <c r="D147" s="651" t="s">
        <v>1392</v>
      </c>
      <c r="E147" s="650" t="s">
        <v>576</v>
      </c>
      <c r="F147" s="651" t="s">
        <v>1396</v>
      </c>
      <c r="G147" s="650" t="s">
        <v>585</v>
      </c>
      <c r="H147" s="650" t="s">
        <v>1072</v>
      </c>
      <c r="I147" s="650" t="s">
        <v>1073</v>
      </c>
      <c r="J147" s="650" t="s">
        <v>1074</v>
      </c>
      <c r="K147" s="650" t="s">
        <v>1075</v>
      </c>
      <c r="L147" s="652">
        <v>845.23999999999978</v>
      </c>
      <c r="M147" s="652">
        <v>1</v>
      </c>
      <c r="N147" s="653">
        <v>845.23999999999978</v>
      </c>
    </row>
    <row r="148" spans="1:14" ht="14.4" customHeight="1" x14ac:dyDescent="0.3">
      <c r="A148" s="648" t="s">
        <v>553</v>
      </c>
      <c r="B148" s="649" t="s">
        <v>1391</v>
      </c>
      <c r="C148" s="650" t="s">
        <v>564</v>
      </c>
      <c r="D148" s="651" t="s">
        <v>1392</v>
      </c>
      <c r="E148" s="650" t="s">
        <v>576</v>
      </c>
      <c r="F148" s="651" t="s">
        <v>1396</v>
      </c>
      <c r="G148" s="650" t="s">
        <v>585</v>
      </c>
      <c r="H148" s="650" t="s">
        <v>1076</v>
      </c>
      <c r="I148" s="650" t="s">
        <v>1076</v>
      </c>
      <c r="J148" s="650" t="s">
        <v>739</v>
      </c>
      <c r="K148" s="650" t="s">
        <v>1077</v>
      </c>
      <c r="L148" s="652">
        <v>125.27000000000004</v>
      </c>
      <c r="M148" s="652">
        <v>2</v>
      </c>
      <c r="N148" s="653">
        <v>250.54000000000008</v>
      </c>
    </row>
    <row r="149" spans="1:14" ht="14.4" customHeight="1" x14ac:dyDescent="0.3">
      <c r="A149" s="648" t="s">
        <v>553</v>
      </c>
      <c r="B149" s="649" t="s">
        <v>1391</v>
      </c>
      <c r="C149" s="650" t="s">
        <v>564</v>
      </c>
      <c r="D149" s="651" t="s">
        <v>1392</v>
      </c>
      <c r="E149" s="650" t="s">
        <v>576</v>
      </c>
      <c r="F149" s="651" t="s">
        <v>1396</v>
      </c>
      <c r="G149" s="650" t="s">
        <v>585</v>
      </c>
      <c r="H149" s="650" t="s">
        <v>1078</v>
      </c>
      <c r="I149" s="650" t="s">
        <v>1079</v>
      </c>
      <c r="J149" s="650" t="s">
        <v>1080</v>
      </c>
      <c r="K149" s="650" t="s">
        <v>1081</v>
      </c>
      <c r="L149" s="652">
        <v>298.20999999999992</v>
      </c>
      <c r="M149" s="652">
        <v>1</v>
      </c>
      <c r="N149" s="653">
        <v>298.20999999999992</v>
      </c>
    </row>
    <row r="150" spans="1:14" ht="14.4" customHeight="1" x14ac:dyDescent="0.3">
      <c r="A150" s="648" t="s">
        <v>553</v>
      </c>
      <c r="B150" s="649" t="s">
        <v>1391</v>
      </c>
      <c r="C150" s="650" t="s">
        <v>564</v>
      </c>
      <c r="D150" s="651" t="s">
        <v>1392</v>
      </c>
      <c r="E150" s="650" t="s">
        <v>576</v>
      </c>
      <c r="F150" s="651" t="s">
        <v>1396</v>
      </c>
      <c r="G150" s="650" t="s">
        <v>585</v>
      </c>
      <c r="H150" s="650" t="s">
        <v>1082</v>
      </c>
      <c r="I150" s="650" t="s">
        <v>1082</v>
      </c>
      <c r="J150" s="650" t="s">
        <v>1083</v>
      </c>
      <c r="K150" s="650" t="s">
        <v>714</v>
      </c>
      <c r="L150" s="652">
        <v>45.99998991621986</v>
      </c>
      <c r="M150" s="652">
        <v>2</v>
      </c>
      <c r="N150" s="653">
        <v>91.99997983243972</v>
      </c>
    </row>
    <row r="151" spans="1:14" ht="14.4" customHeight="1" x14ac:dyDescent="0.3">
      <c r="A151" s="648" t="s">
        <v>553</v>
      </c>
      <c r="B151" s="649" t="s">
        <v>1391</v>
      </c>
      <c r="C151" s="650" t="s">
        <v>564</v>
      </c>
      <c r="D151" s="651" t="s">
        <v>1392</v>
      </c>
      <c r="E151" s="650" t="s">
        <v>576</v>
      </c>
      <c r="F151" s="651" t="s">
        <v>1396</v>
      </c>
      <c r="G151" s="650" t="s">
        <v>1084</v>
      </c>
      <c r="H151" s="650" t="s">
        <v>1085</v>
      </c>
      <c r="I151" s="650" t="s">
        <v>1086</v>
      </c>
      <c r="J151" s="650" t="s">
        <v>1087</v>
      </c>
      <c r="K151" s="650" t="s">
        <v>1088</v>
      </c>
      <c r="L151" s="652">
        <v>36.356142217645818</v>
      </c>
      <c r="M151" s="652">
        <v>307</v>
      </c>
      <c r="N151" s="653">
        <v>11161.335660817267</v>
      </c>
    </row>
    <row r="152" spans="1:14" ht="14.4" customHeight="1" x14ac:dyDescent="0.3">
      <c r="A152" s="648" t="s">
        <v>553</v>
      </c>
      <c r="B152" s="649" t="s">
        <v>1391</v>
      </c>
      <c r="C152" s="650" t="s">
        <v>564</v>
      </c>
      <c r="D152" s="651" t="s">
        <v>1392</v>
      </c>
      <c r="E152" s="650" t="s">
        <v>576</v>
      </c>
      <c r="F152" s="651" t="s">
        <v>1396</v>
      </c>
      <c r="G152" s="650" t="s">
        <v>1084</v>
      </c>
      <c r="H152" s="650" t="s">
        <v>1089</v>
      </c>
      <c r="I152" s="650" t="s">
        <v>1090</v>
      </c>
      <c r="J152" s="650" t="s">
        <v>646</v>
      </c>
      <c r="K152" s="650" t="s">
        <v>1091</v>
      </c>
      <c r="L152" s="652">
        <v>129.73494085605171</v>
      </c>
      <c r="M152" s="652">
        <v>12</v>
      </c>
      <c r="N152" s="653">
        <v>1556.8192902726205</v>
      </c>
    </row>
    <row r="153" spans="1:14" ht="14.4" customHeight="1" x14ac:dyDescent="0.3">
      <c r="A153" s="648" t="s">
        <v>553</v>
      </c>
      <c r="B153" s="649" t="s">
        <v>1391</v>
      </c>
      <c r="C153" s="650" t="s">
        <v>564</v>
      </c>
      <c r="D153" s="651" t="s">
        <v>1392</v>
      </c>
      <c r="E153" s="650" t="s">
        <v>576</v>
      </c>
      <c r="F153" s="651" t="s">
        <v>1396</v>
      </c>
      <c r="G153" s="650" t="s">
        <v>1084</v>
      </c>
      <c r="H153" s="650" t="s">
        <v>1092</v>
      </c>
      <c r="I153" s="650" t="s">
        <v>1093</v>
      </c>
      <c r="J153" s="650" t="s">
        <v>1094</v>
      </c>
      <c r="K153" s="650" t="s">
        <v>1095</v>
      </c>
      <c r="L153" s="652">
        <v>59.050000000000011</v>
      </c>
      <c r="M153" s="652">
        <v>1</v>
      </c>
      <c r="N153" s="653">
        <v>59.050000000000011</v>
      </c>
    </row>
    <row r="154" spans="1:14" ht="14.4" customHeight="1" x14ac:dyDescent="0.3">
      <c r="A154" s="648" t="s">
        <v>553</v>
      </c>
      <c r="B154" s="649" t="s">
        <v>1391</v>
      </c>
      <c r="C154" s="650" t="s">
        <v>564</v>
      </c>
      <c r="D154" s="651" t="s">
        <v>1392</v>
      </c>
      <c r="E154" s="650" t="s">
        <v>576</v>
      </c>
      <c r="F154" s="651" t="s">
        <v>1396</v>
      </c>
      <c r="G154" s="650" t="s">
        <v>1084</v>
      </c>
      <c r="H154" s="650" t="s">
        <v>1096</v>
      </c>
      <c r="I154" s="650" t="s">
        <v>1097</v>
      </c>
      <c r="J154" s="650" t="s">
        <v>1098</v>
      </c>
      <c r="K154" s="650" t="s">
        <v>1099</v>
      </c>
      <c r="L154" s="652">
        <v>101.27</v>
      </c>
      <c r="M154" s="652">
        <v>1</v>
      </c>
      <c r="N154" s="653">
        <v>101.27</v>
      </c>
    </row>
    <row r="155" spans="1:14" ht="14.4" customHeight="1" x14ac:dyDescent="0.3">
      <c r="A155" s="648" t="s">
        <v>553</v>
      </c>
      <c r="B155" s="649" t="s">
        <v>1391</v>
      </c>
      <c r="C155" s="650" t="s">
        <v>564</v>
      </c>
      <c r="D155" s="651" t="s">
        <v>1392</v>
      </c>
      <c r="E155" s="650" t="s">
        <v>576</v>
      </c>
      <c r="F155" s="651" t="s">
        <v>1396</v>
      </c>
      <c r="G155" s="650" t="s">
        <v>1084</v>
      </c>
      <c r="H155" s="650" t="s">
        <v>1100</v>
      </c>
      <c r="I155" s="650" t="s">
        <v>1101</v>
      </c>
      <c r="J155" s="650" t="s">
        <v>1102</v>
      </c>
      <c r="K155" s="650" t="s">
        <v>1103</v>
      </c>
      <c r="L155" s="652">
        <v>144.52989959291401</v>
      </c>
      <c r="M155" s="652">
        <v>1</v>
      </c>
      <c r="N155" s="653">
        <v>144.52989959291401</v>
      </c>
    </row>
    <row r="156" spans="1:14" ht="14.4" customHeight="1" x14ac:dyDescent="0.3">
      <c r="A156" s="648" t="s">
        <v>553</v>
      </c>
      <c r="B156" s="649" t="s">
        <v>1391</v>
      </c>
      <c r="C156" s="650" t="s">
        <v>564</v>
      </c>
      <c r="D156" s="651" t="s">
        <v>1392</v>
      </c>
      <c r="E156" s="650" t="s">
        <v>576</v>
      </c>
      <c r="F156" s="651" t="s">
        <v>1396</v>
      </c>
      <c r="G156" s="650" t="s">
        <v>1084</v>
      </c>
      <c r="H156" s="650" t="s">
        <v>1104</v>
      </c>
      <c r="I156" s="650" t="s">
        <v>1105</v>
      </c>
      <c r="J156" s="650" t="s">
        <v>1106</v>
      </c>
      <c r="K156" s="650" t="s">
        <v>1107</v>
      </c>
      <c r="L156" s="652">
        <v>492.2000000000001</v>
      </c>
      <c r="M156" s="652">
        <v>4</v>
      </c>
      <c r="N156" s="653">
        <v>1968.8000000000004</v>
      </c>
    </row>
    <row r="157" spans="1:14" ht="14.4" customHeight="1" x14ac:dyDescent="0.3">
      <c r="A157" s="648" t="s">
        <v>553</v>
      </c>
      <c r="B157" s="649" t="s">
        <v>1391</v>
      </c>
      <c r="C157" s="650" t="s">
        <v>564</v>
      </c>
      <c r="D157" s="651" t="s">
        <v>1392</v>
      </c>
      <c r="E157" s="650" t="s">
        <v>576</v>
      </c>
      <c r="F157" s="651" t="s">
        <v>1396</v>
      </c>
      <c r="G157" s="650" t="s">
        <v>1084</v>
      </c>
      <c r="H157" s="650" t="s">
        <v>1108</v>
      </c>
      <c r="I157" s="650" t="s">
        <v>1109</v>
      </c>
      <c r="J157" s="650" t="s">
        <v>1110</v>
      </c>
      <c r="K157" s="650" t="s">
        <v>1111</v>
      </c>
      <c r="L157" s="652">
        <v>218.52000000000004</v>
      </c>
      <c r="M157" s="652">
        <v>1</v>
      </c>
      <c r="N157" s="653">
        <v>218.52000000000004</v>
      </c>
    </row>
    <row r="158" spans="1:14" ht="14.4" customHeight="1" x14ac:dyDescent="0.3">
      <c r="A158" s="648" t="s">
        <v>553</v>
      </c>
      <c r="B158" s="649" t="s">
        <v>1391</v>
      </c>
      <c r="C158" s="650" t="s">
        <v>564</v>
      </c>
      <c r="D158" s="651" t="s">
        <v>1392</v>
      </c>
      <c r="E158" s="650" t="s">
        <v>576</v>
      </c>
      <c r="F158" s="651" t="s">
        <v>1396</v>
      </c>
      <c r="G158" s="650" t="s">
        <v>1084</v>
      </c>
      <c r="H158" s="650" t="s">
        <v>1112</v>
      </c>
      <c r="I158" s="650" t="s">
        <v>1113</v>
      </c>
      <c r="J158" s="650" t="s">
        <v>1114</v>
      </c>
      <c r="K158" s="650" t="s">
        <v>1115</v>
      </c>
      <c r="L158" s="652">
        <v>112.75000000000006</v>
      </c>
      <c r="M158" s="652">
        <v>1</v>
      </c>
      <c r="N158" s="653">
        <v>112.75000000000006</v>
      </c>
    </row>
    <row r="159" spans="1:14" ht="14.4" customHeight="1" x14ac:dyDescent="0.3">
      <c r="A159" s="648" t="s">
        <v>553</v>
      </c>
      <c r="B159" s="649" t="s">
        <v>1391</v>
      </c>
      <c r="C159" s="650" t="s">
        <v>564</v>
      </c>
      <c r="D159" s="651" t="s">
        <v>1392</v>
      </c>
      <c r="E159" s="650" t="s">
        <v>576</v>
      </c>
      <c r="F159" s="651" t="s">
        <v>1396</v>
      </c>
      <c r="G159" s="650" t="s">
        <v>1084</v>
      </c>
      <c r="H159" s="650" t="s">
        <v>1116</v>
      </c>
      <c r="I159" s="650" t="s">
        <v>1117</v>
      </c>
      <c r="J159" s="650" t="s">
        <v>1118</v>
      </c>
      <c r="K159" s="650" t="s">
        <v>799</v>
      </c>
      <c r="L159" s="652">
        <v>45.64</v>
      </c>
      <c r="M159" s="652">
        <v>1</v>
      </c>
      <c r="N159" s="653">
        <v>45.64</v>
      </c>
    </row>
    <row r="160" spans="1:14" ht="14.4" customHeight="1" x14ac:dyDescent="0.3">
      <c r="A160" s="648" t="s">
        <v>553</v>
      </c>
      <c r="B160" s="649" t="s">
        <v>1391</v>
      </c>
      <c r="C160" s="650" t="s">
        <v>564</v>
      </c>
      <c r="D160" s="651" t="s">
        <v>1392</v>
      </c>
      <c r="E160" s="650" t="s">
        <v>576</v>
      </c>
      <c r="F160" s="651" t="s">
        <v>1396</v>
      </c>
      <c r="G160" s="650" t="s">
        <v>1084</v>
      </c>
      <c r="H160" s="650" t="s">
        <v>1119</v>
      </c>
      <c r="I160" s="650" t="s">
        <v>1120</v>
      </c>
      <c r="J160" s="650" t="s">
        <v>1121</v>
      </c>
      <c r="K160" s="650" t="s">
        <v>1122</v>
      </c>
      <c r="L160" s="652">
        <v>171.96</v>
      </c>
      <c r="M160" s="652">
        <v>1</v>
      </c>
      <c r="N160" s="653">
        <v>171.96</v>
      </c>
    </row>
    <row r="161" spans="1:14" ht="14.4" customHeight="1" x14ac:dyDescent="0.3">
      <c r="A161" s="648" t="s">
        <v>553</v>
      </c>
      <c r="B161" s="649" t="s">
        <v>1391</v>
      </c>
      <c r="C161" s="650" t="s">
        <v>564</v>
      </c>
      <c r="D161" s="651" t="s">
        <v>1392</v>
      </c>
      <c r="E161" s="650" t="s">
        <v>576</v>
      </c>
      <c r="F161" s="651" t="s">
        <v>1396</v>
      </c>
      <c r="G161" s="650" t="s">
        <v>1084</v>
      </c>
      <c r="H161" s="650" t="s">
        <v>1123</v>
      </c>
      <c r="I161" s="650" t="s">
        <v>1124</v>
      </c>
      <c r="J161" s="650" t="s">
        <v>1125</v>
      </c>
      <c r="K161" s="650" t="s">
        <v>1126</v>
      </c>
      <c r="L161" s="652">
        <v>99.21</v>
      </c>
      <c r="M161" s="652">
        <v>1</v>
      </c>
      <c r="N161" s="653">
        <v>99.21</v>
      </c>
    </row>
    <row r="162" spans="1:14" ht="14.4" customHeight="1" x14ac:dyDescent="0.3">
      <c r="A162" s="648" t="s">
        <v>553</v>
      </c>
      <c r="B162" s="649" t="s">
        <v>1391</v>
      </c>
      <c r="C162" s="650" t="s">
        <v>564</v>
      </c>
      <c r="D162" s="651" t="s">
        <v>1392</v>
      </c>
      <c r="E162" s="650" t="s">
        <v>576</v>
      </c>
      <c r="F162" s="651" t="s">
        <v>1396</v>
      </c>
      <c r="G162" s="650" t="s">
        <v>1084</v>
      </c>
      <c r="H162" s="650" t="s">
        <v>1127</v>
      </c>
      <c r="I162" s="650" t="s">
        <v>1128</v>
      </c>
      <c r="J162" s="650" t="s">
        <v>1129</v>
      </c>
      <c r="K162" s="650" t="s">
        <v>1130</v>
      </c>
      <c r="L162" s="652">
        <v>103.32124817387864</v>
      </c>
      <c r="M162" s="652">
        <v>1</v>
      </c>
      <c r="N162" s="653">
        <v>103.32124817387864</v>
      </c>
    </row>
    <row r="163" spans="1:14" ht="14.4" customHeight="1" x14ac:dyDescent="0.3">
      <c r="A163" s="648" t="s">
        <v>553</v>
      </c>
      <c r="B163" s="649" t="s">
        <v>1391</v>
      </c>
      <c r="C163" s="650" t="s">
        <v>564</v>
      </c>
      <c r="D163" s="651" t="s">
        <v>1392</v>
      </c>
      <c r="E163" s="650" t="s">
        <v>576</v>
      </c>
      <c r="F163" s="651" t="s">
        <v>1396</v>
      </c>
      <c r="G163" s="650" t="s">
        <v>1084</v>
      </c>
      <c r="H163" s="650" t="s">
        <v>1131</v>
      </c>
      <c r="I163" s="650" t="s">
        <v>1132</v>
      </c>
      <c r="J163" s="650" t="s">
        <v>1133</v>
      </c>
      <c r="K163" s="650" t="s">
        <v>1134</v>
      </c>
      <c r="L163" s="652">
        <v>82.09999999999998</v>
      </c>
      <c r="M163" s="652">
        <v>1</v>
      </c>
      <c r="N163" s="653">
        <v>82.09999999999998</v>
      </c>
    </row>
    <row r="164" spans="1:14" ht="14.4" customHeight="1" x14ac:dyDescent="0.3">
      <c r="A164" s="648" t="s">
        <v>553</v>
      </c>
      <c r="B164" s="649" t="s">
        <v>1391</v>
      </c>
      <c r="C164" s="650" t="s">
        <v>564</v>
      </c>
      <c r="D164" s="651" t="s">
        <v>1392</v>
      </c>
      <c r="E164" s="650" t="s">
        <v>576</v>
      </c>
      <c r="F164" s="651" t="s">
        <v>1396</v>
      </c>
      <c r="G164" s="650" t="s">
        <v>1084</v>
      </c>
      <c r="H164" s="650" t="s">
        <v>1135</v>
      </c>
      <c r="I164" s="650" t="s">
        <v>1136</v>
      </c>
      <c r="J164" s="650" t="s">
        <v>1137</v>
      </c>
      <c r="K164" s="650" t="s">
        <v>1138</v>
      </c>
      <c r="L164" s="652">
        <v>135.21000000000004</v>
      </c>
      <c r="M164" s="652">
        <v>1</v>
      </c>
      <c r="N164" s="653">
        <v>135.21000000000004</v>
      </c>
    </row>
    <row r="165" spans="1:14" ht="14.4" customHeight="1" x14ac:dyDescent="0.3">
      <c r="A165" s="648" t="s">
        <v>553</v>
      </c>
      <c r="B165" s="649" t="s">
        <v>1391</v>
      </c>
      <c r="C165" s="650" t="s">
        <v>564</v>
      </c>
      <c r="D165" s="651" t="s">
        <v>1392</v>
      </c>
      <c r="E165" s="650" t="s">
        <v>576</v>
      </c>
      <c r="F165" s="651" t="s">
        <v>1396</v>
      </c>
      <c r="G165" s="650" t="s">
        <v>1084</v>
      </c>
      <c r="H165" s="650" t="s">
        <v>1139</v>
      </c>
      <c r="I165" s="650" t="s">
        <v>1140</v>
      </c>
      <c r="J165" s="650" t="s">
        <v>1141</v>
      </c>
      <c r="K165" s="650" t="s">
        <v>1142</v>
      </c>
      <c r="L165" s="652">
        <v>30.650034045834161</v>
      </c>
      <c r="M165" s="652">
        <v>1</v>
      </c>
      <c r="N165" s="653">
        <v>30.650034045834161</v>
      </c>
    </row>
    <row r="166" spans="1:14" ht="14.4" customHeight="1" x14ac:dyDescent="0.3">
      <c r="A166" s="648" t="s">
        <v>553</v>
      </c>
      <c r="B166" s="649" t="s">
        <v>1391</v>
      </c>
      <c r="C166" s="650" t="s">
        <v>564</v>
      </c>
      <c r="D166" s="651" t="s">
        <v>1392</v>
      </c>
      <c r="E166" s="650" t="s">
        <v>576</v>
      </c>
      <c r="F166" s="651" t="s">
        <v>1396</v>
      </c>
      <c r="G166" s="650" t="s">
        <v>1084</v>
      </c>
      <c r="H166" s="650" t="s">
        <v>1143</v>
      </c>
      <c r="I166" s="650" t="s">
        <v>1144</v>
      </c>
      <c r="J166" s="650" t="s">
        <v>1145</v>
      </c>
      <c r="K166" s="650" t="s">
        <v>1146</v>
      </c>
      <c r="L166" s="652">
        <v>46.219624648662901</v>
      </c>
      <c r="M166" s="652">
        <v>1</v>
      </c>
      <c r="N166" s="653">
        <v>46.219624648662901</v>
      </c>
    </row>
    <row r="167" spans="1:14" ht="14.4" customHeight="1" x14ac:dyDescent="0.3">
      <c r="A167" s="648" t="s">
        <v>553</v>
      </c>
      <c r="B167" s="649" t="s">
        <v>1391</v>
      </c>
      <c r="C167" s="650" t="s">
        <v>564</v>
      </c>
      <c r="D167" s="651" t="s">
        <v>1392</v>
      </c>
      <c r="E167" s="650" t="s">
        <v>576</v>
      </c>
      <c r="F167" s="651" t="s">
        <v>1396</v>
      </c>
      <c r="G167" s="650" t="s">
        <v>1084</v>
      </c>
      <c r="H167" s="650" t="s">
        <v>1147</v>
      </c>
      <c r="I167" s="650" t="s">
        <v>1148</v>
      </c>
      <c r="J167" s="650" t="s">
        <v>1149</v>
      </c>
      <c r="K167" s="650" t="s">
        <v>1150</v>
      </c>
      <c r="L167" s="652">
        <v>121.54017655098315</v>
      </c>
      <c r="M167" s="652">
        <v>1</v>
      </c>
      <c r="N167" s="653">
        <v>121.54017655098315</v>
      </c>
    </row>
    <row r="168" spans="1:14" ht="14.4" customHeight="1" x14ac:dyDescent="0.3">
      <c r="A168" s="648" t="s">
        <v>553</v>
      </c>
      <c r="B168" s="649" t="s">
        <v>1391</v>
      </c>
      <c r="C168" s="650" t="s">
        <v>564</v>
      </c>
      <c r="D168" s="651" t="s">
        <v>1392</v>
      </c>
      <c r="E168" s="650" t="s">
        <v>576</v>
      </c>
      <c r="F168" s="651" t="s">
        <v>1396</v>
      </c>
      <c r="G168" s="650" t="s">
        <v>1084</v>
      </c>
      <c r="H168" s="650" t="s">
        <v>1151</v>
      </c>
      <c r="I168" s="650" t="s">
        <v>1152</v>
      </c>
      <c r="J168" s="650" t="s">
        <v>1153</v>
      </c>
      <c r="K168" s="650" t="s">
        <v>1154</v>
      </c>
      <c r="L168" s="652">
        <v>70.962500000000006</v>
      </c>
      <c r="M168" s="652">
        <v>16</v>
      </c>
      <c r="N168" s="653">
        <v>1135.4000000000001</v>
      </c>
    </row>
    <row r="169" spans="1:14" ht="14.4" customHeight="1" x14ac:dyDescent="0.3">
      <c r="A169" s="648" t="s">
        <v>553</v>
      </c>
      <c r="B169" s="649" t="s">
        <v>1391</v>
      </c>
      <c r="C169" s="650" t="s">
        <v>564</v>
      </c>
      <c r="D169" s="651" t="s">
        <v>1392</v>
      </c>
      <c r="E169" s="650" t="s">
        <v>576</v>
      </c>
      <c r="F169" s="651" t="s">
        <v>1396</v>
      </c>
      <c r="G169" s="650" t="s">
        <v>1084</v>
      </c>
      <c r="H169" s="650" t="s">
        <v>1155</v>
      </c>
      <c r="I169" s="650" t="s">
        <v>1156</v>
      </c>
      <c r="J169" s="650" t="s">
        <v>1157</v>
      </c>
      <c r="K169" s="650" t="s">
        <v>1158</v>
      </c>
      <c r="L169" s="652">
        <v>174.23962756958173</v>
      </c>
      <c r="M169" s="652">
        <v>1</v>
      </c>
      <c r="N169" s="653">
        <v>174.23962756958173</v>
      </c>
    </row>
    <row r="170" spans="1:14" ht="14.4" customHeight="1" x14ac:dyDescent="0.3">
      <c r="A170" s="648" t="s">
        <v>553</v>
      </c>
      <c r="B170" s="649" t="s">
        <v>1391</v>
      </c>
      <c r="C170" s="650" t="s">
        <v>564</v>
      </c>
      <c r="D170" s="651" t="s">
        <v>1392</v>
      </c>
      <c r="E170" s="650" t="s">
        <v>576</v>
      </c>
      <c r="F170" s="651" t="s">
        <v>1396</v>
      </c>
      <c r="G170" s="650" t="s">
        <v>1084</v>
      </c>
      <c r="H170" s="650" t="s">
        <v>1159</v>
      </c>
      <c r="I170" s="650" t="s">
        <v>1160</v>
      </c>
      <c r="J170" s="650" t="s">
        <v>1161</v>
      </c>
      <c r="K170" s="650" t="s">
        <v>1162</v>
      </c>
      <c r="L170" s="652">
        <v>658.28</v>
      </c>
      <c r="M170" s="652">
        <v>1</v>
      </c>
      <c r="N170" s="653">
        <v>658.28</v>
      </c>
    </row>
    <row r="171" spans="1:14" ht="14.4" customHeight="1" x14ac:dyDescent="0.3">
      <c r="A171" s="648" t="s">
        <v>553</v>
      </c>
      <c r="B171" s="649" t="s">
        <v>1391</v>
      </c>
      <c r="C171" s="650" t="s">
        <v>564</v>
      </c>
      <c r="D171" s="651" t="s">
        <v>1392</v>
      </c>
      <c r="E171" s="650" t="s">
        <v>576</v>
      </c>
      <c r="F171" s="651" t="s">
        <v>1396</v>
      </c>
      <c r="G171" s="650" t="s">
        <v>1084</v>
      </c>
      <c r="H171" s="650" t="s">
        <v>1163</v>
      </c>
      <c r="I171" s="650" t="s">
        <v>1164</v>
      </c>
      <c r="J171" s="650" t="s">
        <v>1106</v>
      </c>
      <c r="K171" s="650" t="s">
        <v>1165</v>
      </c>
      <c r="L171" s="652">
        <v>414.00031033169927</v>
      </c>
      <c r="M171" s="652">
        <v>15</v>
      </c>
      <c r="N171" s="653">
        <v>6210.0046549754888</v>
      </c>
    </row>
    <row r="172" spans="1:14" ht="14.4" customHeight="1" x14ac:dyDescent="0.3">
      <c r="A172" s="648" t="s">
        <v>553</v>
      </c>
      <c r="B172" s="649" t="s">
        <v>1391</v>
      </c>
      <c r="C172" s="650" t="s">
        <v>564</v>
      </c>
      <c r="D172" s="651" t="s">
        <v>1392</v>
      </c>
      <c r="E172" s="650" t="s">
        <v>576</v>
      </c>
      <c r="F172" s="651" t="s">
        <v>1396</v>
      </c>
      <c r="G172" s="650" t="s">
        <v>1084</v>
      </c>
      <c r="H172" s="650" t="s">
        <v>1166</v>
      </c>
      <c r="I172" s="650" t="s">
        <v>1167</v>
      </c>
      <c r="J172" s="650" t="s">
        <v>1168</v>
      </c>
      <c r="K172" s="650" t="s">
        <v>1169</v>
      </c>
      <c r="L172" s="652">
        <v>162.35999999999999</v>
      </c>
      <c r="M172" s="652">
        <v>1</v>
      </c>
      <c r="N172" s="653">
        <v>162.35999999999999</v>
      </c>
    </row>
    <row r="173" spans="1:14" ht="14.4" customHeight="1" x14ac:dyDescent="0.3">
      <c r="A173" s="648" t="s">
        <v>553</v>
      </c>
      <c r="B173" s="649" t="s">
        <v>1391</v>
      </c>
      <c r="C173" s="650" t="s">
        <v>564</v>
      </c>
      <c r="D173" s="651" t="s">
        <v>1392</v>
      </c>
      <c r="E173" s="650" t="s">
        <v>576</v>
      </c>
      <c r="F173" s="651" t="s">
        <v>1396</v>
      </c>
      <c r="G173" s="650" t="s">
        <v>1084</v>
      </c>
      <c r="H173" s="650" t="s">
        <v>1170</v>
      </c>
      <c r="I173" s="650" t="s">
        <v>1171</v>
      </c>
      <c r="J173" s="650" t="s">
        <v>1172</v>
      </c>
      <c r="K173" s="650" t="s">
        <v>1173</v>
      </c>
      <c r="L173" s="652">
        <v>84.180106113386984</v>
      </c>
      <c r="M173" s="652">
        <v>1</v>
      </c>
      <c r="N173" s="653">
        <v>84.180106113386984</v>
      </c>
    </row>
    <row r="174" spans="1:14" ht="14.4" customHeight="1" x14ac:dyDescent="0.3">
      <c r="A174" s="648" t="s">
        <v>553</v>
      </c>
      <c r="B174" s="649" t="s">
        <v>1391</v>
      </c>
      <c r="C174" s="650" t="s">
        <v>564</v>
      </c>
      <c r="D174" s="651" t="s">
        <v>1392</v>
      </c>
      <c r="E174" s="650" t="s">
        <v>576</v>
      </c>
      <c r="F174" s="651" t="s">
        <v>1396</v>
      </c>
      <c r="G174" s="650" t="s">
        <v>1084</v>
      </c>
      <c r="H174" s="650" t="s">
        <v>1174</v>
      </c>
      <c r="I174" s="650" t="s">
        <v>1175</v>
      </c>
      <c r="J174" s="650" t="s">
        <v>1176</v>
      </c>
      <c r="K174" s="650" t="s">
        <v>1177</v>
      </c>
      <c r="L174" s="652">
        <v>135.68999999999994</v>
      </c>
      <c r="M174" s="652">
        <v>1</v>
      </c>
      <c r="N174" s="653">
        <v>135.68999999999994</v>
      </c>
    </row>
    <row r="175" spans="1:14" ht="14.4" customHeight="1" x14ac:dyDescent="0.3">
      <c r="A175" s="648" t="s">
        <v>553</v>
      </c>
      <c r="B175" s="649" t="s">
        <v>1391</v>
      </c>
      <c r="C175" s="650" t="s">
        <v>564</v>
      </c>
      <c r="D175" s="651" t="s">
        <v>1392</v>
      </c>
      <c r="E175" s="650" t="s">
        <v>576</v>
      </c>
      <c r="F175" s="651" t="s">
        <v>1396</v>
      </c>
      <c r="G175" s="650" t="s">
        <v>1084</v>
      </c>
      <c r="H175" s="650" t="s">
        <v>1178</v>
      </c>
      <c r="I175" s="650" t="s">
        <v>1179</v>
      </c>
      <c r="J175" s="650" t="s">
        <v>1180</v>
      </c>
      <c r="K175" s="650" t="s">
        <v>1181</v>
      </c>
      <c r="L175" s="652">
        <v>0</v>
      </c>
      <c r="M175" s="652">
        <v>0</v>
      </c>
      <c r="N175" s="653">
        <v>0</v>
      </c>
    </row>
    <row r="176" spans="1:14" ht="14.4" customHeight="1" x14ac:dyDescent="0.3">
      <c r="A176" s="648" t="s">
        <v>553</v>
      </c>
      <c r="B176" s="649" t="s">
        <v>1391</v>
      </c>
      <c r="C176" s="650" t="s">
        <v>564</v>
      </c>
      <c r="D176" s="651" t="s">
        <v>1392</v>
      </c>
      <c r="E176" s="650" t="s">
        <v>576</v>
      </c>
      <c r="F176" s="651" t="s">
        <v>1396</v>
      </c>
      <c r="G176" s="650" t="s">
        <v>1084</v>
      </c>
      <c r="H176" s="650" t="s">
        <v>1182</v>
      </c>
      <c r="I176" s="650" t="s">
        <v>1183</v>
      </c>
      <c r="J176" s="650" t="s">
        <v>1180</v>
      </c>
      <c r="K176" s="650" t="s">
        <v>1184</v>
      </c>
      <c r="L176" s="652">
        <v>139.32999999999998</v>
      </c>
      <c r="M176" s="652">
        <v>1</v>
      </c>
      <c r="N176" s="653">
        <v>139.32999999999998</v>
      </c>
    </row>
    <row r="177" spans="1:14" ht="14.4" customHeight="1" x14ac:dyDescent="0.3">
      <c r="A177" s="648" t="s">
        <v>553</v>
      </c>
      <c r="B177" s="649" t="s">
        <v>1391</v>
      </c>
      <c r="C177" s="650" t="s">
        <v>564</v>
      </c>
      <c r="D177" s="651" t="s">
        <v>1392</v>
      </c>
      <c r="E177" s="650" t="s">
        <v>1185</v>
      </c>
      <c r="F177" s="651" t="s">
        <v>1397</v>
      </c>
      <c r="G177" s="650" t="s">
        <v>585</v>
      </c>
      <c r="H177" s="650" t="s">
        <v>1186</v>
      </c>
      <c r="I177" s="650" t="s">
        <v>1187</v>
      </c>
      <c r="J177" s="650" t="s">
        <v>1188</v>
      </c>
      <c r="K177" s="650" t="s">
        <v>1189</v>
      </c>
      <c r="L177" s="652">
        <v>1640</v>
      </c>
      <c r="M177" s="652">
        <v>1.6</v>
      </c>
      <c r="N177" s="653">
        <v>2624</v>
      </c>
    </row>
    <row r="178" spans="1:14" ht="14.4" customHeight="1" x14ac:dyDescent="0.3">
      <c r="A178" s="648" t="s">
        <v>553</v>
      </c>
      <c r="B178" s="649" t="s">
        <v>1391</v>
      </c>
      <c r="C178" s="650" t="s">
        <v>564</v>
      </c>
      <c r="D178" s="651" t="s">
        <v>1392</v>
      </c>
      <c r="E178" s="650" t="s">
        <v>1185</v>
      </c>
      <c r="F178" s="651" t="s">
        <v>1397</v>
      </c>
      <c r="G178" s="650" t="s">
        <v>585</v>
      </c>
      <c r="H178" s="650" t="s">
        <v>1190</v>
      </c>
      <c r="I178" s="650" t="s">
        <v>1191</v>
      </c>
      <c r="J178" s="650" t="s">
        <v>1192</v>
      </c>
      <c r="K178" s="650" t="s">
        <v>1189</v>
      </c>
      <c r="L178" s="652">
        <v>1949.9999999999998</v>
      </c>
      <c r="M178" s="652">
        <v>0.60000000000000009</v>
      </c>
      <c r="N178" s="653">
        <v>1170</v>
      </c>
    </row>
    <row r="179" spans="1:14" ht="14.4" customHeight="1" x14ac:dyDescent="0.3">
      <c r="A179" s="648" t="s">
        <v>553</v>
      </c>
      <c r="B179" s="649" t="s">
        <v>1391</v>
      </c>
      <c r="C179" s="650" t="s">
        <v>564</v>
      </c>
      <c r="D179" s="651" t="s">
        <v>1392</v>
      </c>
      <c r="E179" s="650" t="s">
        <v>1185</v>
      </c>
      <c r="F179" s="651" t="s">
        <v>1397</v>
      </c>
      <c r="G179" s="650" t="s">
        <v>585</v>
      </c>
      <c r="H179" s="650" t="s">
        <v>1193</v>
      </c>
      <c r="I179" s="650" t="s">
        <v>237</v>
      </c>
      <c r="J179" s="650" t="s">
        <v>1194</v>
      </c>
      <c r="K179" s="650"/>
      <c r="L179" s="652">
        <v>252.9699739038991</v>
      </c>
      <c r="M179" s="652">
        <v>17</v>
      </c>
      <c r="N179" s="653">
        <v>4300.4895563662849</v>
      </c>
    </row>
    <row r="180" spans="1:14" ht="14.4" customHeight="1" x14ac:dyDescent="0.3">
      <c r="A180" s="648" t="s">
        <v>553</v>
      </c>
      <c r="B180" s="649" t="s">
        <v>1391</v>
      </c>
      <c r="C180" s="650" t="s">
        <v>564</v>
      </c>
      <c r="D180" s="651" t="s">
        <v>1392</v>
      </c>
      <c r="E180" s="650" t="s">
        <v>1185</v>
      </c>
      <c r="F180" s="651" t="s">
        <v>1397</v>
      </c>
      <c r="G180" s="650" t="s">
        <v>1084</v>
      </c>
      <c r="H180" s="650" t="s">
        <v>1195</v>
      </c>
      <c r="I180" s="650" t="s">
        <v>1195</v>
      </c>
      <c r="J180" s="650" t="s">
        <v>1196</v>
      </c>
      <c r="K180" s="650" t="s">
        <v>1197</v>
      </c>
      <c r="L180" s="652">
        <v>252.96993337964958</v>
      </c>
      <c r="M180" s="652">
        <v>43</v>
      </c>
      <c r="N180" s="653">
        <v>10877.707135324932</v>
      </c>
    </row>
    <row r="181" spans="1:14" ht="14.4" customHeight="1" x14ac:dyDescent="0.3">
      <c r="A181" s="648" t="s">
        <v>553</v>
      </c>
      <c r="B181" s="649" t="s">
        <v>1391</v>
      </c>
      <c r="C181" s="650" t="s">
        <v>564</v>
      </c>
      <c r="D181" s="651" t="s">
        <v>1392</v>
      </c>
      <c r="E181" s="650" t="s">
        <v>1185</v>
      </c>
      <c r="F181" s="651" t="s">
        <v>1397</v>
      </c>
      <c r="G181" s="650" t="s">
        <v>1084</v>
      </c>
      <c r="H181" s="650" t="s">
        <v>1198</v>
      </c>
      <c r="I181" s="650" t="s">
        <v>1199</v>
      </c>
      <c r="J181" s="650" t="s">
        <v>1200</v>
      </c>
      <c r="K181" s="650" t="s">
        <v>1201</v>
      </c>
      <c r="L181" s="652">
        <v>207.00000000000006</v>
      </c>
      <c r="M181" s="652">
        <v>13</v>
      </c>
      <c r="N181" s="653">
        <v>2691.0000000000009</v>
      </c>
    </row>
    <row r="182" spans="1:14" ht="14.4" customHeight="1" x14ac:dyDescent="0.3">
      <c r="A182" s="648" t="s">
        <v>553</v>
      </c>
      <c r="B182" s="649" t="s">
        <v>1391</v>
      </c>
      <c r="C182" s="650" t="s">
        <v>564</v>
      </c>
      <c r="D182" s="651" t="s">
        <v>1392</v>
      </c>
      <c r="E182" s="650" t="s">
        <v>1185</v>
      </c>
      <c r="F182" s="651" t="s">
        <v>1397</v>
      </c>
      <c r="G182" s="650" t="s">
        <v>1084</v>
      </c>
      <c r="H182" s="650" t="s">
        <v>1202</v>
      </c>
      <c r="I182" s="650" t="s">
        <v>1203</v>
      </c>
      <c r="J182" s="650" t="s">
        <v>1204</v>
      </c>
      <c r="K182" s="650" t="s">
        <v>1205</v>
      </c>
      <c r="L182" s="652">
        <v>198.26</v>
      </c>
      <c r="M182" s="652">
        <v>2</v>
      </c>
      <c r="N182" s="653">
        <v>396.52</v>
      </c>
    </row>
    <row r="183" spans="1:14" ht="14.4" customHeight="1" x14ac:dyDescent="0.3">
      <c r="A183" s="648" t="s">
        <v>553</v>
      </c>
      <c r="B183" s="649" t="s">
        <v>1391</v>
      </c>
      <c r="C183" s="650" t="s">
        <v>564</v>
      </c>
      <c r="D183" s="651" t="s">
        <v>1392</v>
      </c>
      <c r="E183" s="650" t="s">
        <v>1185</v>
      </c>
      <c r="F183" s="651" t="s">
        <v>1397</v>
      </c>
      <c r="G183" s="650" t="s">
        <v>1084</v>
      </c>
      <c r="H183" s="650" t="s">
        <v>1206</v>
      </c>
      <c r="I183" s="650" t="s">
        <v>1206</v>
      </c>
      <c r="J183" s="650" t="s">
        <v>1207</v>
      </c>
      <c r="K183" s="650" t="s">
        <v>1197</v>
      </c>
      <c r="L183" s="652">
        <v>424.98</v>
      </c>
      <c r="M183" s="652">
        <v>14</v>
      </c>
      <c r="N183" s="653">
        <v>5949.72</v>
      </c>
    </row>
    <row r="184" spans="1:14" ht="14.4" customHeight="1" x14ac:dyDescent="0.3">
      <c r="A184" s="648" t="s">
        <v>553</v>
      </c>
      <c r="B184" s="649" t="s">
        <v>1391</v>
      </c>
      <c r="C184" s="650" t="s">
        <v>564</v>
      </c>
      <c r="D184" s="651" t="s">
        <v>1392</v>
      </c>
      <c r="E184" s="650" t="s">
        <v>1185</v>
      </c>
      <c r="F184" s="651" t="s">
        <v>1397</v>
      </c>
      <c r="G184" s="650" t="s">
        <v>1084</v>
      </c>
      <c r="H184" s="650" t="s">
        <v>1208</v>
      </c>
      <c r="I184" s="650" t="s">
        <v>1208</v>
      </c>
      <c r="J184" s="650" t="s">
        <v>1209</v>
      </c>
      <c r="K184" s="650" t="s">
        <v>1197</v>
      </c>
      <c r="L184" s="652">
        <v>183.36999420148135</v>
      </c>
      <c r="M184" s="652">
        <v>103</v>
      </c>
      <c r="N184" s="653">
        <v>18887.10940275258</v>
      </c>
    </row>
    <row r="185" spans="1:14" ht="14.4" customHeight="1" x14ac:dyDescent="0.3">
      <c r="A185" s="648" t="s">
        <v>553</v>
      </c>
      <c r="B185" s="649" t="s">
        <v>1391</v>
      </c>
      <c r="C185" s="650" t="s">
        <v>564</v>
      </c>
      <c r="D185" s="651" t="s">
        <v>1392</v>
      </c>
      <c r="E185" s="650" t="s">
        <v>1185</v>
      </c>
      <c r="F185" s="651" t="s">
        <v>1397</v>
      </c>
      <c r="G185" s="650" t="s">
        <v>1084</v>
      </c>
      <c r="H185" s="650" t="s">
        <v>1210</v>
      </c>
      <c r="I185" s="650" t="s">
        <v>1210</v>
      </c>
      <c r="J185" s="650" t="s">
        <v>1196</v>
      </c>
      <c r="K185" s="650" t="s">
        <v>1211</v>
      </c>
      <c r="L185" s="652">
        <v>277.63979442847813</v>
      </c>
      <c r="M185" s="652">
        <v>37</v>
      </c>
      <c r="N185" s="653">
        <v>10272.672393853691</v>
      </c>
    </row>
    <row r="186" spans="1:14" ht="14.4" customHeight="1" x14ac:dyDescent="0.3">
      <c r="A186" s="648" t="s">
        <v>553</v>
      </c>
      <c r="B186" s="649" t="s">
        <v>1391</v>
      </c>
      <c r="C186" s="650" t="s">
        <v>564</v>
      </c>
      <c r="D186" s="651" t="s">
        <v>1392</v>
      </c>
      <c r="E186" s="650" t="s">
        <v>1212</v>
      </c>
      <c r="F186" s="651" t="s">
        <v>1398</v>
      </c>
      <c r="G186" s="650" t="s">
        <v>585</v>
      </c>
      <c r="H186" s="650" t="s">
        <v>1213</v>
      </c>
      <c r="I186" s="650" t="s">
        <v>1213</v>
      </c>
      <c r="J186" s="650" t="s">
        <v>1214</v>
      </c>
      <c r="K186" s="650" t="s">
        <v>1215</v>
      </c>
      <c r="L186" s="652">
        <v>72.839752807701856</v>
      </c>
      <c r="M186" s="652">
        <v>3.3000000000000003</v>
      </c>
      <c r="N186" s="653">
        <v>240.37118426541616</v>
      </c>
    </row>
    <row r="187" spans="1:14" ht="14.4" customHeight="1" x14ac:dyDescent="0.3">
      <c r="A187" s="648" t="s">
        <v>553</v>
      </c>
      <c r="B187" s="649" t="s">
        <v>1391</v>
      </c>
      <c r="C187" s="650" t="s">
        <v>564</v>
      </c>
      <c r="D187" s="651" t="s">
        <v>1392</v>
      </c>
      <c r="E187" s="650" t="s">
        <v>1212</v>
      </c>
      <c r="F187" s="651" t="s">
        <v>1398</v>
      </c>
      <c r="G187" s="650" t="s">
        <v>585</v>
      </c>
      <c r="H187" s="650" t="s">
        <v>1216</v>
      </c>
      <c r="I187" s="650" t="s">
        <v>1217</v>
      </c>
      <c r="J187" s="650" t="s">
        <v>1218</v>
      </c>
      <c r="K187" s="650" t="s">
        <v>1219</v>
      </c>
      <c r="L187" s="652">
        <v>39.897306458596766</v>
      </c>
      <c r="M187" s="652">
        <v>19</v>
      </c>
      <c r="N187" s="653">
        <v>758.04882271333861</v>
      </c>
    </row>
    <row r="188" spans="1:14" ht="14.4" customHeight="1" x14ac:dyDescent="0.3">
      <c r="A188" s="648" t="s">
        <v>553</v>
      </c>
      <c r="B188" s="649" t="s">
        <v>1391</v>
      </c>
      <c r="C188" s="650" t="s">
        <v>564</v>
      </c>
      <c r="D188" s="651" t="s">
        <v>1392</v>
      </c>
      <c r="E188" s="650" t="s">
        <v>1212</v>
      </c>
      <c r="F188" s="651" t="s">
        <v>1398</v>
      </c>
      <c r="G188" s="650" t="s">
        <v>585</v>
      </c>
      <c r="H188" s="650" t="s">
        <v>1220</v>
      </c>
      <c r="I188" s="650" t="s">
        <v>1221</v>
      </c>
      <c r="J188" s="650" t="s">
        <v>1222</v>
      </c>
      <c r="K188" s="650" t="s">
        <v>613</v>
      </c>
      <c r="L188" s="652">
        <v>67.38318530569633</v>
      </c>
      <c r="M188" s="652">
        <v>9</v>
      </c>
      <c r="N188" s="653">
        <v>606.44866775126695</v>
      </c>
    </row>
    <row r="189" spans="1:14" ht="14.4" customHeight="1" x14ac:dyDescent="0.3">
      <c r="A189" s="648" t="s">
        <v>553</v>
      </c>
      <c r="B189" s="649" t="s">
        <v>1391</v>
      </c>
      <c r="C189" s="650" t="s">
        <v>564</v>
      </c>
      <c r="D189" s="651" t="s">
        <v>1392</v>
      </c>
      <c r="E189" s="650" t="s">
        <v>1212</v>
      </c>
      <c r="F189" s="651" t="s">
        <v>1398</v>
      </c>
      <c r="G189" s="650" t="s">
        <v>585</v>
      </c>
      <c r="H189" s="650" t="s">
        <v>1223</v>
      </c>
      <c r="I189" s="650" t="s">
        <v>1224</v>
      </c>
      <c r="J189" s="650" t="s">
        <v>1225</v>
      </c>
      <c r="K189" s="650" t="s">
        <v>1226</v>
      </c>
      <c r="L189" s="652">
        <v>26.83127682934435</v>
      </c>
      <c r="M189" s="652">
        <v>8</v>
      </c>
      <c r="N189" s="653">
        <v>214.6502146347548</v>
      </c>
    </row>
    <row r="190" spans="1:14" ht="14.4" customHeight="1" x14ac:dyDescent="0.3">
      <c r="A190" s="648" t="s">
        <v>553</v>
      </c>
      <c r="B190" s="649" t="s">
        <v>1391</v>
      </c>
      <c r="C190" s="650" t="s">
        <v>564</v>
      </c>
      <c r="D190" s="651" t="s">
        <v>1392</v>
      </c>
      <c r="E190" s="650" t="s">
        <v>1212</v>
      </c>
      <c r="F190" s="651" t="s">
        <v>1398</v>
      </c>
      <c r="G190" s="650" t="s">
        <v>585</v>
      </c>
      <c r="H190" s="650" t="s">
        <v>1227</v>
      </c>
      <c r="I190" s="650" t="s">
        <v>1228</v>
      </c>
      <c r="J190" s="650" t="s">
        <v>1229</v>
      </c>
      <c r="K190" s="650" t="s">
        <v>1230</v>
      </c>
      <c r="L190" s="652">
        <v>139.97332278474565</v>
      </c>
      <c r="M190" s="652">
        <v>137</v>
      </c>
      <c r="N190" s="653">
        <v>19176.345221510153</v>
      </c>
    </row>
    <row r="191" spans="1:14" ht="14.4" customHeight="1" x14ac:dyDescent="0.3">
      <c r="A191" s="648" t="s">
        <v>553</v>
      </c>
      <c r="B191" s="649" t="s">
        <v>1391</v>
      </c>
      <c r="C191" s="650" t="s">
        <v>564</v>
      </c>
      <c r="D191" s="651" t="s">
        <v>1392</v>
      </c>
      <c r="E191" s="650" t="s">
        <v>1212</v>
      </c>
      <c r="F191" s="651" t="s">
        <v>1398</v>
      </c>
      <c r="G191" s="650" t="s">
        <v>585</v>
      </c>
      <c r="H191" s="650" t="s">
        <v>1231</v>
      </c>
      <c r="I191" s="650" t="s">
        <v>1232</v>
      </c>
      <c r="J191" s="650" t="s">
        <v>1233</v>
      </c>
      <c r="K191" s="650" t="s">
        <v>1234</v>
      </c>
      <c r="L191" s="652">
        <v>428.73147843592204</v>
      </c>
      <c r="M191" s="652">
        <v>3.8999999999999977</v>
      </c>
      <c r="N191" s="653">
        <v>1672.052765900095</v>
      </c>
    </row>
    <row r="192" spans="1:14" ht="14.4" customHeight="1" x14ac:dyDescent="0.3">
      <c r="A192" s="648" t="s">
        <v>553</v>
      </c>
      <c r="B192" s="649" t="s">
        <v>1391</v>
      </c>
      <c r="C192" s="650" t="s">
        <v>564</v>
      </c>
      <c r="D192" s="651" t="s">
        <v>1392</v>
      </c>
      <c r="E192" s="650" t="s">
        <v>1212</v>
      </c>
      <c r="F192" s="651" t="s">
        <v>1398</v>
      </c>
      <c r="G192" s="650" t="s">
        <v>585</v>
      </c>
      <c r="H192" s="650" t="s">
        <v>1235</v>
      </c>
      <c r="I192" s="650" t="s">
        <v>1236</v>
      </c>
      <c r="J192" s="650" t="s">
        <v>1237</v>
      </c>
      <c r="K192" s="650" t="s">
        <v>1238</v>
      </c>
      <c r="L192" s="652">
        <v>1111.6061630321078</v>
      </c>
      <c r="M192" s="652">
        <v>6.1696666666666671</v>
      </c>
      <c r="N192" s="653">
        <v>6858.2394905204283</v>
      </c>
    </row>
    <row r="193" spans="1:14" ht="14.4" customHeight="1" x14ac:dyDescent="0.3">
      <c r="A193" s="648" t="s">
        <v>553</v>
      </c>
      <c r="B193" s="649" t="s">
        <v>1391</v>
      </c>
      <c r="C193" s="650" t="s">
        <v>564</v>
      </c>
      <c r="D193" s="651" t="s">
        <v>1392</v>
      </c>
      <c r="E193" s="650" t="s">
        <v>1212</v>
      </c>
      <c r="F193" s="651" t="s">
        <v>1398</v>
      </c>
      <c r="G193" s="650" t="s">
        <v>585</v>
      </c>
      <c r="H193" s="650" t="s">
        <v>1239</v>
      </c>
      <c r="I193" s="650" t="s">
        <v>1240</v>
      </c>
      <c r="J193" s="650" t="s">
        <v>1241</v>
      </c>
      <c r="K193" s="650" t="s">
        <v>1242</v>
      </c>
      <c r="L193" s="652">
        <v>641.99</v>
      </c>
      <c r="M193" s="652">
        <v>3.4</v>
      </c>
      <c r="N193" s="653">
        <v>2182.7660000000001</v>
      </c>
    </row>
    <row r="194" spans="1:14" ht="14.4" customHeight="1" x14ac:dyDescent="0.3">
      <c r="A194" s="648" t="s">
        <v>553</v>
      </c>
      <c r="B194" s="649" t="s">
        <v>1391</v>
      </c>
      <c r="C194" s="650" t="s">
        <v>564</v>
      </c>
      <c r="D194" s="651" t="s">
        <v>1392</v>
      </c>
      <c r="E194" s="650" t="s">
        <v>1212</v>
      </c>
      <c r="F194" s="651" t="s">
        <v>1398</v>
      </c>
      <c r="G194" s="650" t="s">
        <v>585</v>
      </c>
      <c r="H194" s="650" t="s">
        <v>1243</v>
      </c>
      <c r="I194" s="650" t="s">
        <v>1244</v>
      </c>
      <c r="J194" s="650" t="s">
        <v>1245</v>
      </c>
      <c r="K194" s="650" t="s">
        <v>1246</v>
      </c>
      <c r="L194" s="652">
        <v>100.13534701097629</v>
      </c>
      <c r="M194" s="652">
        <v>130.00000000000006</v>
      </c>
      <c r="N194" s="653">
        <v>13017.595111426923</v>
      </c>
    </row>
    <row r="195" spans="1:14" ht="14.4" customHeight="1" x14ac:dyDescent="0.3">
      <c r="A195" s="648" t="s">
        <v>553</v>
      </c>
      <c r="B195" s="649" t="s">
        <v>1391</v>
      </c>
      <c r="C195" s="650" t="s">
        <v>564</v>
      </c>
      <c r="D195" s="651" t="s">
        <v>1392</v>
      </c>
      <c r="E195" s="650" t="s">
        <v>1212</v>
      </c>
      <c r="F195" s="651" t="s">
        <v>1398</v>
      </c>
      <c r="G195" s="650" t="s">
        <v>585</v>
      </c>
      <c r="H195" s="650" t="s">
        <v>1247</v>
      </c>
      <c r="I195" s="650" t="s">
        <v>1248</v>
      </c>
      <c r="J195" s="650" t="s">
        <v>1249</v>
      </c>
      <c r="K195" s="650" t="s">
        <v>1250</v>
      </c>
      <c r="L195" s="652">
        <v>2899.2089135538763</v>
      </c>
      <c r="M195" s="652">
        <v>2.9999999999999996</v>
      </c>
      <c r="N195" s="653">
        <v>8697.626740661628</v>
      </c>
    </row>
    <row r="196" spans="1:14" ht="14.4" customHeight="1" x14ac:dyDescent="0.3">
      <c r="A196" s="648" t="s">
        <v>553</v>
      </c>
      <c r="B196" s="649" t="s">
        <v>1391</v>
      </c>
      <c r="C196" s="650" t="s">
        <v>564</v>
      </c>
      <c r="D196" s="651" t="s">
        <v>1392</v>
      </c>
      <c r="E196" s="650" t="s">
        <v>1212</v>
      </c>
      <c r="F196" s="651" t="s">
        <v>1398</v>
      </c>
      <c r="G196" s="650" t="s">
        <v>585</v>
      </c>
      <c r="H196" s="650" t="s">
        <v>1251</v>
      </c>
      <c r="I196" s="650" t="s">
        <v>1252</v>
      </c>
      <c r="J196" s="650" t="s">
        <v>1253</v>
      </c>
      <c r="K196" s="650" t="s">
        <v>1254</v>
      </c>
      <c r="L196" s="652">
        <v>86.74</v>
      </c>
      <c r="M196" s="652">
        <v>2</v>
      </c>
      <c r="N196" s="653">
        <v>173.48</v>
      </c>
    </row>
    <row r="197" spans="1:14" ht="14.4" customHeight="1" x14ac:dyDescent="0.3">
      <c r="A197" s="648" t="s">
        <v>553</v>
      </c>
      <c r="B197" s="649" t="s">
        <v>1391</v>
      </c>
      <c r="C197" s="650" t="s">
        <v>564</v>
      </c>
      <c r="D197" s="651" t="s">
        <v>1392</v>
      </c>
      <c r="E197" s="650" t="s">
        <v>1212</v>
      </c>
      <c r="F197" s="651" t="s">
        <v>1398</v>
      </c>
      <c r="G197" s="650" t="s">
        <v>585</v>
      </c>
      <c r="H197" s="650" t="s">
        <v>1255</v>
      </c>
      <c r="I197" s="650" t="s">
        <v>1255</v>
      </c>
      <c r="J197" s="650" t="s">
        <v>1256</v>
      </c>
      <c r="K197" s="650" t="s">
        <v>1257</v>
      </c>
      <c r="L197" s="652">
        <v>814.63</v>
      </c>
      <c r="M197" s="652">
        <v>5.6999999999999993</v>
      </c>
      <c r="N197" s="653">
        <v>4643.3909999999996</v>
      </c>
    </row>
    <row r="198" spans="1:14" ht="14.4" customHeight="1" x14ac:dyDescent="0.3">
      <c r="A198" s="648" t="s">
        <v>553</v>
      </c>
      <c r="B198" s="649" t="s">
        <v>1391</v>
      </c>
      <c r="C198" s="650" t="s">
        <v>564</v>
      </c>
      <c r="D198" s="651" t="s">
        <v>1392</v>
      </c>
      <c r="E198" s="650" t="s">
        <v>1212</v>
      </c>
      <c r="F198" s="651" t="s">
        <v>1398</v>
      </c>
      <c r="G198" s="650" t="s">
        <v>585</v>
      </c>
      <c r="H198" s="650" t="s">
        <v>1258</v>
      </c>
      <c r="I198" s="650" t="s">
        <v>1259</v>
      </c>
      <c r="J198" s="650" t="s">
        <v>1260</v>
      </c>
      <c r="K198" s="650" t="s">
        <v>1261</v>
      </c>
      <c r="L198" s="652">
        <v>1440.9498968044877</v>
      </c>
      <c r="M198" s="652">
        <v>0.7</v>
      </c>
      <c r="N198" s="653">
        <v>1008.6649277631413</v>
      </c>
    </row>
    <row r="199" spans="1:14" ht="14.4" customHeight="1" x14ac:dyDescent="0.3">
      <c r="A199" s="648" t="s">
        <v>553</v>
      </c>
      <c r="B199" s="649" t="s">
        <v>1391</v>
      </c>
      <c r="C199" s="650" t="s">
        <v>564</v>
      </c>
      <c r="D199" s="651" t="s">
        <v>1392</v>
      </c>
      <c r="E199" s="650" t="s">
        <v>1212</v>
      </c>
      <c r="F199" s="651" t="s">
        <v>1398</v>
      </c>
      <c r="G199" s="650" t="s">
        <v>585</v>
      </c>
      <c r="H199" s="650" t="s">
        <v>1262</v>
      </c>
      <c r="I199" s="650" t="s">
        <v>1263</v>
      </c>
      <c r="J199" s="650" t="s">
        <v>1218</v>
      </c>
      <c r="K199" s="650" t="s">
        <v>1264</v>
      </c>
      <c r="L199" s="652">
        <v>47.72999999999999</v>
      </c>
      <c r="M199" s="652">
        <v>1</v>
      </c>
      <c r="N199" s="653">
        <v>47.72999999999999</v>
      </c>
    </row>
    <row r="200" spans="1:14" ht="14.4" customHeight="1" x14ac:dyDescent="0.3">
      <c r="A200" s="648" t="s">
        <v>553</v>
      </c>
      <c r="B200" s="649" t="s">
        <v>1391</v>
      </c>
      <c r="C200" s="650" t="s">
        <v>564</v>
      </c>
      <c r="D200" s="651" t="s">
        <v>1392</v>
      </c>
      <c r="E200" s="650" t="s">
        <v>1212</v>
      </c>
      <c r="F200" s="651" t="s">
        <v>1398</v>
      </c>
      <c r="G200" s="650" t="s">
        <v>585</v>
      </c>
      <c r="H200" s="650" t="s">
        <v>1265</v>
      </c>
      <c r="I200" s="650" t="s">
        <v>1266</v>
      </c>
      <c r="J200" s="650" t="s">
        <v>1267</v>
      </c>
      <c r="K200" s="650" t="s">
        <v>1268</v>
      </c>
      <c r="L200" s="652">
        <v>82.83</v>
      </c>
      <c r="M200" s="652">
        <v>18</v>
      </c>
      <c r="N200" s="653">
        <v>1490.94</v>
      </c>
    </row>
    <row r="201" spans="1:14" ht="14.4" customHeight="1" x14ac:dyDescent="0.3">
      <c r="A201" s="648" t="s">
        <v>553</v>
      </c>
      <c r="B201" s="649" t="s">
        <v>1391</v>
      </c>
      <c r="C201" s="650" t="s">
        <v>564</v>
      </c>
      <c r="D201" s="651" t="s">
        <v>1392</v>
      </c>
      <c r="E201" s="650" t="s">
        <v>1212</v>
      </c>
      <c r="F201" s="651" t="s">
        <v>1398</v>
      </c>
      <c r="G201" s="650" t="s">
        <v>585</v>
      </c>
      <c r="H201" s="650" t="s">
        <v>1269</v>
      </c>
      <c r="I201" s="650" t="s">
        <v>1269</v>
      </c>
      <c r="J201" s="650" t="s">
        <v>1270</v>
      </c>
      <c r="K201" s="650" t="s">
        <v>1271</v>
      </c>
      <c r="L201" s="652">
        <v>920</v>
      </c>
      <c r="M201" s="652">
        <v>1.5</v>
      </c>
      <c r="N201" s="653">
        <v>1380</v>
      </c>
    </row>
    <row r="202" spans="1:14" ht="14.4" customHeight="1" x14ac:dyDescent="0.3">
      <c r="A202" s="648" t="s">
        <v>553</v>
      </c>
      <c r="B202" s="649" t="s">
        <v>1391</v>
      </c>
      <c r="C202" s="650" t="s">
        <v>564</v>
      </c>
      <c r="D202" s="651" t="s">
        <v>1392</v>
      </c>
      <c r="E202" s="650" t="s">
        <v>1212</v>
      </c>
      <c r="F202" s="651" t="s">
        <v>1398</v>
      </c>
      <c r="G202" s="650" t="s">
        <v>585</v>
      </c>
      <c r="H202" s="650" t="s">
        <v>1272</v>
      </c>
      <c r="I202" s="650" t="s">
        <v>1272</v>
      </c>
      <c r="J202" s="650" t="s">
        <v>1273</v>
      </c>
      <c r="K202" s="650" t="s">
        <v>1274</v>
      </c>
      <c r="L202" s="652">
        <v>168.90126522127366</v>
      </c>
      <c r="M202" s="652">
        <v>16.2</v>
      </c>
      <c r="N202" s="653">
        <v>2736.2004965846331</v>
      </c>
    </row>
    <row r="203" spans="1:14" ht="14.4" customHeight="1" x14ac:dyDescent="0.3">
      <c r="A203" s="648" t="s">
        <v>553</v>
      </c>
      <c r="B203" s="649" t="s">
        <v>1391</v>
      </c>
      <c r="C203" s="650" t="s">
        <v>564</v>
      </c>
      <c r="D203" s="651" t="s">
        <v>1392</v>
      </c>
      <c r="E203" s="650" t="s">
        <v>1212</v>
      </c>
      <c r="F203" s="651" t="s">
        <v>1398</v>
      </c>
      <c r="G203" s="650" t="s">
        <v>1084</v>
      </c>
      <c r="H203" s="650" t="s">
        <v>1275</v>
      </c>
      <c r="I203" s="650" t="s">
        <v>1276</v>
      </c>
      <c r="J203" s="650" t="s">
        <v>1277</v>
      </c>
      <c r="K203" s="650" t="s">
        <v>1278</v>
      </c>
      <c r="L203" s="652">
        <v>88.599953932886692</v>
      </c>
      <c r="M203" s="652">
        <v>164</v>
      </c>
      <c r="N203" s="653">
        <v>14530.392444993417</v>
      </c>
    </row>
    <row r="204" spans="1:14" ht="14.4" customHeight="1" x14ac:dyDescent="0.3">
      <c r="A204" s="648" t="s">
        <v>553</v>
      </c>
      <c r="B204" s="649" t="s">
        <v>1391</v>
      </c>
      <c r="C204" s="650" t="s">
        <v>564</v>
      </c>
      <c r="D204" s="651" t="s">
        <v>1392</v>
      </c>
      <c r="E204" s="650" t="s">
        <v>1212</v>
      </c>
      <c r="F204" s="651" t="s">
        <v>1398</v>
      </c>
      <c r="G204" s="650" t="s">
        <v>1084</v>
      </c>
      <c r="H204" s="650" t="s">
        <v>1279</v>
      </c>
      <c r="I204" s="650" t="s">
        <v>1280</v>
      </c>
      <c r="J204" s="650" t="s">
        <v>1281</v>
      </c>
      <c r="K204" s="650" t="s">
        <v>1282</v>
      </c>
      <c r="L204" s="652">
        <v>138.25189829855466</v>
      </c>
      <c r="M204" s="652">
        <v>15</v>
      </c>
      <c r="N204" s="653">
        <v>2073.7784744783198</v>
      </c>
    </row>
    <row r="205" spans="1:14" ht="14.4" customHeight="1" x14ac:dyDescent="0.3">
      <c r="A205" s="648" t="s">
        <v>553</v>
      </c>
      <c r="B205" s="649" t="s">
        <v>1391</v>
      </c>
      <c r="C205" s="650" t="s">
        <v>564</v>
      </c>
      <c r="D205" s="651" t="s">
        <v>1392</v>
      </c>
      <c r="E205" s="650" t="s">
        <v>1212</v>
      </c>
      <c r="F205" s="651" t="s">
        <v>1398</v>
      </c>
      <c r="G205" s="650" t="s">
        <v>1084</v>
      </c>
      <c r="H205" s="650" t="s">
        <v>1283</v>
      </c>
      <c r="I205" s="650" t="s">
        <v>1284</v>
      </c>
      <c r="J205" s="650" t="s">
        <v>1285</v>
      </c>
      <c r="K205" s="650" t="s">
        <v>1286</v>
      </c>
      <c r="L205" s="652">
        <v>104.41996627793617</v>
      </c>
      <c r="M205" s="652">
        <v>32</v>
      </c>
      <c r="N205" s="653">
        <v>3341.4389208939574</v>
      </c>
    </row>
    <row r="206" spans="1:14" ht="14.4" customHeight="1" x14ac:dyDescent="0.3">
      <c r="A206" s="648" t="s">
        <v>553</v>
      </c>
      <c r="B206" s="649" t="s">
        <v>1391</v>
      </c>
      <c r="C206" s="650" t="s">
        <v>564</v>
      </c>
      <c r="D206" s="651" t="s">
        <v>1392</v>
      </c>
      <c r="E206" s="650" t="s">
        <v>1287</v>
      </c>
      <c r="F206" s="651" t="s">
        <v>1399</v>
      </c>
      <c r="G206" s="650" t="s">
        <v>585</v>
      </c>
      <c r="H206" s="650" t="s">
        <v>1288</v>
      </c>
      <c r="I206" s="650" t="s">
        <v>1289</v>
      </c>
      <c r="J206" s="650" t="s">
        <v>1290</v>
      </c>
      <c r="K206" s="650" t="s">
        <v>1041</v>
      </c>
      <c r="L206" s="652">
        <v>76.894999999999996</v>
      </c>
      <c r="M206" s="652">
        <v>6</v>
      </c>
      <c r="N206" s="653">
        <v>461.37</v>
      </c>
    </row>
    <row r="207" spans="1:14" ht="14.4" customHeight="1" x14ac:dyDescent="0.3">
      <c r="A207" s="648" t="s">
        <v>553</v>
      </c>
      <c r="B207" s="649" t="s">
        <v>1391</v>
      </c>
      <c r="C207" s="650" t="s">
        <v>564</v>
      </c>
      <c r="D207" s="651" t="s">
        <v>1392</v>
      </c>
      <c r="E207" s="650" t="s">
        <v>1287</v>
      </c>
      <c r="F207" s="651" t="s">
        <v>1399</v>
      </c>
      <c r="G207" s="650" t="s">
        <v>1084</v>
      </c>
      <c r="H207" s="650" t="s">
        <v>1291</v>
      </c>
      <c r="I207" s="650" t="s">
        <v>1292</v>
      </c>
      <c r="J207" s="650" t="s">
        <v>1293</v>
      </c>
      <c r="K207" s="650"/>
      <c r="L207" s="652">
        <v>31.590000000000003</v>
      </c>
      <c r="M207" s="652">
        <v>61</v>
      </c>
      <c r="N207" s="653">
        <v>1926.9900000000002</v>
      </c>
    </row>
    <row r="208" spans="1:14" ht="14.4" customHeight="1" x14ac:dyDescent="0.3">
      <c r="A208" s="648" t="s">
        <v>553</v>
      </c>
      <c r="B208" s="649" t="s">
        <v>1391</v>
      </c>
      <c r="C208" s="650" t="s">
        <v>564</v>
      </c>
      <c r="D208" s="651" t="s">
        <v>1392</v>
      </c>
      <c r="E208" s="650" t="s">
        <v>1287</v>
      </c>
      <c r="F208" s="651" t="s">
        <v>1399</v>
      </c>
      <c r="G208" s="650" t="s">
        <v>1084</v>
      </c>
      <c r="H208" s="650" t="s">
        <v>1294</v>
      </c>
      <c r="I208" s="650" t="s">
        <v>1295</v>
      </c>
      <c r="J208" s="650" t="s">
        <v>1296</v>
      </c>
      <c r="K208" s="650" t="s">
        <v>1297</v>
      </c>
      <c r="L208" s="652">
        <v>457.78</v>
      </c>
      <c r="M208" s="652">
        <v>1</v>
      </c>
      <c r="N208" s="653">
        <v>457.78</v>
      </c>
    </row>
    <row r="209" spans="1:14" ht="14.4" customHeight="1" x14ac:dyDescent="0.3">
      <c r="A209" s="648" t="s">
        <v>553</v>
      </c>
      <c r="B209" s="649" t="s">
        <v>1391</v>
      </c>
      <c r="C209" s="650" t="s">
        <v>564</v>
      </c>
      <c r="D209" s="651" t="s">
        <v>1392</v>
      </c>
      <c r="E209" s="650" t="s">
        <v>1298</v>
      </c>
      <c r="F209" s="651" t="s">
        <v>1400</v>
      </c>
      <c r="G209" s="650"/>
      <c r="H209" s="650"/>
      <c r="I209" s="650" t="s">
        <v>1299</v>
      </c>
      <c r="J209" s="650" t="s">
        <v>1300</v>
      </c>
      <c r="K209" s="650"/>
      <c r="L209" s="652">
        <v>4445.99</v>
      </c>
      <c r="M209" s="652">
        <v>3</v>
      </c>
      <c r="N209" s="653">
        <v>13337.97</v>
      </c>
    </row>
    <row r="210" spans="1:14" ht="14.4" customHeight="1" x14ac:dyDescent="0.3">
      <c r="A210" s="648" t="s">
        <v>553</v>
      </c>
      <c r="B210" s="649" t="s">
        <v>1391</v>
      </c>
      <c r="C210" s="650" t="s">
        <v>567</v>
      </c>
      <c r="D210" s="651" t="s">
        <v>1393</v>
      </c>
      <c r="E210" s="650" t="s">
        <v>576</v>
      </c>
      <c r="F210" s="651" t="s">
        <v>1396</v>
      </c>
      <c r="G210" s="650" t="s">
        <v>585</v>
      </c>
      <c r="H210" s="650" t="s">
        <v>586</v>
      </c>
      <c r="I210" s="650" t="s">
        <v>586</v>
      </c>
      <c r="J210" s="650" t="s">
        <v>587</v>
      </c>
      <c r="K210" s="650" t="s">
        <v>588</v>
      </c>
      <c r="L210" s="652">
        <v>192.05</v>
      </c>
      <c r="M210" s="652">
        <v>4</v>
      </c>
      <c r="N210" s="653">
        <v>768.2</v>
      </c>
    </row>
    <row r="211" spans="1:14" ht="14.4" customHeight="1" x14ac:dyDescent="0.3">
      <c r="A211" s="648" t="s">
        <v>553</v>
      </c>
      <c r="B211" s="649" t="s">
        <v>1391</v>
      </c>
      <c r="C211" s="650" t="s">
        <v>567</v>
      </c>
      <c r="D211" s="651" t="s">
        <v>1393</v>
      </c>
      <c r="E211" s="650" t="s">
        <v>576</v>
      </c>
      <c r="F211" s="651" t="s">
        <v>1396</v>
      </c>
      <c r="G211" s="650" t="s">
        <v>585</v>
      </c>
      <c r="H211" s="650" t="s">
        <v>591</v>
      </c>
      <c r="I211" s="650" t="s">
        <v>592</v>
      </c>
      <c r="J211" s="650" t="s">
        <v>593</v>
      </c>
      <c r="K211" s="650" t="s">
        <v>594</v>
      </c>
      <c r="L211" s="652">
        <v>84.569847617758683</v>
      </c>
      <c r="M211" s="652">
        <v>4</v>
      </c>
      <c r="N211" s="653">
        <v>338.27939047103473</v>
      </c>
    </row>
    <row r="212" spans="1:14" ht="14.4" customHeight="1" x14ac:dyDescent="0.3">
      <c r="A212" s="648" t="s">
        <v>553</v>
      </c>
      <c r="B212" s="649" t="s">
        <v>1391</v>
      </c>
      <c r="C212" s="650" t="s">
        <v>567</v>
      </c>
      <c r="D212" s="651" t="s">
        <v>1393</v>
      </c>
      <c r="E212" s="650" t="s">
        <v>576</v>
      </c>
      <c r="F212" s="651" t="s">
        <v>1396</v>
      </c>
      <c r="G212" s="650" t="s">
        <v>585</v>
      </c>
      <c r="H212" s="650" t="s">
        <v>618</v>
      </c>
      <c r="I212" s="650" t="s">
        <v>619</v>
      </c>
      <c r="J212" s="650" t="s">
        <v>620</v>
      </c>
      <c r="K212" s="650" t="s">
        <v>621</v>
      </c>
      <c r="L212" s="652">
        <v>42.080217985240466</v>
      </c>
      <c r="M212" s="652">
        <v>1</v>
      </c>
      <c r="N212" s="653">
        <v>42.080217985240466</v>
      </c>
    </row>
    <row r="213" spans="1:14" ht="14.4" customHeight="1" x14ac:dyDescent="0.3">
      <c r="A213" s="648" t="s">
        <v>553</v>
      </c>
      <c r="B213" s="649" t="s">
        <v>1391</v>
      </c>
      <c r="C213" s="650" t="s">
        <v>567</v>
      </c>
      <c r="D213" s="651" t="s">
        <v>1393</v>
      </c>
      <c r="E213" s="650" t="s">
        <v>576</v>
      </c>
      <c r="F213" s="651" t="s">
        <v>1396</v>
      </c>
      <c r="G213" s="650" t="s">
        <v>585</v>
      </c>
      <c r="H213" s="650" t="s">
        <v>648</v>
      </c>
      <c r="I213" s="650" t="s">
        <v>648</v>
      </c>
      <c r="J213" s="650" t="s">
        <v>649</v>
      </c>
      <c r="K213" s="650" t="s">
        <v>650</v>
      </c>
      <c r="L213" s="652">
        <v>38.189920842331567</v>
      </c>
      <c r="M213" s="652">
        <v>2</v>
      </c>
      <c r="N213" s="653">
        <v>76.379841684663134</v>
      </c>
    </row>
    <row r="214" spans="1:14" ht="14.4" customHeight="1" x14ac:dyDescent="0.3">
      <c r="A214" s="648" t="s">
        <v>553</v>
      </c>
      <c r="B214" s="649" t="s">
        <v>1391</v>
      </c>
      <c r="C214" s="650" t="s">
        <v>567</v>
      </c>
      <c r="D214" s="651" t="s">
        <v>1393</v>
      </c>
      <c r="E214" s="650" t="s">
        <v>576</v>
      </c>
      <c r="F214" s="651" t="s">
        <v>1396</v>
      </c>
      <c r="G214" s="650" t="s">
        <v>585</v>
      </c>
      <c r="H214" s="650" t="s">
        <v>685</v>
      </c>
      <c r="I214" s="650" t="s">
        <v>686</v>
      </c>
      <c r="J214" s="650" t="s">
        <v>687</v>
      </c>
      <c r="K214" s="650" t="s">
        <v>688</v>
      </c>
      <c r="L214" s="652">
        <v>87.830418920919797</v>
      </c>
      <c r="M214" s="652">
        <v>1</v>
      </c>
      <c r="N214" s="653">
        <v>87.830418920919797</v>
      </c>
    </row>
    <row r="215" spans="1:14" ht="14.4" customHeight="1" x14ac:dyDescent="0.3">
      <c r="A215" s="648" t="s">
        <v>553</v>
      </c>
      <c r="B215" s="649" t="s">
        <v>1391</v>
      </c>
      <c r="C215" s="650" t="s">
        <v>567</v>
      </c>
      <c r="D215" s="651" t="s">
        <v>1393</v>
      </c>
      <c r="E215" s="650" t="s">
        <v>576</v>
      </c>
      <c r="F215" s="651" t="s">
        <v>1396</v>
      </c>
      <c r="G215" s="650" t="s">
        <v>585</v>
      </c>
      <c r="H215" s="650" t="s">
        <v>1301</v>
      </c>
      <c r="I215" s="650" t="s">
        <v>1302</v>
      </c>
      <c r="J215" s="650" t="s">
        <v>735</v>
      </c>
      <c r="K215" s="650" t="s">
        <v>1303</v>
      </c>
      <c r="L215" s="652">
        <v>27.469999999999988</v>
      </c>
      <c r="M215" s="652">
        <v>1</v>
      </c>
      <c r="N215" s="653">
        <v>27.469999999999988</v>
      </c>
    </row>
    <row r="216" spans="1:14" ht="14.4" customHeight="1" x14ac:dyDescent="0.3">
      <c r="A216" s="648" t="s">
        <v>553</v>
      </c>
      <c r="B216" s="649" t="s">
        <v>1391</v>
      </c>
      <c r="C216" s="650" t="s">
        <v>567</v>
      </c>
      <c r="D216" s="651" t="s">
        <v>1393</v>
      </c>
      <c r="E216" s="650" t="s">
        <v>576</v>
      </c>
      <c r="F216" s="651" t="s">
        <v>1396</v>
      </c>
      <c r="G216" s="650" t="s">
        <v>585</v>
      </c>
      <c r="H216" s="650" t="s">
        <v>1304</v>
      </c>
      <c r="I216" s="650" t="s">
        <v>237</v>
      </c>
      <c r="J216" s="650" t="s">
        <v>1305</v>
      </c>
      <c r="K216" s="650"/>
      <c r="L216" s="652">
        <v>41.03999575715941</v>
      </c>
      <c r="M216" s="652">
        <v>3</v>
      </c>
      <c r="N216" s="653">
        <v>123.11998727147824</v>
      </c>
    </row>
    <row r="217" spans="1:14" ht="14.4" customHeight="1" x14ac:dyDescent="0.3">
      <c r="A217" s="648" t="s">
        <v>553</v>
      </c>
      <c r="B217" s="649" t="s">
        <v>1391</v>
      </c>
      <c r="C217" s="650" t="s">
        <v>567</v>
      </c>
      <c r="D217" s="651" t="s">
        <v>1393</v>
      </c>
      <c r="E217" s="650" t="s">
        <v>576</v>
      </c>
      <c r="F217" s="651" t="s">
        <v>1396</v>
      </c>
      <c r="G217" s="650" t="s">
        <v>585</v>
      </c>
      <c r="H217" s="650" t="s">
        <v>1306</v>
      </c>
      <c r="I217" s="650" t="s">
        <v>237</v>
      </c>
      <c r="J217" s="650" t="s">
        <v>1307</v>
      </c>
      <c r="K217" s="650"/>
      <c r="L217" s="652">
        <v>42.709952790599225</v>
      </c>
      <c r="M217" s="652">
        <v>12</v>
      </c>
      <c r="N217" s="653">
        <v>512.51943348719067</v>
      </c>
    </row>
    <row r="218" spans="1:14" ht="14.4" customHeight="1" x14ac:dyDescent="0.3">
      <c r="A218" s="648" t="s">
        <v>553</v>
      </c>
      <c r="B218" s="649" t="s">
        <v>1391</v>
      </c>
      <c r="C218" s="650" t="s">
        <v>567</v>
      </c>
      <c r="D218" s="651" t="s">
        <v>1393</v>
      </c>
      <c r="E218" s="650" t="s">
        <v>576</v>
      </c>
      <c r="F218" s="651" t="s">
        <v>1396</v>
      </c>
      <c r="G218" s="650" t="s">
        <v>585</v>
      </c>
      <c r="H218" s="650" t="s">
        <v>756</v>
      </c>
      <c r="I218" s="650" t="s">
        <v>757</v>
      </c>
      <c r="J218" s="650" t="s">
        <v>758</v>
      </c>
      <c r="K218" s="650" t="s">
        <v>759</v>
      </c>
      <c r="L218" s="652">
        <v>19.089999999999996</v>
      </c>
      <c r="M218" s="652">
        <v>10</v>
      </c>
      <c r="N218" s="653">
        <v>190.89999999999995</v>
      </c>
    </row>
    <row r="219" spans="1:14" ht="14.4" customHeight="1" x14ac:dyDescent="0.3">
      <c r="A219" s="648" t="s">
        <v>553</v>
      </c>
      <c r="B219" s="649" t="s">
        <v>1391</v>
      </c>
      <c r="C219" s="650" t="s">
        <v>567</v>
      </c>
      <c r="D219" s="651" t="s">
        <v>1393</v>
      </c>
      <c r="E219" s="650" t="s">
        <v>576</v>
      </c>
      <c r="F219" s="651" t="s">
        <v>1396</v>
      </c>
      <c r="G219" s="650" t="s">
        <v>585</v>
      </c>
      <c r="H219" s="650" t="s">
        <v>774</v>
      </c>
      <c r="I219" s="650" t="s">
        <v>775</v>
      </c>
      <c r="J219" s="650" t="s">
        <v>776</v>
      </c>
      <c r="K219" s="650" t="s">
        <v>594</v>
      </c>
      <c r="L219" s="652">
        <v>121.969639569306</v>
      </c>
      <c r="M219" s="652">
        <v>1</v>
      </c>
      <c r="N219" s="653">
        <v>121.969639569306</v>
      </c>
    </row>
    <row r="220" spans="1:14" ht="14.4" customHeight="1" x14ac:dyDescent="0.3">
      <c r="A220" s="648" t="s">
        <v>553</v>
      </c>
      <c r="B220" s="649" t="s">
        <v>1391</v>
      </c>
      <c r="C220" s="650" t="s">
        <v>567</v>
      </c>
      <c r="D220" s="651" t="s">
        <v>1393</v>
      </c>
      <c r="E220" s="650" t="s">
        <v>576</v>
      </c>
      <c r="F220" s="651" t="s">
        <v>1396</v>
      </c>
      <c r="G220" s="650" t="s">
        <v>585</v>
      </c>
      <c r="H220" s="650" t="s">
        <v>848</v>
      </c>
      <c r="I220" s="650" t="s">
        <v>849</v>
      </c>
      <c r="J220" s="650" t="s">
        <v>850</v>
      </c>
      <c r="K220" s="650" t="s">
        <v>851</v>
      </c>
      <c r="L220" s="652">
        <v>177.8</v>
      </c>
      <c r="M220" s="652">
        <v>2</v>
      </c>
      <c r="N220" s="653">
        <v>355.6</v>
      </c>
    </row>
    <row r="221" spans="1:14" ht="14.4" customHeight="1" x14ac:dyDescent="0.3">
      <c r="A221" s="648" t="s">
        <v>553</v>
      </c>
      <c r="B221" s="649" t="s">
        <v>1391</v>
      </c>
      <c r="C221" s="650" t="s">
        <v>567</v>
      </c>
      <c r="D221" s="651" t="s">
        <v>1393</v>
      </c>
      <c r="E221" s="650" t="s">
        <v>576</v>
      </c>
      <c r="F221" s="651" t="s">
        <v>1396</v>
      </c>
      <c r="G221" s="650" t="s">
        <v>585</v>
      </c>
      <c r="H221" s="650" t="s">
        <v>855</v>
      </c>
      <c r="I221" s="650" t="s">
        <v>856</v>
      </c>
      <c r="J221" s="650" t="s">
        <v>857</v>
      </c>
      <c r="K221" s="650" t="s">
        <v>858</v>
      </c>
      <c r="L221" s="652">
        <v>141.3579828769862</v>
      </c>
      <c r="M221" s="652">
        <v>526</v>
      </c>
      <c r="N221" s="653">
        <v>74354.298993294738</v>
      </c>
    </row>
    <row r="222" spans="1:14" ht="14.4" customHeight="1" x14ac:dyDescent="0.3">
      <c r="A222" s="648" t="s">
        <v>553</v>
      </c>
      <c r="B222" s="649" t="s">
        <v>1391</v>
      </c>
      <c r="C222" s="650" t="s">
        <v>567</v>
      </c>
      <c r="D222" s="651" t="s">
        <v>1393</v>
      </c>
      <c r="E222" s="650" t="s">
        <v>576</v>
      </c>
      <c r="F222" s="651" t="s">
        <v>1396</v>
      </c>
      <c r="G222" s="650" t="s">
        <v>585</v>
      </c>
      <c r="H222" s="650" t="s">
        <v>1308</v>
      </c>
      <c r="I222" s="650" t="s">
        <v>237</v>
      </c>
      <c r="J222" s="650" t="s">
        <v>1309</v>
      </c>
      <c r="K222" s="650"/>
      <c r="L222" s="652">
        <v>38.892499999999998</v>
      </c>
      <c r="M222" s="652">
        <v>8</v>
      </c>
      <c r="N222" s="653">
        <v>311.14</v>
      </c>
    </row>
    <row r="223" spans="1:14" ht="14.4" customHeight="1" x14ac:dyDescent="0.3">
      <c r="A223" s="648" t="s">
        <v>553</v>
      </c>
      <c r="B223" s="649" t="s">
        <v>1391</v>
      </c>
      <c r="C223" s="650" t="s">
        <v>567</v>
      </c>
      <c r="D223" s="651" t="s">
        <v>1393</v>
      </c>
      <c r="E223" s="650" t="s">
        <v>576</v>
      </c>
      <c r="F223" s="651" t="s">
        <v>1396</v>
      </c>
      <c r="G223" s="650" t="s">
        <v>585</v>
      </c>
      <c r="H223" s="650" t="s">
        <v>1310</v>
      </c>
      <c r="I223" s="650" t="s">
        <v>1311</v>
      </c>
      <c r="J223" s="650" t="s">
        <v>1312</v>
      </c>
      <c r="K223" s="650" t="s">
        <v>1313</v>
      </c>
      <c r="L223" s="652">
        <v>196.13000000000005</v>
      </c>
      <c r="M223" s="652">
        <v>1</v>
      </c>
      <c r="N223" s="653">
        <v>196.13000000000005</v>
      </c>
    </row>
    <row r="224" spans="1:14" ht="14.4" customHeight="1" x14ac:dyDescent="0.3">
      <c r="A224" s="648" t="s">
        <v>553</v>
      </c>
      <c r="B224" s="649" t="s">
        <v>1391</v>
      </c>
      <c r="C224" s="650" t="s">
        <v>567</v>
      </c>
      <c r="D224" s="651" t="s">
        <v>1393</v>
      </c>
      <c r="E224" s="650" t="s">
        <v>576</v>
      </c>
      <c r="F224" s="651" t="s">
        <v>1396</v>
      </c>
      <c r="G224" s="650" t="s">
        <v>585</v>
      </c>
      <c r="H224" s="650" t="s">
        <v>877</v>
      </c>
      <c r="I224" s="650" t="s">
        <v>878</v>
      </c>
      <c r="J224" s="650" t="s">
        <v>879</v>
      </c>
      <c r="K224" s="650" t="s">
        <v>880</v>
      </c>
      <c r="L224" s="652">
        <v>109.11</v>
      </c>
      <c r="M224" s="652">
        <v>2</v>
      </c>
      <c r="N224" s="653">
        <v>218.22</v>
      </c>
    </row>
    <row r="225" spans="1:14" ht="14.4" customHeight="1" x14ac:dyDescent="0.3">
      <c r="A225" s="648" t="s">
        <v>553</v>
      </c>
      <c r="B225" s="649" t="s">
        <v>1391</v>
      </c>
      <c r="C225" s="650" t="s">
        <v>567</v>
      </c>
      <c r="D225" s="651" t="s">
        <v>1393</v>
      </c>
      <c r="E225" s="650" t="s">
        <v>576</v>
      </c>
      <c r="F225" s="651" t="s">
        <v>1396</v>
      </c>
      <c r="G225" s="650" t="s">
        <v>585</v>
      </c>
      <c r="H225" s="650" t="s">
        <v>970</v>
      </c>
      <c r="I225" s="650" t="s">
        <v>971</v>
      </c>
      <c r="J225" s="650" t="s">
        <v>972</v>
      </c>
      <c r="K225" s="650"/>
      <c r="L225" s="652">
        <v>264.47697696610902</v>
      </c>
      <c r="M225" s="652">
        <v>1</v>
      </c>
      <c r="N225" s="653">
        <v>264.47697696610902</v>
      </c>
    </row>
    <row r="226" spans="1:14" ht="14.4" customHeight="1" x14ac:dyDescent="0.3">
      <c r="A226" s="648" t="s">
        <v>553</v>
      </c>
      <c r="B226" s="649" t="s">
        <v>1391</v>
      </c>
      <c r="C226" s="650" t="s">
        <v>567</v>
      </c>
      <c r="D226" s="651" t="s">
        <v>1393</v>
      </c>
      <c r="E226" s="650" t="s">
        <v>576</v>
      </c>
      <c r="F226" s="651" t="s">
        <v>1396</v>
      </c>
      <c r="G226" s="650" t="s">
        <v>585</v>
      </c>
      <c r="H226" s="650" t="s">
        <v>1314</v>
      </c>
      <c r="I226" s="650" t="s">
        <v>237</v>
      </c>
      <c r="J226" s="650" t="s">
        <v>1315</v>
      </c>
      <c r="K226" s="650"/>
      <c r="L226" s="652">
        <v>37.570760133126981</v>
      </c>
      <c r="M226" s="652">
        <v>3</v>
      </c>
      <c r="N226" s="653">
        <v>112.71228039938094</v>
      </c>
    </row>
    <row r="227" spans="1:14" ht="14.4" customHeight="1" x14ac:dyDescent="0.3">
      <c r="A227" s="648" t="s">
        <v>553</v>
      </c>
      <c r="B227" s="649" t="s">
        <v>1391</v>
      </c>
      <c r="C227" s="650" t="s">
        <v>567</v>
      </c>
      <c r="D227" s="651" t="s">
        <v>1393</v>
      </c>
      <c r="E227" s="650" t="s">
        <v>576</v>
      </c>
      <c r="F227" s="651" t="s">
        <v>1396</v>
      </c>
      <c r="G227" s="650" t="s">
        <v>585</v>
      </c>
      <c r="H227" s="650" t="s">
        <v>1316</v>
      </c>
      <c r="I227" s="650" t="s">
        <v>1317</v>
      </c>
      <c r="J227" s="650" t="s">
        <v>1318</v>
      </c>
      <c r="K227" s="650" t="s">
        <v>1319</v>
      </c>
      <c r="L227" s="652">
        <v>291.83142857142849</v>
      </c>
      <c r="M227" s="652">
        <v>7</v>
      </c>
      <c r="N227" s="653">
        <v>2042.8199999999993</v>
      </c>
    </row>
    <row r="228" spans="1:14" ht="14.4" customHeight="1" x14ac:dyDescent="0.3">
      <c r="A228" s="648" t="s">
        <v>553</v>
      </c>
      <c r="B228" s="649" t="s">
        <v>1391</v>
      </c>
      <c r="C228" s="650" t="s">
        <v>567</v>
      </c>
      <c r="D228" s="651" t="s">
        <v>1393</v>
      </c>
      <c r="E228" s="650" t="s">
        <v>576</v>
      </c>
      <c r="F228" s="651" t="s">
        <v>1396</v>
      </c>
      <c r="G228" s="650" t="s">
        <v>585</v>
      </c>
      <c r="H228" s="650" t="s">
        <v>1320</v>
      </c>
      <c r="I228" s="650" t="s">
        <v>237</v>
      </c>
      <c r="J228" s="650" t="s">
        <v>1321</v>
      </c>
      <c r="K228" s="650"/>
      <c r="L228" s="652">
        <v>51.979699343007177</v>
      </c>
      <c r="M228" s="652">
        <v>1</v>
      </c>
      <c r="N228" s="653">
        <v>51.979699343007177</v>
      </c>
    </row>
    <row r="229" spans="1:14" ht="14.4" customHeight="1" x14ac:dyDescent="0.3">
      <c r="A229" s="648" t="s">
        <v>553</v>
      </c>
      <c r="B229" s="649" t="s">
        <v>1391</v>
      </c>
      <c r="C229" s="650" t="s">
        <v>567</v>
      </c>
      <c r="D229" s="651" t="s">
        <v>1393</v>
      </c>
      <c r="E229" s="650" t="s">
        <v>576</v>
      </c>
      <c r="F229" s="651" t="s">
        <v>1396</v>
      </c>
      <c r="G229" s="650" t="s">
        <v>585</v>
      </c>
      <c r="H229" s="650" t="s">
        <v>1322</v>
      </c>
      <c r="I229" s="650" t="s">
        <v>1323</v>
      </c>
      <c r="J229" s="650" t="s">
        <v>1324</v>
      </c>
      <c r="K229" s="650" t="s">
        <v>1325</v>
      </c>
      <c r="L229" s="652">
        <v>277.99036354500191</v>
      </c>
      <c r="M229" s="652">
        <v>12</v>
      </c>
      <c r="N229" s="653">
        <v>3335.8843625400232</v>
      </c>
    </row>
    <row r="230" spans="1:14" ht="14.4" customHeight="1" x14ac:dyDescent="0.3">
      <c r="A230" s="648" t="s">
        <v>553</v>
      </c>
      <c r="B230" s="649" t="s">
        <v>1391</v>
      </c>
      <c r="C230" s="650" t="s">
        <v>567</v>
      </c>
      <c r="D230" s="651" t="s">
        <v>1393</v>
      </c>
      <c r="E230" s="650" t="s">
        <v>576</v>
      </c>
      <c r="F230" s="651" t="s">
        <v>1396</v>
      </c>
      <c r="G230" s="650" t="s">
        <v>585</v>
      </c>
      <c r="H230" s="650" t="s">
        <v>1326</v>
      </c>
      <c r="I230" s="650" t="s">
        <v>1327</v>
      </c>
      <c r="J230" s="650" t="s">
        <v>1328</v>
      </c>
      <c r="K230" s="650" t="s">
        <v>1329</v>
      </c>
      <c r="L230" s="652">
        <v>47.284999999999997</v>
      </c>
      <c r="M230" s="652">
        <v>4</v>
      </c>
      <c r="N230" s="653">
        <v>189.14</v>
      </c>
    </row>
    <row r="231" spans="1:14" ht="14.4" customHeight="1" x14ac:dyDescent="0.3">
      <c r="A231" s="648" t="s">
        <v>553</v>
      </c>
      <c r="B231" s="649" t="s">
        <v>1391</v>
      </c>
      <c r="C231" s="650" t="s">
        <v>567</v>
      </c>
      <c r="D231" s="651" t="s">
        <v>1393</v>
      </c>
      <c r="E231" s="650" t="s">
        <v>576</v>
      </c>
      <c r="F231" s="651" t="s">
        <v>1396</v>
      </c>
      <c r="G231" s="650" t="s">
        <v>585</v>
      </c>
      <c r="H231" s="650" t="s">
        <v>993</v>
      </c>
      <c r="I231" s="650" t="s">
        <v>994</v>
      </c>
      <c r="J231" s="650" t="s">
        <v>995</v>
      </c>
      <c r="K231" s="650" t="s">
        <v>996</v>
      </c>
      <c r="L231" s="652">
        <v>74.28806021159879</v>
      </c>
      <c r="M231" s="652">
        <v>12</v>
      </c>
      <c r="N231" s="653">
        <v>891.45672253918542</v>
      </c>
    </row>
    <row r="232" spans="1:14" ht="14.4" customHeight="1" x14ac:dyDescent="0.3">
      <c r="A232" s="648" t="s">
        <v>553</v>
      </c>
      <c r="B232" s="649" t="s">
        <v>1391</v>
      </c>
      <c r="C232" s="650" t="s">
        <v>567</v>
      </c>
      <c r="D232" s="651" t="s">
        <v>1393</v>
      </c>
      <c r="E232" s="650" t="s">
        <v>576</v>
      </c>
      <c r="F232" s="651" t="s">
        <v>1396</v>
      </c>
      <c r="G232" s="650" t="s">
        <v>585</v>
      </c>
      <c r="H232" s="650" t="s">
        <v>1330</v>
      </c>
      <c r="I232" s="650" t="s">
        <v>237</v>
      </c>
      <c r="J232" s="650" t="s">
        <v>1331</v>
      </c>
      <c r="K232" s="650"/>
      <c r="L232" s="652">
        <v>346.86567965432408</v>
      </c>
      <c r="M232" s="652">
        <v>10</v>
      </c>
      <c r="N232" s="653">
        <v>3468.6567965432409</v>
      </c>
    </row>
    <row r="233" spans="1:14" ht="14.4" customHeight="1" x14ac:dyDescent="0.3">
      <c r="A233" s="648" t="s">
        <v>553</v>
      </c>
      <c r="B233" s="649" t="s">
        <v>1391</v>
      </c>
      <c r="C233" s="650" t="s">
        <v>567</v>
      </c>
      <c r="D233" s="651" t="s">
        <v>1393</v>
      </c>
      <c r="E233" s="650" t="s">
        <v>576</v>
      </c>
      <c r="F233" s="651" t="s">
        <v>1396</v>
      </c>
      <c r="G233" s="650" t="s">
        <v>585</v>
      </c>
      <c r="H233" s="650" t="s">
        <v>1051</v>
      </c>
      <c r="I233" s="650" t="s">
        <v>1052</v>
      </c>
      <c r="J233" s="650" t="s">
        <v>1053</v>
      </c>
      <c r="K233" s="650" t="s">
        <v>1054</v>
      </c>
      <c r="L233" s="652">
        <v>201.88359177219942</v>
      </c>
      <c r="M233" s="652">
        <v>13</v>
      </c>
      <c r="N233" s="653">
        <v>2624.4866930385924</v>
      </c>
    </row>
    <row r="234" spans="1:14" ht="14.4" customHeight="1" x14ac:dyDescent="0.3">
      <c r="A234" s="648" t="s">
        <v>553</v>
      </c>
      <c r="B234" s="649" t="s">
        <v>1391</v>
      </c>
      <c r="C234" s="650" t="s">
        <v>567</v>
      </c>
      <c r="D234" s="651" t="s">
        <v>1393</v>
      </c>
      <c r="E234" s="650" t="s">
        <v>576</v>
      </c>
      <c r="F234" s="651" t="s">
        <v>1396</v>
      </c>
      <c r="G234" s="650" t="s">
        <v>585</v>
      </c>
      <c r="H234" s="650" t="s">
        <v>1332</v>
      </c>
      <c r="I234" s="650" t="s">
        <v>237</v>
      </c>
      <c r="J234" s="650" t="s">
        <v>1333</v>
      </c>
      <c r="K234" s="650"/>
      <c r="L234" s="652">
        <v>91.27142417469247</v>
      </c>
      <c r="M234" s="652">
        <v>84</v>
      </c>
      <c r="N234" s="653">
        <v>7666.7996306741679</v>
      </c>
    </row>
    <row r="235" spans="1:14" ht="14.4" customHeight="1" x14ac:dyDescent="0.3">
      <c r="A235" s="648" t="s">
        <v>553</v>
      </c>
      <c r="B235" s="649" t="s">
        <v>1391</v>
      </c>
      <c r="C235" s="650" t="s">
        <v>567</v>
      </c>
      <c r="D235" s="651" t="s">
        <v>1393</v>
      </c>
      <c r="E235" s="650" t="s">
        <v>576</v>
      </c>
      <c r="F235" s="651" t="s">
        <v>1396</v>
      </c>
      <c r="G235" s="650" t="s">
        <v>585</v>
      </c>
      <c r="H235" s="650" t="s">
        <v>1334</v>
      </c>
      <c r="I235" s="650" t="s">
        <v>237</v>
      </c>
      <c r="J235" s="650" t="s">
        <v>1335</v>
      </c>
      <c r="K235" s="650"/>
      <c r="L235" s="652">
        <v>96.374084855831256</v>
      </c>
      <c r="M235" s="652">
        <v>77</v>
      </c>
      <c r="N235" s="653">
        <v>7420.8045338990069</v>
      </c>
    </row>
    <row r="236" spans="1:14" ht="14.4" customHeight="1" x14ac:dyDescent="0.3">
      <c r="A236" s="648" t="s">
        <v>553</v>
      </c>
      <c r="B236" s="649" t="s">
        <v>1391</v>
      </c>
      <c r="C236" s="650" t="s">
        <v>567</v>
      </c>
      <c r="D236" s="651" t="s">
        <v>1393</v>
      </c>
      <c r="E236" s="650" t="s">
        <v>576</v>
      </c>
      <c r="F236" s="651" t="s">
        <v>1396</v>
      </c>
      <c r="G236" s="650" t="s">
        <v>585</v>
      </c>
      <c r="H236" s="650" t="s">
        <v>1336</v>
      </c>
      <c r="I236" s="650" t="s">
        <v>237</v>
      </c>
      <c r="J236" s="650" t="s">
        <v>1337</v>
      </c>
      <c r="K236" s="650"/>
      <c r="L236" s="652">
        <v>114.16898936433715</v>
      </c>
      <c r="M236" s="652">
        <v>6</v>
      </c>
      <c r="N236" s="653">
        <v>685.01393618602287</v>
      </c>
    </row>
    <row r="237" spans="1:14" ht="14.4" customHeight="1" x14ac:dyDescent="0.3">
      <c r="A237" s="648" t="s">
        <v>553</v>
      </c>
      <c r="B237" s="649" t="s">
        <v>1391</v>
      </c>
      <c r="C237" s="650" t="s">
        <v>567</v>
      </c>
      <c r="D237" s="651" t="s">
        <v>1393</v>
      </c>
      <c r="E237" s="650" t="s">
        <v>576</v>
      </c>
      <c r="F237" s="651" t="s">
        <v>1396</v>
      </c>
      <c r="G237" s="650" t="s">
        <v>585</v>
      </c>
      <c r="H237" s="650" t="s">
        <v>1338</v>
      </c>
      <c r="I237" s="650" t="s">
        <v>237</v>
      </c>
      <c r="J237" s="650" t="s">
        <v>1339</v>
      </c>
      <c r="K237" s="650"/>
      <c r="L237" s="652">
        <v>70.876594647995134</v>
      </c>
      <c r="M237" s="652">
        <v>20</v>
      </c>
      <c r="N237" s="653">
        <v>1417.5318929599027</v>
      </c>
    </row>
    <row r="238" spans="1:14" ht="14.4" customHeight="1" x14ac:dyDescent="0.3">
      <c r="A238" s="648" t="s">
        <v>553</v>
      </c>
      <c r="B238" s="649" t="s">
        <v>1391</v>
      </c>
      <c r="C238" s="650" t="s">
        <v>567</v>
      </c>
      <c r="D238" s="651" t="s">
        <v>1393</v>
      </c>
      <c r="E238" s="650" t="s">
        <v>576</v>
      </c>
      <c r="F238" s="651" t="s">
        <v>1396</v>
      </c>
      <c r="G238" s="650" t="s">
        <v>585</v>
      </c>
      <c r="H238" s="650" t="s">
        <v>1340</v>
      </c>
      <c r="I238" s="650" t="s">
        <v>237</v>
      </c>
      <c r="J238" s="650" t="s">
        <v>1341</v>
      </c>
      <c r="K238" s="650"/>
      <c r="L238" s="652">
        <v>53.94040836002582</v>
      </c>
      <c r="M238" s="652">
        <v>20</v>
      </c>
      <c r="N238" s="653">
        <v>1078.8081672005164</v>
      </c>
    </row>
    <row r="239" spans="1:14" ht="14.4" customHeight="1" x14ac:dyDescent="0.3">
      <c r="A239" s="648" t="s">
        <v>553</v>
      </c>
      <c r="B239" s="649" t="s">
        <v>1391</v>
      </c>
      <c r="C239" s="650" t="s">
        <v>567</v>
      </c>
      <c r="D239" s="651" t="s">
        <v>1393</v>
      </c>
      <c r="E239" s="650" t="s">
        <v>576</v>
      </c>
      <c r="F239" s="651" t="s">
        <v>1396</v>
      </c>
      <c r="G239" s="650" t="s">
        <v>585</v>
      </c>
      <c r="H239" s="650" t="s">
        <v>1342</v>
      </c>
      <c r="I239" s="650" t="s">
        <v>237</v>
      </c>
      <c r="J239" s="650" t="s">
        <v>1343</v>
      </c>
      <c r="K239" s="650" t="s">
        <v>1011</v>
      </c>
      <c r="L239" s="652">
        <v>89.640735960994363</v>
      </c>
      <c r="M239" s="652">
        <v>98</v>
      </c>
      <c r="N239" s="653">
        <v>8784.7921241774475</v>
      </c>
    </row>
    <row r="240" spans="1:14" ht="14.4" customHeight="1" x14ac:dyDescent="0.3">
      <c r="A240" s="648" t="s">
        <v>553</v>
      </c>
      <c r="B240" s="649" t="s">
        <v>1391</v>
      </c>
      <c r="C240" s="650" t="s">
        <v>567</v>
      </c>
      <c r="D240" s="651" t="s">
        <v>1393</v>
      </c>
      <c r="E240" s="650" t="s">
        <v>576</v>
      </c>
      <c r="F240" s="651" t="s">
        <v>1396</v>
      </c>
      <c r="G240" s="650" t="s">
        <v>585</v>
      </c>
      <c r="H240" s="650" t="s">
        <v>1344</v>
      </c>
      <c r="I240" s="650" t="s">
        <v>237</v>
      </c>
      <c r="J240" s="650" t="s">
        <v>1345</v>
      </c>
      <c r="K240" s="650"/>
      <c r="L240" s="652">
        <v>99.521609022237726</v>
      </c>
      <c r="M240" s="652">
        <v>11</v>
      </c>
      <c r="N240" s="653">
        <v>1094.737699244615</v>
      </c>
    </row>
    <row r="241" spans="1:14" ht="14.4" customHeight="1" x14ac:dyDescent="0.3">
      <c r="A241" s="648" t="s">
        <v>553</v>
      </c>
      <c r="B241" s="649" t="s">
        <v>1391</v>
      </c>
      <c r="C241" s="650" t="s">
        <v>567</v>
      </c>
      <c r="D241" s="651" t="s">
        <v>1393</v>
      </c>
      <c r="E241" s="650" t="s">
        <v>576</v>
      </c>
      <c r="F241" s="651" t="s">
        <v>1396</v>
      </c>
      <c r="G241" s="650" t="s">
        <v>585</v>
      </c>
      <c r="H241" s="650" t="s">
        <v>1346</v>
      </c>
      <c r="I241" s="650" t="s">
        <v>237</v>
      </c>
      <c r="J241" s="650" t="s">
        <v>1347</v>
      </c>
      <c r="K241" s="650"/>
      <c r="L241" s="652">
        <v>74.945969625924945</v>
      </c>
      <c r="M241" s="652">
        <v>7</v>
      </c>
      <c r="N241" s="653">
        <v>524.62178738147463</v>
      </c>
    </row>
    <row r="242" spans="1:14" ht="14.4" customHeight="1" x14ac:dyDescent="0.3">
      <c r="A242" s="648" t="s">
        <v>553</v>
      </c>
      <c r="B242" s="649" t="s">
        <v>1391</v>
      </c>
      <c r="C242" s="650" t="s">
        <v>567</v>
      </c>
      <c r="D242" s="651" t="s">
        <v>1393</v>
      </c>
      <c r="E242" s="650" t="s">
        <v>576</v>
      </c>
      <c r="F242" s="651" t="s">
        <v>1396</v>
      </c>
      <c r="G242" s="650" t="s">
        <v>1084</v>
      </c>
      <c r="H242" s="650" t="s">
        <v>1348</v>
      </c>
      <c r="I242" s="650" t="s">
        <v>1349</v>
      </c>
      <c r="J242" s="650" t="s">
        <v>1350</v>
      </c>
      <c r="K242" s="650" t="s">
        <v>1351</v>
      </c>
      <c r="L242" s="652">
        <v>39.189995736280224</v>
      </c>
      <c r="M242" s="652">
        <v>34</v>
      </c>
      <c r="N242" s="653">
        <v>1332.4598550335277</v>
      </c>
    </row>
    <row r="243" spans="1:14" ht="14.4" customHeight="1" x14ac:dyDescent="0.3">
      <c r="A243" s="648" t="s">
        <v>553</v>
      </c>
      <c r="B243" s="649" t="s">
        <v>1391</v>
      </c>
      <c r="C243" s="650" t="s">
        <v>567</v>
      </c>
      <c r="D243" s="651" t="s">
        <v>1393</v>
      </c>
      <c r="E243" s="650" t="s">
        <v>1212</v>
      </c>
      <c r="F243" s="651" t="s">
        <v>1398</v>
      </c>
      <c r="G243" s="650" t="s">
        <v>585</v>
      </c>
      <c r="H243" s="650" t="s">
        <v>1227</v>
      </c>
      <c r="I243" s="650" t="s">
        <v>1228</v>
      </c>
      <c r="J243" s="650" t="s">
        <v>1229</v>
      </c>
      <c r="K243" s="650" t="s">
        <v>1230</v>
      </c>
      <c r="L243" s="652">
        <v>143.72000000000003</v>
      </c>
      <c r="M243" s="652">
        <v>6</v>
      </c>
      <c r="N243" s="653">
        <v>862.32000000000016</v>
      </c>
    </row>
    <row r="244" spans="1:14" ht="14.4" customHeight="1" x14ac:dyDescent="0.3">
      <c r="A244" s="648" t="s">
        <v>553</v>
      </c>
      <c r="B244" s="649" t="s">
        <v>1391</v>
      </c>
      <c r="C244" s="650" t="s">
        <v>567</v>
      </c>
      <c r="D244" s="651" t="s">
        <v>1393</v>
      </c>
      <c r="E244" s="650" t="s">
        <v>1212</v>
      </c>
      <c r="F244" s="651" t="s">
        <v>1398</v>
      </c>
      <c r="G244" s="650" t="s">
        <v>585</v>
      </c>
      <c r="H244" s="650" t="s">
        <v>1352</v>
      </c>
      <c r="I244" s="650" t="s">
        <v>1353</v>
      </c>
      <c r="J244" s="650" t="s">
        <v>1354</v>
      </c>
      <c r="K244" s="650" t="s">
        <v>1355</v>
      </c>
      <c r="L244" s="652">
        <v>113.87</v>
      </c>
      <c r="M244" s="652">
        <v>1</v>
      </c>
      <c r="N244" s="653">
        <v>113.87</v>
      </c>
    </row>
    <row r="245" spans="1:14" ht="14.4" customHeight="1" x14ac:dyDescent="0.3">
      <c r="A245" s="648" t="s">
        <v>553</v>
      </c>
      <c r="B245" s="649" t="s">
        <v>1391</v>
      </c>
      <c r="C245" s="650" t="s">
        <v>567</v>
      </c>
      <c r="D245" s="651" t="s">
        <v>1393</v>
      </c>
      <c r="E245" s="650" t="s">
        <v>1212</v>
      </c>
      <c r="F245" s="651" t="s">
        <v>1398</v>
      </c>
      <c r="G245" s="650" t="s">
        <v>585</v>
      </c>
      <c r="H245" s="650" t="s">
        <v>1251</v>
      </c>
      <c r="I245" s="650" t="s">
        <v>1252</v>
      </c>
      <c r="J245" s="650" t="s">
        <v>1253</v>
      </c>
      <c r="K245" s="650" t="s">
        <v>1254</v>
      </c>
      <c r="L245" s="652">
        <v>86.740102031138647</v>
      </c>
      <c r="M245" s="652">
        <v>7</v>
      </c>
      <c r="N245" s="653">
        <v>607.18071421797049</v>
      </c>
    </row>
    <row r="246" spans="1:14" ht="14.4" customHeight="1" x14ac:dyDescent="0.3">
      <c r="A246" s="648" t="s">
        <v>553</v>
      </c>
      <c r="B246" s="649" t="s">
        <v>1391</v>
      </c>
      <c r="C246" s="650" t="s">
        <v>567</v>
      </c>
      <c r="D246" s="651" t="s">
        <v>1393</v>
      </c>
      <c r="E246" s="650" t="s">
        <v>1212</v>
      </c>
      <c r="F246" s="651" t="s">
        <v>1398</v>
      </c>
      <c r="G246" s="650" t="s">
        <v>1084</v>
      </c>
      <c r="H246" s="650" t="s">
        <v>1283</v>
      </c>
      <c r="I246" s="650" t="s">
        <v>1284</v>
      </c>
      <c r="J246" s="650" t="s">
        <v>1285</v>
      </c>
      <c r="K246" s="650" t="s">
        <v>1286</v>
      </c>
      <c r="L246" s="652">
        <v>104.42000000000003</v>
      </c>
      <c r="M246" s="652">
        <v>1</v>
      </c>
      <c r="N246" s="653">
        <v>104.42000000000003</v>
      </c>
    </row>
    <row r="247" spans="1:14" ht="14.4" customHeight="1" x14ac:dyDescent="0.3">
      <c r="A247" s="648" t="s">
        <v>553</v>
      </c>
      <c r="B247" s="649" t="s">
        <v>1391</v>
      </c>
      <c r="C247" s="650" t="s">
        <v>570</v>
      </c>
      <c r="D247" s="651" t="s">
        <v>1394</v>
      </c>
      <c r="E247" s="650" t="s">
        <v>576</v>
      </c>
      <c r="F247" s="651" t="s">
        <v>1396</v>
      </c>
      <c r="G247" s="650" t="s">
        <v>585</v>
      </c>
      <c r="H247" s="650" t="s">
        <v>591</v>
      </c>
      <c r="I247" s="650" t="s">
        <v>592</v>
      </c>
      <c r="J247" s="650" t="s">
        <v>593</v>
      </c>
      <c r="K247" s="650" t="s">
        <v>594</v>
      </c>
      <c r="L247" s="652">
        <v>84.57</v>
      </c>
      <c r="M247" s="652">
        <v>4</v>
      </c>
      <c r="N247" s="653">
        <v>338.28</v>
      </c>
    </row>
    <row r="248" spans="1:14" ht="14.4" customHeight="1" x14ac:dyDescent="0.3">
      <c r="A248" s="648" t="s">
        <v>553</v>
      </c>
      <c r="B248" s="649" t="s">
        <v>1391</v>
      </c>
      <c r="C248" s="650" t="s">
        <v>570</v>
      </c>
      <c r="D248" s="651" t="s">
        <v>1394</v>
      </c>
      <c r="E248" s="650" t="s">
        <v>576</v>
      </c>
      <c r="F248" s="651" t="s">
        <v>1396</v>
      </c>
      <c r="G248" s="650" t="s">
        <v>585</v>
      </c>
      <c r="H248" s="650" t="s">
        <v>603</v>
      </c>
      <c r="I248" s="650" t="s">
        <v>604</v>
      </c>
      <c r="J248" s="650" t="s">
        <v>605</v>
      </c>
      <c r="K248" s="650" t="s">
        <v>606</v>
      </c>
      <c r="L248" s="652">
        <v>58.97</v>
      </c>
      <c r="M248" s="652">
        <v>1</v>
      </c>
      <c r="N248" s="653">
        <v>58.97</v>
      </c>
    </row>
    <row r="249" spans="1:14" ht="14.4" customHeight="1" x14ac:dyDescent="0.3">
      <c r="A249" s="648" t="s">
        <v>553</v>
      </c>
      <c r="B249" s="649" t="s">
        <v>1391</v>
      </c>
      <c r="C249" s="650" t="s">
        <v>570</v>
      </c>
      <c r="D249" s="651" t="s">
        <v>1394</v>
      </c>
      <c r="E249" s="650" t="s">
        <v>576</v>
      </c>
      <c r="F249" s="651" t="s">
        <v>1396</v>
      </c>
      <c r="G249" s="650" t="s">
        <v>585</v>
      </c>
      <c r="H249" s="650" t="s">
        <v>685</v>
      </c>
      <c r="I249" s="650" t="s">
        <v>686</v>
      </c>
      <c r="J249" s="650" t="s">
        <v>687</v>
      </c>
      <c r="K249" s="650" t="s">
        <v>688</v>
      </c>
      <c r="L249" s="652">
        <v>87.83</v>
      </c>
      <c r="M249" s="652">
        <v>1</v>
      </c>
      <c r="N249" s="653">
        <v>87.83</v>
      </c>
    </row>
    <row r="250" spans="1:14" ht="14.4" customHeight="1" x14ac:dyDescent="0.3">
      <c r="A250" s="648" t="s">
        <v>553</v>
      </c>
      <c r="B250" s="649" t="s">
        <v>1391</v>
      </c>
      <c r="C250" s="650" t="s">
        <v>570</v>
      </c>
      <c r="D250" s="651" t="s">
        <v>1394</v>
      </c>
      <c r="E250" s="650" t="s">
        <v>576</v>
      </c>
      <c r="F250" s="651" t="s">
        <v>1396</v>
      </c>
      <c r="G250" s="650" t="s">
        <v>585</v>
      </c>
      <c r="H250" s="650" t="s">
        <v>1304</v>
      </c>
      <c r="I250" s="650" t="s">
        <v>237</v>
      </c>
      <c r="J250" s="650" t="s">
        <v>1305</v>
      </c>
      <c r="K250" s="650"/>
      <c r="L250" s="652">
        <v>41.04</v>
      </c>
      <c r="M250" s="652">
        <v>5</v>
      </c>
      <c r="N250" s="653">
        <v>205.2</v>
      </c>
    </row>
    <row r="251" spans="1:14" ht="14.4" customHeight="1" x14ac:dyDescent="0.3">
      <c r="A251" s="648" t="s">
        <v>553</v>
      </c>
      <c r="B251" s="649" t="s">
        <v>1391</v>
      </c>
      <c r="C251" s="650" t="s">
        <v>570</v>
      </c>
      <c r="D251" s="651" t="s">
        <v>1394</v>
      </c>
      <c r="E251" s="650" t="s">
        <v>576</v>
      </c>
      <c r="F251" s="651" t="s">
        <v>1396</v>
      </c>
      <c r="G251" s="650" t="s">
        <v>585</v>
      </c>
      <c r="H251" s="650" t="s">
        <v>1306</v>
      </c>
      <c r="I251" s="650" t="s">
        <v>237</v>
      </c>
      <c r="J251" s="650" t="s">
        <v>1307</v>
      </c>
      <c r="K251" s="650"/>
      <c r="L251" s="652">
        <v>42.710042092295524</v>
      </c>
      <c r="M251" s="652">
        <v>5</v>
      </c>
      <c r="N251" s="653">
        <v>213.5502104614776</v>
      </c>
    </row>
    <row r="252" spans="1:14" ht="14.4" customHeight="1" x14ac:dyDescent="0.3">
      <c r="A252" s="648" t="s">
        <v>553</v>
      </c>
      <c r="B252" s="649" t="s">
        <v>1391</v>
      </c>
      <c r="C252" s="650" t="s">
        <v>570</v>
      </c>
      <c r="D252" s="651" t="s">
        <v>1394</v>
      </c>
      <c r="E252" s="650" t="s">
        <v>576</v>
      </c>
      <c r="F252" s="651" t="s">
        <v>1396</v>
      </c>
      <c r="G252" s="650" t="s">
        <v>585</v>
      </c>
      <c r="H252" s="650" t="s">
        <v>756</v>
      </c>
      <c r="I252" s="650" t="s">
        <v>757</v>
      </c>
      <c r="J252" s="650" t="s">
        <v>758</v>
      </c>
      <c r="K252" s="650" t="s">
        <v>759</v>
      </c>
      <c r="L252" s="652">
        <v>19.091083873000279</v>
      </c>
      <c r="M252" s="652">
        <v>9</v>
      </c>
      <c r="N252" s="653">
        <v>171.81975485700252</v>
      </c>
    </row>
    <row r="253" spans="1:14" ht="14.4" customHeight="1" x14ac:dyDescent="0.3">
      <c r="A253" s="648" t="s">
        <v>553</v>
      </c>
      <c r="B253" s="649" t="s">
        <v>1391</v>
      </c>
      <c r="C253" s="650" t="s">
        <v>570</v>
      </c>
      <c r="D253" s="651" t="s">
        <v>1394</v>
      </c>
      <c r="E253" s="650" t="s">
        <v>576</v>
      </c>
      <c r="F253" s="651" t="s">
        <v>1396</v>
      </c>
      <c r="G253" s="650" t="s">
        <v>585</v>
      </c>
      <c r="H253" s="650" t="s">
        <v>774</v>
      </c>
      <c r="I253" s="650" t="s">
        <v>775</v>
      </c>
      <c r="J253" s="650" t="s">
        <v>776</v>
      </c>
      <c r="K253" s="650" t="s">
        <v>594</v>
      </c>
      <c r="L253" s="652">
        <v>121.969639569306</v>
      </c>
      <c r="M253" s="652">
        <v>1</v>
      </c>
      <c r="N253" s="653">
        <v>121.969639569306</v>
      </c>
    </row>
    <row r="254" spans="1:14" ht="14.4" customHeight="1" x14ac:dyDescent="0.3">
      <c r="A254" s="648" t="s">
        <v>553</v>
      </c>
      <c r="B254" s="649" t="s">
        <v>1391</v>
      </c>
      <c r="C254" s="650" t="s">
        <v>570</v>
      </c>
      <c r="D254" s="651" t="s">
        <v>1394</v>
      </c>
      <c r="E254" s="650" t="s">
        <v>576</v>
      </c>
      <c r="F254" s="651" t="s">
        <v>1396</v>
      </c>
      <c r="G254" s="650" t="s">
        <v>585</v>
      </c>
      <c r="H254" s="650" t="s">
        <v>848</v>
      </c>
      <c r="I254" s="650" t="s">
        <v>849</v>
      </c>
      <c r="J254" s="650" t="s">
        <v>850</v>
      </c>
      <c r="K254" s="650" t="s">
        <v>851</v>
      </c>
      <c r="L254" s="652">
        <v>177.79999999999995</v>
      </c>
      <c r="M254" s="652">
        <v>2</v>
      </c>
      <c r="N254" s="653">
        <v>355.59999999999991</v>
      </c>
    </row>
    <row r="255" spans="1:14" ht="14.4" customHeight="1" x14ac:dyDescent="0.3">
      <c r="A255" s="648" t="s">
        <v>553</v>
      </c>
      <c r="B255" s="649" t="s">
        <v>1391</v>
      </c>
      <c r="C255" s="650" t="s">
        <v>570</v>
      </c>
      <c r="D255" s="651" t="s">
        <v>1394</v>
      </c>
      <c r="E255" s="650" t="s">
        <v>576</v>
      </c>
      <c r="F255" s="651" t="s">
        <v>1396</v>
      </c>
      <c r="G255" s="650" t="s">
        <v>585</v>
      </c>
      <c r="H255" s="650" t="s">
        <v>855</v>
      </c>
      <c r="I255" s="650" t="s">
        <v>856</v>
      </c>
      <c r="J255" s="650" t="s">
        <v>857</v>
      </c>
      <c r="K255" s="650" t="s">
        <v>858</v>
      </c>
      <c r="L255" s="652">
        <v>145.01024497856889</v>
      </c>
      <c r="M255" s="652">
        <v>509</v>
      </c>
      <c r="N255" s="653">
        <v>73810.21469409157</v>
      </c>
    </row>
    <row r="256" spans="1:14" ht="14.4" customHeight="1" x14ac:dyDescent="0.3">
      <c r="A256" s="648" t="s">
        <v>553</v>
      </c>
      <c r="B256" s="649" t="s">
        <v>1391</v>
      </c>
      <c r="C256" s="650" t="s">
        <v>570</v>
      </c>
      <c r="D256" s="651" t="s">
        <v>1394</v>
      </c>
      <c r="E256" s="650" t="s">
        <v>576</v>
      </c>
      <c r="F256" s="651" t="s">
        <v>1396</v>
      </c>
      <c r="G256" s="650" t="s">
        <v>585</v>
      </c>
      <c r="H256" s="650" t="s">
        <v>1308</v>
      </c>
      <c r="I256" s="650" t="s">
        <v>237</v>
      </c>
      <c r="J256" s="650" t="s">
        <v>1309</v>
      </c>
      <c r="K256" s="650"/>
      <c r="L256" s="652">
        <v>39.119749345953501</v>
      </c>
      <c r="M256" s="652">
        <v>2</v>
      </c>
      <c r="N256" s="653">
        <v>78.239498691907002</v>
      </c>
    </row>
    <row r="257" spans="1:14" ht="14.4" customHeight="1" x14ac:dyDescent="0.3">
      <c r="A257" s="648" t="s">
        <v>553</v>
      </c>
      <c r="B257" s="649" t="s">
        <v>1391</v>
      </c>
      <c r="C257" s="650" t="s">
        <v>570</v>
      </c>
      <c r="D257" s="651" t="s">
        <v>1394</v>
      </c>
      <c r="E257" s="650" t="s">
        <v>576</v>
      </c>
      <c r="F257" s="651" t="s">
        <v>1396</v>
      </c>
      <c r="G257" s="650" t="s">
        <v>585</v>
      </c>
      <c r="H257" s="650" t="s">
        <v>1310</v>
      </c>
      <c r="I257" s="650" t="s">
        <v>1311</v>
      </c>
      <c r="J257" s="650" t="s">
        <v>1312</v>
      </c>
      <c r="K257" s="650" t="s">
        <v>1313</v>
      </c>
      <c r="L257" s="652">
        <v>182.99999999999991</v>
      </c>
      <c r="M257" s="652">
        <v>1</v>
      </c>
      <c r="N257" s="653">
        <v>182.99999999999991</v>
      </c>
    </row>
    <row r="258" spans="1:14" ht="14.4" customHeight="1" x14ac:dyDescent="0.3">
      <c r="A258" s="648" t="s">
        <v>553</v>
      </c>
      <c r="B258" s="649" t="s">
        <v>1391</v>
      </c>
      <c r="C258" s="650" t="s">
        <v>570</v>
      </c>
      <c r="D258" s="651" t="s">
        <v>1394</v>
      </c>
      <c r="E258" s="650" t="s">
        <v>576</v>
      </c>
      <c r="F258" s="651" t="s">
        <v>1396</v>
      </c>
      <c r="G258" s="650" t="s">
        <v>585</v>
      </c>
      <c r="H258" s="650" t="s">
        <v>1316</v>
      </c>
      <c r="I258" s="650" t="s">
        <v>1317</v>
      </c>
      <c r="J258" s="650" t="s">
        <v>1318</v>
      </c>
      <c r="K258" s="650" t="s">
        <v>1319</v>
      </c>
      <c r="L258" s="652">
        <v>291.66559969808429</v>
      </c>
      <c r="M258" s="652">
        <v>14</v>
      </c>
      <c r="N258" s="653">
        <v>4083.3183957731799</v>
      </c>
    </row>
    <row r="259" spans="1:14" ht="14.4" customHeight="1" x14ac:dyDescent="0.3">
      <c r="A259" s="648" t="s">
        <v>553</v>
      </c>
      <c r="B259" s="649" t="s">
        <v>1391</v>
      </c>
      <c r="C259" s="650" t="s">
        <v>570</v>
      </c>
      <c r="D259" s="651" t="s">
        <v>1394</v>
      </c>
      <c r="E259" s="650" t="s">
        <v>576</v>
      </c>
      <c r="F259" s="651" t="s">
        <v>1396</v>
      </c>
      <c r="G259" s="650" t="s">
        <v>585</v>
      </c>
      <c r="H259" s="650" t="s">
        <v>973</v>
      </c>
      <c r="I259" s="650" t="s">
        <v>973</v>
      </c>
      <c r="J259" s="650" t="s">
        <v>974</v>
      </c>
      <c r="K259" s="650" t="s">
        <v>975</v>
      </c>
      <c r="L259" s="652">
        <v>113.62</v>
      </c>
      <c r="M259" s="652">
        <v>7</v>
      </c>
      <c r="N259" s="653">
        <v>795.34</v>
      </c>
    </row>
    <row r="260" spans="1:14" ht="14.4" customHeight="1" x14ac:dyDescent="0.3">
      <c r="A260" s="648" t="s">
        <v>553</v>
      </c>
      <c r="B260" s="649" t="s">
        <v>1391</v>
      </c>
      <c r="C260" s="650" t="s">
        <v>570</v>
      </c>
      <c r="D260" s="651" t="s">
        <v>1394</v>
      </c>
      <c r="E260" s="650" t="s">
        <v>576</v>
      </c>
      <c r="F260" s="651" t="s">
        <v>1396</v>
      </c>
      <c r="G260" s="650" t="s">
        <v>585</v>
      </c>
      <c r="H260" s="650" t="s">
        <v>1320</v>
      </c>
      <c r="I260" s="650" t="s">
        <v>237</v>
      </c>
      <c r="J260" s="650" t="s">
        <v>1321</v>
      </c>
      <c r="K260" s="650"/>
      <c r="L260" s="652">
        <v>51.979699343007177</v>
      </c>
      <c r="M260" s="652">
        <v>2</v>
      </c>
      <c r="N260" s="653">
        <v>103.95939868601435</v>
      </c>
    </row>
    <row r="261" spans="1:14" ht="14.4" customHeight="1" x14ac:dyDescent="0.3">
      <c r="A261" s="648" t="s">
        <v>553</v>
      </c>
      <c r="B261" s="649" t="s">
        <v>1391</v>
      </c>
      <c r="C261" s="650" t="s">
        <v>570</v>
      </c>
      <c r="D261" s="651" t="s">
        <v>1394</v>
      </c>
      <c r="E261" s="650" t="s">
        <v>576</v>
      </c>
      <c r="F261" s="651" t="s">
        <v>1396</v>
      </c>
      <c r="G261" s="650" t="s">
        <v>585</v>
      </c>
      <c r="H261" s="650" t="s">
        <v>1326</v>
      </c>
      <c r="I261" s="650" t="s">
        <v>1327</v>
      </c>
      <c r="J261" s="650" t="s">
        <v>1328</v>
      </c>
      <c r="K261" s="650" t="s">
        <v>1329</v>
      </c>
      <c r="L261" s="652">
        <v>47.239979539579934</v>
      </c>
      <c r="M261" s="652">
        <v>4</v>
      </c>
      <c r="N261" s="653">
        <v>188.95991815831974</v>
      </c>
    </row>
    <row r="262" spans="1:14" ht="14.4" customHeight="1" x14ac:dyDescent="0.3">
      <c r="A262" s="648" t="s">
        <v>553</v>
      </c>
      <c r="B262" s="649" t="s">
        <v>1391</v>
      </c>
      <c r="C262" s="650" t="s">
        <v>570</v>
      </c>
      <c r="D262" s="651" t="s">
        <v>1394</v>
      </c>
      <c r="E262" s="650" t="s">
        <v>576</v>
      </c>
      <c r="F262" s="651" t="s">
        <v>1396</v>
      </c>
      <c r="G262" s="650" t="s">
        <v>585</v>
      </c>
      <c r="H262" s="650" t="s">
        <v>993</v>
      </c>
      <c r="I262" s="650" t="s">
        <v>994</v>
      </c>
      <c r="J262" s="650" t="s">
        <v>995</v>
      </c>
      <c r="K262" s="650" t="s">
        <v>996</v>
      </c>
      <c r="L262" s="652">
        <v>74.003697769712559</v>
      </c>
      <c r="M262" s="652">
        <v>33</v>
      </c>
      <c r="N262" s="653">
        <v>2442.1220264005146</v>
      </c>
    </row>
    <row r="263" spans="1:14" ht="14.4" customHeight="1" x14ac:dyDescent="0.3">
      <c r="A263" s="648" t="s">
        <v>553</v>
      </c>
      <c r="B263" s="649" t="s">
        <v>1391</v>
      </c>
      <c r="C263" s="650" t="s">
        <v>570</v>
      </c>
      <c r="D263" s="651" t="s">
        <v>1394</v>
      </c>
      <c r="E263" s="650" t="s">
        <v>576</v>
      </c>
      <c r="F263" s="651" t="s">
        <v>1396</v>
      </c>
      <c r="G263" s="650" t="s">
        <v>585</v>
      </c>
      <c r="H263" s="650" t="s">
        <v>1000</v>
      </c>
      <c r="I263" s="650" t="s">
        <v>237</v>
      </c>
      <c r="J263" s="650" t="s">
        <v>1001</v>
      </c>
      <c r="K263" s="650"/>
      <c r="L263" s="652">
        <v>102.96998719069371</v>
      </c>
      <c r="M263" s="652">
        <v>4</v>
      </c>
      <c r="N263" s="653">
        <v>411.87994876277486</v>
      </c>
    </row>
    <row r="264" spans="1:14" ht="14.4" customHeight="1" x14ac:dyDescent="0.3">
      <c r="A264" s="648" t="s">
        <v>553</v>
      </c>
      <c r="B264" s="649" t="s">
        <v>1391</v>
      </c>
      <c r="C264" s="650" t="s">
        <v>570</v>
      </c>
      <c r="D264" s="651" t="s">
        <v>1394</v>
      </c>
      <c r="E264" s="650" t="s">
        <v>576</v>
      </c>
      <c r="F264" s="651" t="s">
        <v>1396</v>
      </c>
      <c r="G264" s="650" t="s">
        <v>585</v>
      </c>
      <c r="H264" s="650" t="s">
        <v>1051</v>
      </c>
      <c r="I264" s="650" t="s">
        <v>1052</v>
      </c>
      <c r="J264" s="650" t="s">
        <v>1053</v>
      </c>
      <c r="K264" s="650" t="s">
        <v>1054</v>
      </c>
      <c r="L264" s="652">
        <v>203.71</v>
      </c>
      <c r="M264" s="652">
        <v>2</v>
      </c>
      <c r="N264" s="653">
        <v>407.42</v>
      </c>
    </row>
    <row r="265" spans="1:14" ht="14.4" customHeight="1" x14ac:dyDescent="0.3">
      <c r="A265" s="648" t="s">
        <v>553</v>
      </c>
      <c r="B265" s="649" t="s">
        <v>1391</v>
      </c>
      <c r="C265" s="650" t="s">
        <v>570</v>
      </c>
      <c r="D265" s="651" t="s">
        <v>1394</v>
      </c>
      <c r="E265" s="650" t="s">
        <v>576</v>
      </c>
      <c r="F265" s="651" t="s">
        <v>1396</v>
      </c>
      <c r="G265" s="650" t="s">
        <v>585</v>
      </c>
      <c r="H265" s="650" t="s">
        <v>1332</v>
      </c>
      <c r="I265" s="650" t="s">
        <v>237</v>
      </c>
      <c r="J265" s="650" t="s">
        <v>1333</v>
      </c>
      <c r="K265" s="650"/>
      <c r="L265" s="652">
        <v>92.892631839078803</v>
      </c>
      <c r="M265" s="652">
        <v>39</v>
      </c>
      <c r="N265" s="653">
        <v>3622.8126417240733</v>
      </c>
    </row>
    <row r="266" spans="1:14" ht="14.4" customHeight="1" x14ac:dyDescent="0.3">
      <c r="A266" s="648" t="s">
        <v>553</v>
      </c>
      <c r="B266" s="649" t="s">
        <v>1391</v>
      </c>
      <c r="C266" s="650" t="s">
        <v>570</v>
      </c>
      <c r="D266" s="651" t="s">
        <v>1394</v>
      </c>
      <c r="E266" s="650" t="s">
        <v>576</v>
      </c>
      <c r="F266" s="651" t="s">
        <v>1396</v>
      </c>
      <c r="G266" s="650" t="s">
        <v>585</v>
      </c>
      <c r="H266" s="650" t="s">
        <v>1334</v>
      </c>
      <c r="I266" s="650" t="s">
        <v>237</v>
      </c>
      <c r="J266" s="650" t="s">
        <v>1335</v>
      </c>
      <c r="K266" s="650"/>
      <c r="L266" s="652">
        <v>96.815072446307553</v>
      </c>
      <c r="M266" s="652">
        <v>38</v>
      </c>
      <c r="N266" s="653">
        <v>3678.9727529596871</v>
      </c>
    </row>
    <row r="267" spans="1:14" ht="14.4" customHeight="1" x14ac:dyDescent="0.3">
      <c r="A267" s="648" t="s">
        <v>553</v>
      </c>
      <c r="B267" s="649" t="s">
        <v>1391</v>
      </c>
      <c r="C267" s="650" t="s">
        <v>570</v>
      </c>
      <c r="D267" s="651" t="s">
        <v>1394</v>
      </c>
      <c r="E267" s="650" t="s">
        <v>576</v>
      </c>
      <c r="F267" s="651" t="s">
        <v>1396</v>
      </c>
      <c r="G267" s="650" t="s">
        <v>585</v>
      </c>
      <c r="H267" s="650" t="s">
        <v>1336</v>
      </c>
      <c r="I267" s="650" t="s">
        <v>237</v>
      </c>
      <c r="J267" s="650" t="s">
        <v>1337</v>
      </c>
      <c r="K267" s="650"/>
      <c r="L267" s="652">
        <v>111.91498772015993</v>
      </c>
      <c r="M267" s="652">
        <v>18</v>
      </c>
      <c r="N267" s="653">
        <v>2014.4697789628788</v>
      </c>
    </row>
    <row r="268" spans="1:14" ht="14.4" customHeight="1" x14ac:dyDescent="0.3">
      <c r="A268" s="648" t="s">
        <v>553</v>
      </c>
      <c r="B268" s="649" t="s">
        <v>1391</v>
      </c>
      <c r="C268" s="650" t="s">
        <v>570</v>
      </c>
      <c r="D268" s="651" t="s">
        <v>1394</v>
      </c>
      <c r="E268" s="650" t="s">
        <v>576</v>
      </c>
      <c r="F268" s="651" t="s">
        <v>1396</v>
      </c>
      <c r="G268" s="650" t="s">
        <v>585</v>
      </c>
      <c r="H268" s="650" t="s">
        <v>1342</v>
      </c>
      <c r="I268" s="650" t="s">
        <v>237</v>
      </c>
      <c r="J268" s="650" t="s">
        <v>1343</v>
      </c>
      <c r="K268" s="650" t="s">
        <v>1011</v>
      </c>
      <c r="L268" s="652">
        <v>88.659135343692782</v>
      </c>
      <c r="M268" s="652">
        <v>101</v>
      </c>
      <c r="N268" s="653">
        <v>8954.5726697129703</v>
      </c>
    </row>
    <row r="269" spans="1:14" ht="14.4" customHeight="1" x14ac:dyDescent="0.3">
      <c r="A269" s="648" t="s">
        <v>553</v>
      </c>
      <c r="B269" s="649" t="s">
        <v>1391</v>
      </c>
      <c r="C269" s="650" t="s">
        <v>570</v>
      </c>
      <c r="D269" s="651" t="s">
        <v>1394</v>
      </c>
      <c r="E269" s="650" t="s">
        <v>576</v>
      </c>
      <c r="F269" s="651" t="s">
        <v>1396</v>
      </c>
      <c r="G269" s="650" t="s">
        <v>585</v>
      </c>
      <c r="H269" s="650" t="s">
        <v>1356</v>
      </c>
      <c r="I269" s="650" t="s">
        <v>237</v>
      </c>
      <c r="J269" s="650" t="s">
        <v>1357</v>
      </c>
      <c r="K269" s="650"/>
      <c r="L269" s="652">
        <v>253.03311255031576</v>
      </c>
      <c r="M269" s="652">
        <v>49</v>
      </c>
      <c r="N269" s="653">
        <v>12398.622514965473</v>
      </c>
    </row>
    <row r="270" spans="1:14" ht="14.4" customHeight="1" x14ac:dyDescent="0.3">
      <c r="A270" s="648" t="s">
        <v>553</v>
      </c>
      <c r="B270" s="649" t="s">
        <v>1391</v>
      </c>
      <c r="C270" s="650" t="s">
        <v>570</v>
      </c>
      <c r="D270" s="651" t="s">
        <v>1394</v>
      </c>
      <c r="E270" s="650" t="s">
        <v>576</v>
      </c>
      <c r="F270" s="651" t="s">
        <v>1396</v>
      </c>
      <c r="G270" s="650" t="s">
        <v>585</v>
      </c>
      <c r="H270" s="650" t="s">
        <v>1057</v>
      </c>
      <c r="I270" s="650" t="s">
        <v>237</v>
      </c>
      <c r="J270" s="650" t="s">
        <v>1058</v>
      </c>
      <c r="K270" s="650"/>
      <c r="L270" s="652">
        <v>173.85843343675995</v>
      </c>
      <c r="M270" s="652">
        <v>7</v>
      </c>
      <c r="N270" s="653">
        <v>1217.0090340573197</v>
      </c>
    </row>
    <row r="271" spans="1:14" ht="14.4" customHeight="1" x14ac:dyDescent="0.3">
      <c r="A271" s="648" t="s">
        <v>553</v>
      </c>
      <c r="B271" s="649" t="s">
        <v>1391</v>
      </c>
      <c r="C271" s="650" t="s">
        <v>570</v>
      </c>
      <c r="D271" s="651" t="s">
        <v>1394</v>
      </c>
      <c r="E271" s="650" t="s">
        <v>576</v>
      </c>
      <c r="F271" s="651" t="s">
        <v>1396</v>
      </c>
      <c r="G271" s="650" t="s">
        <v>585</v>
      </c>
      <c r="H271" s="650" t="s">
        <v>1068</v>
      </c>
      <c r="I271" s="650" t="s">
        <v>1068</v>
      </c>
      <c r="J271" s="650" t="s">
        <v>605</v>
      </c>
      <c r="K271" s="650" t="s">
        <v>1069</v>
      </c>
      <c r="L271" s="652">
        <v>60.188000000000002</v>
      </c>
      <c r="M271" s="652">
        <v>5</v>
      </c>
      <c r="N271" s="653">
        <v>300.94</v>
      </c>
    </row>
    <row r="272" spans="1:14" ht="14.4" customHeight="1" x14ac:dyDescent="0.3">
      <c r="A272" s="648" t="s">
        <v>553</v>
      </c>
      <c r="B272" s="649" t="s">
        <v>1391</v>
      </c>
      <c r="C272" s="650" t="s">
        <v>570</v>
      </c>
      <c r="D272" s="651" t="s">
        <v>1394</v>
      </c>
      <c r="E272" s="650" t="s">
        <v>1212</v>
      </c>
      <c r="F272" s="651" t="s">
        <v>1398</v>
      </c>
      <c r="G272" s="650" t="s">
        <v>585</v>
      </c>
      <c r="H272" s="650" t="s">
        <v>1227</v>
      </c>
      <c r="I272" s="650" t="s">
        <v>1228</v>
      </c>
      <c r="J272" s="650" t="s">
        <v>1229</v>
      </c>
      <c r="K272" s="650" t="s">
        <v>1230</v>
      </c>
      <c r="L272" s="652">
        <v>142.3878947368421</v>
      </c>
      <c r="M272" s="652">
        <v>19</v>
      </c>
      <c r="N272" s="653">
        <v>2705.37</v>
      </c>
    </row>
    <row r="273" spans="1:14" ht="14.4" customHeight="1" x14ac:dyDescent="0.3">
      <c r="A273" s="648" t="s">
        <v>553</v>
      </c>
      <c r="B273" s="649" t="s">
        <v>1391</v>
      </c>
      <c r="C273" s="650" t="s">
        <v>570</v>
      </c>
      <c r="D273" s="651" t="s">
        <v>1394</v>
      </c>
      <c r="E273" s="650" t="s">
        <v>1212</v>
      </c>
      <c r="F273" s="651" t="s">
        <v>1398</v>
      </c>
      <c r="G273" s="650" t="s">
        <v>585</v>
      </c>
      <c r="H273" s="650" t="s">
        <v>1352</v>
      </c>
      <c r="I273" s="650" t="s">
        <v>1353</v>
      </c>
      <c r="J273" s="650" t="s">
        <v>1354</v>
      </c>
      <c r="K273" s="650" t="s">
        <v>1355</v>
      </c>
      <c r="L273" s="652">
        <v>120.19952202364891</v>
      </c>
      <c r="M273" s="652">
        <v>2</v>
      </c>
      <c r="N273" s="653">
        <v>240.39904404729782</v>
      </c>
    </row>
    <row r="274" spans="1:14" ht="14.4" customHeight="1" x14ac:dyDescent="0.3">
      <c r="A274" s="648" t="s">
        <v>553</v>
      </c>
      <c r="B274" s="649" t="s">
        <v>1391</v>
      </c>
      <c r="C274" s="650" t="s">
        <v>570</v>
      </c>
      <c r="D274" s="651" t="s">
        <v>1394</v>
      </c>
      <c r="E274" s="650" t="s">
        <v>1212</v>
      </c>
      <c r="F274" s="651" t="s">
        <v>1398</v>
      </c>
      <c r="G274" s="650" t="s">
        <v>585</v>
      </c>
      <c r="H274" s="650" t="s">
        <v>1251</v>
      </c>
      <c r="I274" s="650" t="s">
        <v>1252</v>
      </c>
      <c r="J274" s="650" t="s">
        <v>1253</v>
      </c>
      <c r="K274" s="650" t="s">
        <v>1254</v>
      </c>
      <c r="L274" s="652">
        <v>86.655087128828924</v>
      </c>
      <c r="M274" s="652">
        <v>4</v>
      </c>
      <c r="N274" s="653">
        <v>346.6203485153157</v>
      </c>
    </row>
    <row r="275" spans="1:14" ht="14.4" customHeight="1" x14ac:dyDescent="0.3">
      <c r="A275" s="648" t="s">
        <v>553</v>
      </c>
      <c r="B275" s="649" t="s">
        <v>1391</v>
      </c>
      <c r="C275" s="650" t="s">
        <v>570</v>
      </c>
      <c r="D275" s="651" t="s">
        <v>1394</v>
      </c>
      <c r="E275" s="650" t="s">
        <v>1212</v>
      </c>
      <c r="F275" s="651" t="s">
        <v>1398</v>
      </c>
      <c r="G275" s="650" t="s">
        <v>1084</v>
      </c>
      <c r="H275" s="650" t="s">
        <v>1283</v>
      </c>
      <c r="I275" s="650" t="s">
        <v>1284</v>
      </c>
      <c r="J275" s="650" t="s">
        <v>1285</v>
      </c>
      <c r="K275" s="650" t="s">
        <v>1286</v>
      </c>
      <c r="L275" s="652">
        <v>104.4199813951913</v>
      </c>
      <c r="M275" s="652">
        <v>5</v>
      </c>
      <c r="N275" s="653">
        <v>522.09990697595651</v>
      </c>
    </row>
    <row r="276" spans="1:14" ht="14.4" customHeight="1" x14ac:dyDescent="0.3">
      <c r="A276" s="648" t="s">
        <v>553</v>
      </c>
      <c r="B276" s="649" t="s">
        <v>1391</v>
      </c>
      <c r="C276" s="650" t="s">
        <v>573</v>
      </c>
      <c r="D276" s="651" t="s">
        <v>1395</v>
      </c>
      <c r="E276" s="650" t="s">
        <v>576</v>
      </c>
      <c r="F276" s="651" t="s">
        <v>1396</v>
      </c>
      <c r="G276" s="650" t="s">
        <v>585</v>
      </c>
      <c r="H276" s="650" t="s">
        <v>589</v>
      </c>
      <c r="I276" s="650" t="s">
        <v>589</v>
      </c>
      <c r="J276" s="650" t="s">
        <v>587</v>
      </c>
      <c r="K276" s="650" t="s">
        <v>590</v>
      </c>
      <c r="L276" s="652">
        <v>97.75</v>
      </c>
      <c r="M276" s="652">
        <v>3</v>
      </c>
      <c r="N276" s="653">
        <v>293.25</v>
      </c>
    </row>
    <row r="277" spans="1:14" ht="14.4" customHeight="1" x14ac:dyDescent="0.3">
      <c r="A277" s="648" t="s">
        <v>553</v>
      </c>
      <c r="B277" s="649" t="s">
        <v>1391</v>
      </c>
      <c r="C277" s="650" t="s">
        <v>573</v>
      </c>
      <c r="D277" s="651" t="s">
        <v>1395</v>
      </c>
      <c r="E277" s="650" t="s">
        <v>576</v>
      </c>
      <c r="F277" s="651" t="s">
        <v>1396</v>
      </c>
      <c r="G277" s="650" t="s">
        <v>585</v>
      </c>
      <c r="H277" s="650" t="s">
        <v>591</v>
      </c>
      <c r="I277" s="650" t="s">
        <v>592</v>
      </c>
      <c r="J277" s="650" t="s">
        <v>593</v>
      </c>
      <c r="K277" s="650" t="s">
        <v>594</v>
      </c>
      <c r="L277" s="652">
        <v>84.57</v>
      </c>
      <c r="M277" s="652">
        <v>1</v>
      </c>
      <c r="N277" s="653">
        <v>84.57</v>
      </c>
    </row>
    <row r="278" spans="1:14" ht="14.4" customHeight="1" x14ac:dyDescent="0.3">
      <c r="A278" s="648" t="s">
        <v>553</v>
      </c>
      <c r="B278" s="649" t="s">
        <v>1391</v>
      </c>
      <c r="C278" s="650" t="s">
        <v>573</v>
      </c>
      <c r="D278" s="651" t="s">
        <v>1395</v>
      </c>
      <c r="E278" s="650" t="s">
        <v>576</v>
      </c>
      <c r="F278" s="651" t="s">
        <v>1396</v>
      </c>
      <c r="G278" s="650" t="s">
        <v>585</v>
      </c>
      <c r="H278" s="650" t="s">
        <v>611</v>
      </c>
      <c r="I278" s="650" t="s">
        <v>612</v>
      </c>
      <c r="J278" s="650" t="s">
        <v>605</v>
      </c>
      <c r="K278" s="650" t="s">
        <v>613</v>
      </c>
      <c r="L278" s="652">
        <v>64.91</v>
      </c>
      <c r="M278" s="652">
        <v>1</v>
      </c>
      <c r="N278" s="653">
        <v>64.91</v>
      </c>
    </row>
    <row r="279" spans="1:14" ht="14.4" customHeight="1" x14ac:dyDescent="0.3">
      <c r="A279" s="648" t="s">
        <v>553</v>
      </c>
      <c r="B279" s="649" t="s">
        <v>1391</v>
      </c>
      <c r="C279" s="650" t="s">
        <v>573</v>
      </c>
      <c r="D279" s="651" t="s">
        <v>1395</v>
      </c>
      <c r="E279" s="650" t="s">
        <v>576</v>
      </c>
      <c r="F279" s="651" t="s">
        <v>1396</v>
      </c>
      <c r="G279" s="650" t="s">
        <v>585</v>
      </c>
      <c r="H279" s="650" t="s">
        <v>674</v>
      </c>
      <c r="I279" s="650" t="s">
        <v>675</v>
      </c>
      <c r="J279" s="650" t="s">
        <v>676</v>
      </c>
      <c r="K279" s="650"/>
      <c r="L279" s="652">
        <v>102.20002787894431</v>
      </c>
      <c r="M279" s="652">
        <v>1</v>
      </c>
      <c r="N279" s="653">
        <v>102.20002787894431</v>
      </c>
    </row>
    <row r="280" spans="1:14" ht="14.4" customHeight="1" x14ac:dyDescent="0.3">
      <c r="A280" s="648" t="s">
        <v>553</v>
      </c>
      <c r="B280" s="649" t="s">
        <v>1391</v>
      </c>
      <c r="C280" s="650" t="s">
        <v>573</v>
      </c>
      <c r="D280" s="651" t="s">
        <v>1395</v>
      </c>
      <c r="E280" s="650" t="s">
        <v>576</v>
      </c>
      <c r="F280" s="651" t="s">
        <v>1396</v>
      </c>
      <c r="G280" s="650" t="s">
        <v>585</v>
      </c>
      <c r="H280" s="650" t="s">
        <v>693</v>
      </c>
      <c r="I280" s="650" t="s">
        <v>694</v>
      </c>
      <c r="J280" s="650" t="s">
        <v>695</v>
      </c>
      <c r="K280" s="650" t="s">
        <v>696</v>
      </c>
      <c r="L280" s="652">
        <v>122.86500000000001</v>
      </c>
      <c r="M280" s="652">
        <v>2</v>
      </c>
      <c r="N280" s="653">
        <v>245.73000000000002</v>
      </c>
    </row>
    <row r="281" spans="1:14" ht="14.4" customHeight="1" x14ac:dyDescent="0.3">
      <c r="A281" s="648" t="s">
        <v>553</v>
      </c>
      <c r="B281" s="649" t="s">
        <v>1391</v>
      </c>
      <c r="C281" s="650" t="s">
        <v>573</v>
      </c>
      <c r="D281" s="651" t="s">
        <v>1395</v>
      </c>
      <c r="E281" s="650" t="s">
        <v>576</v>
      </c>
      <c r="F281" s="651" t="s">
        <v>1396</v>
      </c>
      <c r="G281" s="650" t="s">
        <v>585</v>
      </c>
      <c r="H281" s="650" t="s">
        <v>723</v>
      </c>
      <c r="I281" s="650" t="s">
        <v>237</v>
      </c>
      <c r="J281" s="650" t="s">
        <v>724</v>
      </c>
      <c r="K281" s="650"/>
      <c r="L281" s="652">
        <v>97.320308926847147</v>
      </c>
      <c r="M281" s="652">
        <v>2</v>
      </c>
      <c r="N281" s="653">
        <v>194.64061785369429</v>
      </c>
    </row>
    <row r="282" spans="1:14" ht="14.4" customHeight="1" x14ac:dyDescent="0.3">
      <c r="A282" s="648" t="s">
        <v>553</v>
      </c>
      <c r="B282" s="649" t="s">
        <v>1391</v>
      </c>
      <c r="C282" s="650" t="s">
        <v>573</v>
      </c>
      <c r="D282" s="651" t="s">
        <v>1395</v>
      </c>
      <c r="E282" s="650" t="s">
        <v>576</v>
      </c>
      <c r="F282" s="651" t="s">
        <v>1396</v>
      </c>
      <c r="G282" s="650" t="s">
        <v>585</v>
      </c>
      <c r="H282" s="650" t="s">
        <v>1358</v>
      </c>
      <c r="I282" s="650" t="s">
        <v>237</v>
      </c>
      <c r="J282" s="650" t="s">
        <v>1359</v>
      </c>
      <c r="K282" s="650"/>
      <c r="L282" s="652">
        <v>48.1</v>
      </c>
      <c r="M282" s="652">
        <v>6</v>
      </c>
      <c r="N282" s="653">
        <v>288.60000000000002</v>
      </c>
    </row>
    <row r="283" spans="1:14" ht="14.4" customHeight="1" x14ac:dyDescent="0.3">
      <c r="A283" s="648" t="s">
        <v>553</v>
      </c>
      <c r="B283" s="649" t="s">
        <v>1391</v>
      </c>
      <c r="C283" s="650" t="s">
        <v>573</v>
      </c>
      <c r="D283" s="651" t="s">
        <v>1395</v>
      </c>
      <c r="E283" s="650" t="s">
        <v>576</v>
      </c>
      <c r="F283" s="651" t="s">
        <v>1396</v>
      </c>
      <c r="G283" s="650" t="s">
        <v>585</v>
      </c>
      <c r="H283" s="650" t="s">
        <v>1306</v>
      </c>
      <c r="I283" s="650" t="s">
        <v>237</v>
      </c>
      <c r="J283" s="650" t="s">
        <v>1307</v>
      </c>
      <c r="K283" s="650"/>
      <c r="L283" s="652">
        <v>42.710001748436582</v>
      </c>
      <c r="M283" s="652">
        <v>6</v>
      </c>
      <c r="N283" s="653">
        <v>256.26001049061949</v>
      </c>
    </row>
    <row r="284" spans="1:14" ht="14.4" customHeight="1" x14ac:dyDescent="0.3">
      <c r="A284" s="648" t="s">
        <v>553</v>
      </c>
      <c r="B284" s="649" t="s">
        <v>1391</v>
      </c>
      <c r="C284" s="650" t="s">
        <v>573</v>
      </c>
      <c r="D284" s="651" t="s">
        <v>1395</v>
      </c>
      <c r="E284" s="650" t="s">
        <v>576</v>
      </c>
      <c r="F284" s="651" t="s">
        <v>1396</v>
      </c>
      <c r="G284" s="650" t="s">
        <v>585</v>
      </c>
      <c r="H284" s="650" t="s">
        <v>764</v>
      </c>
      <c r="I284" s="650" t="s">
        <v>765</v>
      </c>
      <c r="J284" s="650" t="s">
        <v>758</v>
      </c>
      <c r="K284" s="650" t="s">
        <v>766</v>
      </c>
      <c r="L284" s="652">
        <v>28.1</v>
      </c>
      <c r="M284" s="652">
        <v>2</v>
      </c>
      <c r="N284" s="653">
        <v>56.2</v>
      </c>
    </row>
    <row r="285" spans="1:14" ht="14.4" customHeight="1" x14ac:dyDescent="0.3">
      <c r="A285" s="648" t="s">
        <v>553</v>
      </c>
      <c r="B285" s="649" t="s">
        <v>1391</v>
      </c>
      <c r="C285" s="650" t="s">
        <v>573</v>
      </c>
      <c r="D285" s="651" t="s">
        <v>1395</v>
      </c>
      <c r="E285" s="650" t="s">
        <v>576</v>
      </c>
      <c r="F285" s="651" t="s">
        <v>1396</v>
      </c>
      <c r="G285" s="650" t="s">
        <v>585</v>
      </c>
      <c r="H285" s="650" t="s">
        <v>1360</v>
      </c>
      <c r="I285" s="650" t="s">
        <v>1361</v>
      </c>
      <c r="J285" s="650" t="s">
        <v>1362</v>
      </c>
      <c r="K285" s="650"/>
      <c r="L285" s="652">
        <v>527.84993153907533</v>
      </c>
      <c r="M285" s="652">
        <v>1</v>
      </c>
      <c r="N285" s="653">
        <v>527.84993153907533</v>
      </c>
    </row>
    <row r="286" spans="1:14" ht="14.4" customHeight="1" x14ac:dyDescent="0.3">
      <c r="A286" s="648" t="s">
        <v>553</v>
      </c>
      <c r="B286" s="649" t="s">
        <v>1391</v>
      </c>
      <c r="C286" s="650" t="s">
        <v>573</v>
      </c>
      <c r="D286" s="651" t="s">
        <v>1395</v>
      </c>
      <c r="E286" s="650" t="s">
        <v>576</v>
      </c>
      <c r="F286" s="651" t="s">
        <v>1396</v>
      </c>
      <c r="G286" s="650" t="s">
        <v>585</v>
      </c>
      <c r="H286" s="650" t="s">
        <v>807</v>
      </c>
      <c r="I286" s="650" t="s">
        <v>808</v>
      </c>
      <c r="J286" s="650" t="s">
        <v>809</v>
      </c>
      <c r="K286" s="650" t="s">
        <v>810</v>
      </c>
      <c r="L286" s="652">
        <v>197.47</v>
      </c>
      <c r="M286" s="652">
        <v>1</v>
      </c>
      <c r="N286" s="653">
        <v>197.47</v>
      </c>
    </row>
    <row r="287" spans="1:14" ht="14.4" customHeight="1" x14ac:dyDescent="0.3">
      <c r="A287" s="648" t="s">
        <v>553</v>
      </c>
      <c r="B287" s="649" t="s">
        <v>1391</v>
      </c>
      <c r="C287" s="650" t="s">
        <v>573</v>
      </c>
      <c r="D287" s="651" t="s">
        <v>1395</v>
      </c>
      <c r="E287" s="650" t="s">
        <v>576</v>
      </c>
      <c r="F287" s="651" t="s">
        <v>1396</v>
      </c>
      <c r="G287" s="650" t="s">
        <v>585</v>
      </c>
      <c r="H287" s="650" t="s">
        <v>823</v>
      </c>
      <c r="I287" s="650" t="s">
        <v>824</v>
      </c>
      <c r="J287" s="650" t="s">
        <v>825</v>
      </c>
      <c r="K287" s="650" t="s">
        <v>826</v>
      </c>
      <c r="L287" s="652">
        <v>54.539999999999985</v>
      </c>
      <c r="M287" s="652">
        <v>1</v>
      </c>
      <c r="N287" s="653">
        <v>54.539999999999985</v>
      </c>
    </row>
    <row r="288" spans="1:14" ht="14.4" customHeight="1" x14ac:dyDescent="0.3">
      <c r="A288" s="648" t="s">
        <v>553</v>
      </c>
      <c r="B288" s="649" t="s">
        <v>1391</v>
      </c>
      <c r="C288" s="650" t="s">
        <v>573</v>
      </c>
      <c r="D288" s="651" t="s">
        <v>1395</v>
      </c>
      <c r="E288" s="650" t="s">
        <v>576</v>
      </c>
      <c r="F288" s="651" t="s">
        <v>1396</v>
      </c>
      <c r="G288" s="650" t="s">
        <v>585</v>
      </c>
      <c r="H288" s="650" t="s">
        <v>844</v>
      </c>
      <c r="I288" s="650" t="s">
        <v>845</v>
      </c>
      <c r="J288" s="650" t="s">
        <v>846</v>
      </c>
      <c r="K288" s="650" t="s">
        <v>847</v>
      </c>
      <c r="L288" s="652">
        <v>51.160281319805527</v>
      </c>
      <c r="M288" s="652">
        <v>4</v>
      </c>
      <c r="N288" s="653">
        <v>204.64112527922211</v>
      </c>
    </row>
    <row r="289" spans="1:14" ht="14.4" customHeight="1" x14ac:dyDescent="0.3">
      <c r="A289" s="648" t="s">
        <v>553</v>
      </c>
      <c r="B289" s="649" t="s">
        <v>1391</v>
      </c>
      <c r="C289" s="650" t="s">
        <v>573</v>
      </c>
      <c r="D289" s="651" t="s">
        <v>1395</v>
      </c>
      <c r="E289" s="650" t="s">
        <v>576</v>
      </c>
      <c r="F289" s="651" t="s">
        <v>1396</v>
      </c>
      <c r="G289" s="650" t="s">
        <v>585</v>
      </c>
      <c r="H289" s="650" t="s">
        <v>848</v>
      </c>
      <c r="I289" s="650" t="s">
        <v>849</v>
      </c>
      <c r="J289" s="650" t="s">
        <v>850</v>
      </c>
      <c r="K289" s="650" t="s">
        <v>851</v>
      </c>
      <c r="L289" s="652">
        <v>177.79952477974723</v>
      </c>
      <c r="M289" s="652">
        <v>2</v>
      </c>
      <c r="N289" s="653">
        <v>355.59904955949446</v>
      </c>
    </row>
    <row r="290" spans="1:14" ht="14.4" customHeight="1" x14ac:dyDescent="0.3">
      <c r="A290" s="648" t="s">
        <v>553</v>
      </c>
      <c r="B290" s="649" t="s">
        <v>1391</v>
      </c>
      <c r="C290" s="650" t="s">
        <v>573</v>
      </c>
      <c r="D290" s="651" t="s">
        <v>1395</v>
      </c>
      <c r="E290" s="650" t="s">
        <v>576</v>
      </c>
      <c r="F290" s="651" t="s">
        <v>1396</v>
      </c>
      <c r="G290" s="650" t="s">
        <v>585</v>
      </c>
      <c r="H290" s="650" t="s">
        <v>855</v>
      </c>
      <c r="I290" s="650" t="s">
        <v>856</v>
      </c>
      <c r="J290" s="650" t="s">
        <v>857</v>
      </c>
      <c r="K290" s="650" t="s">
        <v>858</v>
      </c>
      <c r="L290" s="652">
        <v>140.0983416181287</v>
      </c>
      <c r="M290" s="652">
        <v>190</v>
      </c>
      <c r="N290" s="653">
        <v>26618.684907444454</v>
      </c>
    </row>
    <row r="291" spans="1:14" ht="14.4" customHeight="1" x14ac:dyDescent="0.3">
      <c r="A291" s="648" t="s">
        <v>553</v>
      </c>
      <c r="B291" s="649" t="s">
        <v>1391</v>
      </c>
      <c r="C291" s="650" t="s">
        <v>573</v>
      </c>
      <c r="D291" s="651" t="s">
        <v>1395</v>
      </c>
      <c r="E291" s="650" t="s">
        <v>576</v>
      </c>
      <c r="F291" s="651" t="s">
        <v>1396</v>
      </c>
      <c r="G291" s="650" t="s">
        <v>585</v>
      </c>
      <c r="H291" s="650" t="s">
        <v>1363</v>
      </c>
      <c r="I291" s="650" t="s">
        <v>237</v>
      </c>
      <c r="J291" s="650" t="s">
        <v>1364</v>
      </c>
      <c r="K291" s="650"/>
      <c r="L291" s="652">
        <v>353.83876320696385</v>
      </c>
      <c r="M291" s="652">
        <v>19</v>
      </c>
      <c r="N291" s="653">
        <v>6722.9365009323128</v>
      </c>
    </row>
    <row r="292" spans="1:14" ht="14.4" customHeight="1" x14ac:dyDescent="0.3">
      <c r="A292" s="648" t="s">
        <v>553</v>
      </c>
      <c r="B292" s="649" t="s">
        <v>1391</v>
      </c>
      <c r="C292" s="650" t="s">
        <v>573</v>
      </c>
      <c r="D292" s="651" t="s">
        <v>1395</v>
      </c>
      <c r="E292" s="650" t="s">
        <v>576</v>
      </c>
      <c r="F292" s="651" t="s">
        <v>1396</v>
      </c>
      <c r="G292" s="650" t="s">
        <v>585</v>
      </c>
      <c r="H292" s="650" t="s">
        <v>863</v>
      </c>
      <c r="I292" s="650" t="s">
        <v>237</v>
      </c>
      <c r="J292" s="650" t="s">
        <v>864</v>
      </c>
      <c r="K292" s="650"/>
      <c r="L292" s="652">
        <v>395.25289008798535</v>
      </c>
      <c r="M292" s="652">
        <v>3</v>
      </c>
      <c r="N292" s="653">
        <v>1185.758670263956</v>
      </c>
    </row>
    <row r="293" spans="1:14" ht="14.4" customHeight="1" x14ac:dyDescent="0.3">
      <c r="A293" s="648" t="s">
        <v>553</v>
      </c>
      <c r="B293" s="649" t="s">
        <v>1391</v>
      </c>
      <c r="C293" s="650" t="s">
        <v>573</v>
      </c>
      <c r="D293" s="651" t="s">
        <v>1395</v>
      </c>
      <c r="E293" s="650" t="s">
        <v>576</v>
      </c>
      <c r="F293" s="651" t="s">
        <v>1396</v>
      </c>
      <c r="G293" s="650" t="s">
        <v>585</v>
      </c>
      <c r="H293" s="650" t="s">
        <v>877</v>
      </c>
      <c r="I293" s="650" t="s">
        <v>878</v>
      </c>
      <c r="J293" s="650" t="s">
        <v>879</v>
      </c>
      <c r="K293" s="650" t="s">
        <v>880</v>
      </c>
      <c r="L293" s="652">
        <v>110.5925491565478</v>
      </c>
      <c r="M293" s="652">
        <v>8</v>
      </c>
      <c r="N293" s="653">
        <v>884.74039325238243</v>
      </c>
    </row>
    <row r="294" spans="1:14" ht="14.4" customHeight="1" x14ac:dyDescent="0.3">
      <c r="A294" s="648" t="s">
        <v>553</v>
      </c>
      <c r="B294" s="649" t="s">
        <v>1391</v>
      </c>
      <c r="C294" s="650" t="s">
        <v>573</v>
      </c>
      <c r="D294" s="651" t="s">
        <v>1395</v>
      </c>
      <c r="E294" s="650" t="s">
        <v>576</v>
      </c>
      <c r="F294" s="651" t="s">
        <v>1396</v>
      </c>
      <c r="G294" s="650" t="s">
        <v>585</v>
      </c>
      <c r="H294" s="650" t="s">
        <v>893</v>
      </c>
      <c r="I294" s="650" t="s">
        <v>237</v>
      </c>
      <c r="J294" s="650" t="s">
        <v>894</v>
      </c>
      <c r="K294" s="650" t="s">
        <v>895</v>
      </c>
      <c r="L294" s="652">
        <v>23.699999999999992</v>
      </c>
      <c r="M294" s="652">
        <v>210</v>
      </c>
      <c r="N294" s="653">
        <v>4976.9999999999982</v>
      </c>
    </row>
    <row r="295" spans="1:14" ht="14.4" customHeight="1" x14ac:dyDescent="0.3">
      <c r="A295" s="648" t="s">
        <v>553</v>
      </c>
      <c r="B295" s="649" t="s">
        <v>1391</v>
      </c>
      <c r="C295" s="650" t="s">
        <v>573</v>
      </c>
      <c r="D295" s="651" t="s">
        <v>1395</v>
      </c>
      <c r="E295" s="650" t="s">
        <v>576</v>
      </c>
      <c r="F295" s="651" t="s">
        <v>1396</v>
      </c>
      <c r="G295" s="650" t="s">
        <v>585</v>
      </c>
      <c r="H295" s="650" t="s">
        <v>896</v>
      </c>
      <c r="I295" s="650" t="s">
        <v>237</v>
      </c>
      <c r="J295" s="650" t="s">
        <v>897</v>
      </c>
      <c r="K295" s="650" t="s">
        <v>895</v>
      </c>
      <c r="L295" s="652">
        <v>24.037194261613507</v>
      </c>
      <c r="M295" s="652">
        <v>36</v>
      </c>
      <c r="N295" s="653">
        <v>865.33899341808626</v>
      </c>
    </row>
    <row r="296" spans="1:14" ht="14.4" customHeight="1" x14ac:dyDescent="0.3">
      <c r="A296" s="648" t="s">
        <v>553</v>
      </c>
      <c r="B296" s="649" t="s">
        <v>1391</v>
      </c>
      <c r="C296" s="650" t="s">
        <v>573</v>
      </c>
      <c r="D296" s="651" t="s">
        <v>1395</v>
      </c>
      <c r="E296" s="650" t="s">
        <v>576</v>
      </c>
      <c r="F296" s="651" t="s">
        <v>1396</v>
      </c>
      <c r="G296" s="650" t="s">
        <v>585</v>
      </c>
      <c r="H296" s="650" t="s">
        <v>917</v>
      </c>
      <c r="I296" s="650" t="s">
        <v>237</v>
      </c>
      <c r="J296" s="650" t="s">
        <v>918</v>
      </c>
      <c r="K296" s="650" t="s">
        <v>919</v>
      </c>
      <c r="L296" s="652">
        <v>199.67000000000004</v>
      </c>
      <c r="M296" s="652">
        <v>6</v>
      </c>
      <c r="N296" s="653">
        <v>1198.0200000000002</v>
      </c>
    </row>
    <row r="297" spans="1:14" ht="14.4" customHeight="1" x14ac:dyDescent="0.3">
      <c r="A297" s="648" t="s">
        <v>553</v>
      </c>
      <c r="B297" s="649" t="s">
        <v>1391</v>
      </c>
      <c r="C297" s="650" t="s">
        <v>573</v>
      </c>
      <c r="D297" s="651" t="s">
        <v>1395</v>
      </c>
      <c r="E297" s="650" t="s">
        <v>576</v>
      </c>
      <c r="F297" s="651" t="s">
        <v>1396</v>
      </c>
      <c r="G297" s="650" t="s">
        <v>585</v>
      </c>
      <c r="H297" s="650" t="s">
        <v>1365</v>
      </c>
      <c r="I297" s="650" t="s">
        <v>237</v>
      </c>
      <c r="J297" s="650" t="s">
        <v>1366</v>
      </c>
      <c r="K297" s="650"/>
      <c r="L297" s="652">
        <v>62.390798631013539</v>
      </c>
      <c r="M297" s="652">
        <v>2</v>
      </c>
      <c r="N297" s="653">
        <v>124.78159726202708</v>
      </c>
    </row>
    <row r="298" spans="1:14" ht="14.4" customHeight="1" x14ac:dyDescent="0.3">
      <c r="A298" s="648" t="s">
        <v>553</v>
      </c>
      <c r="B298" s="649" t="s">
        <v>1391</v>
      </c>
      <c r="C298" s="650" t="s">
        <v>573</v>
      </c>
      <c r="D298" s="651" t="s">
        <v>1395</v>
      </c>
      <c r="E298" s="650" t="s">
        <v>576</v>
      </c>
      <c r="F298" s="651" t="s">
        <v>1396</v>
      </c>
      <c r="G298" s="650" t="s">
        <v>585</v>
      </c>
      <c r="H298" s="650" t="s">
        <v>1367</v>
      </c>
      <c r="I298" s="650" t="s">
        <v>237</v>
      </c>
      <c r="J298" s="650" t="s">
        <v>1368</v>
      </c>
      <c r="K298" s="650" t="s">
        <v>1369</v>
      </c>
      <c r="L298" s="652">
        <v>75.019882097743476</v>
      </c>
      <c r="M298" s="652">
        <v>2</v>
      </c>
      <c r="N298" s="653">
        <v>150.03976419548695</v>
      </c>
    </row>
    <row r="299" spans="1:14" ht="14.4" customHeight="1" x14ac:dyDescent="0.3">
      <c r="A299" s="648" t="s">
        <v>553</v>
      </c>
      <c r="B299" s="649" t="s">
        <v>1391</v>
      </c>
      <c r="C299" s="650" t="s">
        <v>573</v>
      </c>
      <c r="D299" s="651" t="s">
        <v>1395</v>
      </c>
      <c r="E299" s="650" t="s">
        <v>576</v>
      </c>
      <c r="F299" s="651" t="s">
        <v>1396</v>
      </c>
      <c r="G299" s="650" t="s">
        <v>585</v>
      </c>
      <c r="H299" s="650" t="s">
        <v>937</v>
      </c>
      <c r="I299" s="650" t="s">
        <v>938</v>
      </c>
      <c r="J299" s="650" t="s">
        <v>939</v>
      </c>
      <c r="K299" s="650" t="s">
        <v>940</v>
      </c>
      <c r="L299" s="652">
        <v>48.71031101994916</v>
      </c>
      <c r="M299" s="652">
        <v>3</v>
      </c>
      <c r="N299" s="653">
        <v>146.13093305984748</v>
      </c>
    </row>
    <row r="300" spans="1:14" ht="14.4" customHeight="1" x14ac:dyDescent="0.3">
      <c r="A300" s="648" t="s">
        <v>553</v>
      </c>
      <c r="B300" s="649" t="s">
        <v>1391</v>
      </c>
      <c r="C300" s="650" t="s">
        <v>573</v>
      </c>
      <c r="D300" s="651" t="s">
        <v>1395</v>
      </c>
      <c r="E300" s="650" t="s">
        <v>576</v>
      </c>
      <c r="F300" s="651" t="s">
        <v>1396</v>
      </c>
      <c r="G300" s="650" t="s">
        <v>585</v>
      </c>
      <c r="H300" s="650" t="s">
        <v>1316</v>
      </c>
      <c r="I300" s="650" t="s">
        <v>1317</v>
      </c>
      <c r="J300" s="650" t="s">
        <v>1318</v>
      </c>
      <c r="K300" s="650" t="s">
        <v>1319</v>
      </c>
      <c r="L300" s="652">
        <v>291.5</v>
      </c>
      <c r="M300" s="652">
        <v>1</v>
      </c>
      <c r="N300" s="653">
        <v>291.5</v>
      </c>
    </row>
    <row r="301" spans="1:14" ht="14.4" customHeight="1" x14ac:dyDescent="0.3">
      <c r="A301" s="648" t="s">
        <v>553</v>
      </c>
      <c r="B301" s="649" t="s">
        <v>1391</v>
      </c>
      <c r="C301" s="650" t="s">
        <v>573</v>
      </c>
      <c r="D301" s="651" t="s">
        <v>1395</v>
      </c>
      <c r="E301" s="650" t="s">
        <v>576</v>
      </c>
      <c r="F301" s="651" t="s">
        <v>1396</v>
      </c>
      <c r="G301" s="650" t="s">
        <v>585</v>
      </c>
      <c r="H301" s="650" t="s">
        <v>1320</v>
      </c>
      <c r="I301" s="650" t="s">
        <v>237</v>
      </c>
      <c r="J301" s="650" t="s">
        <v>1321</v>
      </c>
      <c r="K301" s="650"/>
      <c r="L301" s="652">
        <v>51.979699343007177</v>
      </c>
      <c r="M301" s="652">
        <v>1</v>
      </c>
      <c r="N301" s="653">
        <v>51.979699343007177</v>
      </c>
    </row>
    <row r="302" spans="1:14" ht="14.4" customHeight="1" x14ac:dyDescent="0.3">
      <c r="A302" s="648" t="s">
        <v>553</v>
      </c>
      <c r="B302" s="649" t="s">
        <v>1391</v>
      </c>
      <c r="C302" s="650" t="s">
        <v>573</v>
      </c>
      <c r="D302" s="651" t="s">
        <v>1395</v>
      </c>
      <c r="E302" s="650" t="s">
        <v>576</v>
      </c>
      <c r="F302" s="651" t="s">
        <v>1396</v>
      </c>
      <c r="G302" s="650" t="s">
        <v>585</v>
      </c>
      <c r="H302" s="650" t="s">
        <v>1370</v>
      </c>
      <c r="I302" s="650" t="s">
        <v>237</v>
      </c>
      <c r="J302" s="650" t="s">
        <v>1371</v>
      </c>
      <c r="K302" s="650"/>
      <c r="L302" s="652">
        <v>235.32075535556501</v>
      </c>
      <c r="M302" s="652">
        <v>3</v>
      </c>
      <c r="N302" s="653">
        <v>705.96226606669507</v>
      </c>
    </row>
    <row r="303" spans="1:14" ht="14.4" customHeight="1" x14ac:dyDescent="0.3">
      <c r="A303" s="648" t="s">
        <v>553</v>
      </c>
      <c r="B303" s="649" t="s">
        <v>1391</v>
      </c>
      <c r="C303" s="650" t="s">
        <v>573</v>
      </c>
      <c r="D303" s="651" t="s">
        <v>1395</v>
      </c>
      <c r="E303" s="650" t="s">
        <v>576</v>
      </c>
      <c r="F303" s="651" t="s">
        <v>1396</v>
      </c>
      <c r="G303" s="650" t="s">
        <v>585</v>
      </c>
      <c r="H303" s="650" t="s">
        <v>1372</v>
      </c>
      <c r="I303" s="650" t="s">
        <v>237</v>
      </c>
      <c r="J303" s="650" t="s">
        <v>1373</v>
      </c>
      <c r="K303" s="650"/>
      <c r="L303" s="652">
        <v>176.24836348498124</v>
      </c>
      <c r="M303" s="652">
        <v>6</v>
      </c>
      <c r="N303" s="653">
        <v>1057.4901809098874</v>
      </c>
    </row>
    <row r="304" spans="1:14" ht="14.4" customHeight="1" x14ac:dyDescent="0.3">
      <c r="A304" s="648" t="s">
        <v>553</v>
      </c>
      <c r="B304" s="649" t="s">
        <v>1391</v>
      </c>
      <c r="C304" s="650" t="s">
        <v>573</v>
      </c>
      <c r="D304" s="651" t="s">
        <v>1395</v>
      </c>
      <c r="E304" s="650" t="s">
        <v>576</v>
      </c>
      <c r="F304" s="651" t="s">
        <v>1396</v>
      </c>
      <c r="G304" s="650" t="s">
        <v>585</v>
      </c>
      <c r="H304" s="650" t="s">
        <v>1374</v>
      </c>
      <c r="I304" s="650" t="s">
        <v>237</v>
      </c>
      <c r="J304" s="650" t="s">
        <v>1375</v>
      </c>
      <c r="K304" s="650"/>
      <c r="L304" s="652">
        <v>162.17791294709485</v>
      </c>
      <c r="M304" s="652">
        <v>2</v>
      </c>
      <c r="N304" s="653">
        <v>324.35582589418971</v>
      </c>
    </row>
    <row r="305" spans="1:14" ht="14.4" customHeight="1" x14ac:dyDescent="0.3">
      <c r="A305" s="648" t="s">
        <v>553</v>
      </c>
      <c r="B305" s="649" t="s">
        <v>1391</v>
      </c>
      <c r="C305" s="650" t="s">
        <v>573</v>
      </c>
      <c r="D305" s="651" t="s">
        <v>1395</v>
      </c>
      <c r="E305" s="650" t="s">
        <v>576</v>
      </c>
      <c r="F305" s="651" t="s">
        <v>1396</v>
      </c>
      <c r="G305" s="650" t="s">
        <v>585</v>
      </c>
      <c r="H305" s="650" t="s">
        <v>993</v>
      </c>
      <c r="I305" s="650" t="s">
        <v>994</v>
      </c>
      <c r="J305" s="650" t="s">
        <v>995</v>
      </c>
      <c r="K305" s="650" t="s">
        <v>996</v>
      </c>
      <c r="L305" s="652">
        <v>74.572185553175856</v>
      </c>
      <c r="M305" s="652">
        <v>11</v>
      </c>
      <c r="N305" s="653">
        <v>820.29404108493441</v>
      </c>
    </row>
    <row r="306" spans="1:14" ht="14.4" customHeight="1" x14ac:dyDescent="0.3">
      <c r="A306" s="648" t="s">
        <v>553</v>
      </c>
      <c r="B306" s="649" t="s">
        <v>1391</v>
      </c>
      <c r="C306" s="650" t="s">
        <v>573</v>
      </c>
      <c r="D306" s="651" t="s">
        <v>1395</v>
      </c>
      <c r="E306" s="650" t="s">
        <v>576</v>
      </c>
      <c r="F306" s="651" t="s">
        <v>1396</v>
      </c>
      <c r="G306" s="650" t="s">
        <v>585</v>
      </c>
      <c r="H306" s="650" t="s">
        <v>1376</v>
      </c>
      <c r="I306" s="650" t="s">
        <v>237</v>
      </c>
      <c r="J306" s="650" t="s">
        <v>1377</v>
      </c>
      <c r="K306" s="650" t="s">
        <v>1378</v>
      </c>
      <c r="L306" s="652">
        <v>77.733438592460175</v>
      </c>
      <c r="M306" s="652">
        <v>4</v>
      </c>
      <c r="N306" s="653">
        <v>310.9337543698407</v>
      </c>
    </row>
    <row r="307" spans="1:14" ht="14.4" customHeight="1" x14ac:dyDescent="0.3">
      <c r="A307" s="648" t="s">
        <v>553</v>
      </c>
      <c r="B307" s="649" t="s">
        <v>1391</v>
      </c>
      <c r="C307" s="650" t="s">
        <v>573</v>
      </c>
      <c r="D307" s="651" t="s">
        <v>1395</v>
      </c>
      <c r="E307" s="650" t="s">
        <v>576</v>
      </c>
      <c r="F307" s="651" t="s">
        <v>1396</v>
      </c>
      <c r="G307" s="650" t="s">
        <v>585</v>
      </c>
      <c r="H307" s="650" t="s">
        <v>1379</v>
      </c>
      <c r="I307" s="650" t="s">
        <v>237</v>
      </c>
      <c r="J307" s="650" t="s">
        <v>1380</v>
      </c>
      <c r="K307" s="650"/>
      <c r="L307" s="652">
        <v>116.73225324040129</v>
      </c>
      <c r="M307" s="652">
        <v>6</v>
      </c>
      <c r="N307" s="653">
        <v>700.39351944240775</v>
      </c>
    </row>
    <row r="308" spans="1:14" ht="14.4" customHeight="1" x14ac:dyDescent="0.3">
      <c r="A308" s="648" t="s">
        <v>553</v>
      </c>
      <c r="B308" s="649" t="s">
        <v>1391</v>
      </c>
      <c r="C308" s="650" t="s">
        <v>573</v>
      </c>
      <c r="D308" s="651" t="s">
        <v>1395</v>
      </c>
      <c r="E308" s="650" t="s">
        <v>576</v>
      </c>
      <c r="F308" s="651" t="s">
        <v>1396</v>
      </c>
      <c r="G308" s="650" t="s">
        <v>585</v>
      </c>
      <c r="H308" s="650" t="s">
        <v>1051</v>
      </c>
      <c r="I308" s="650" t="s">
        <v>1052</v>
      </c>
      <c r="J308" s="650" t="s">
        <v>1053</v>
      </c>
      <c r="K308" s="650" t="s">
        <v>1054</v>
      </c>
      <c r="L308" s="652">
        <v>201.28011903168752</v>
      </c>
      <c r="M308" s="652">
        <v>2</v>
      </c>
      <c r="N308" s="653">
        <v>402.56023806337504</v>
      </c>
    </row>
    <row r="309" spans="1:14" ht="14.4" customHeight="1" x14ac:dyDescent="0.3">
      <c r="A309" s="648" t="s">
        <v>553</v>
      </c>
      <c r="B309" s="649" t="s">
        <v>1391</v>
      </c>
      <c r="C309" s="650" t="s">
        <v>573</v>
      </c>
      <c r="D309" s="651" t="s">
        <v>1395</v>
      </c>
      <c r="E309" s="650" t="s">
        <v>576</v>
      </c>
      <c r="F309" s="651" t="s">
        <v>1396</v>
      </c>
      <c r="G309" s="650" t="s">
        <v>585</v>
      </c>
      <c r="H309" s="650" t="s">
        <v>1332</v>
      </c>
      <c r="I309" s="650" t="s">
        <v>237</v>
      </c>
      <c r="J309" s="650" t="s">
        <v>1333</v>
      </c>
      <c r="K309" s="650"/>
      <c r="L309" s="652">
        <v>92.199035560897869</v>
      </c>
      <c r="M309" s="652">
        <v>4</v>
      </c>
      <c r="N309" s="653">
        <v>368.79614224359148</v>
      </c>
    </row>
    <row r="310" spans="1:14" ht="14.4" customHeight="1" x14ac:dyDescent="0.3">
      <c r="A310" s="648" t="s">
        <v>553</v>
      </c>
      <c r="B310" s="649" t="s">
        <v>1391</v>
      </c>
      <c r="C310" s="650" t="s">
        <v>573</v>
      </c>
      <c r="D310" s="651" t="s">
        <v>1395</v>
      </c>
      <c r="E310" s="650" t="s">
        <v>576</v>
      </c>
      <c r="F310" s="651" t="s">
        <v>1396</v>
      </c>
      <c r="G310" s="650" t="s">
        <v>585</v>
      </c>
      <c r="H310" s="650" t="s">
        <v>1342</v>
      </c>
      <c r="I310" s="650" t="s">
        <v>237</v>
      </c>
      <c r="J310" s="650" t="s">
        <v>1343</v>
      </c>
      <c r="K310" s="650" t="s">
        <v>1011</v>
      </c>
      <c r="L310" s="652">
        <v>90.858706669180151</v>
      </c>
      <c r="M310" s="652">
        <v>2</v>
      </c>
      <c r="N310" s="653">
        <v>181.7174133383603</v>
      </c>
    </row>
    <row r="311" spans="1:14" ht="14.4" customHeight="1" x14ac:dyDescent="0.3">
      <c r="A311" s="648" t="s">
        <v>553</v>
      </c>
      <c r="B311" s="649" t="s">
        <v>1391</v>
      </c>
      <c r="C311" s="650" t="s">
        <v>573</v>
      </c>
      <c r="D311" s="651" t="s">
        <v>1395</v>
      </c>
      <c r="E311" s="650" t="s">
        <v>576</v>
      </c>
      <c r="F311" s="651" t="s">
        <v>1396</v>
      </c>
      <c r="G311" s="650" t="s">
        <v>585</v>
      </c>
      <c r="H311" s="650" t="s">
        <v>1381</v>
      </c>
      <c r="I311" s="650" t="s">
        <v>237</v>
      </c>
      <c r="J311" s="650" t="s">
        <v>1382</v>
      </c>
      <c r="K311" s="650" t="s">
        <v>1383</v>
      </c>
      <c r="L311" s="652">
        <v>79.240000000000009</v>
      </c>
      <c r="M311" s="652">
        <v>1</v>
      </c>
      <c r="N311" s="653">
        <v>79.240000000000009</v>
      </c>
    </row>
    <row r="312" spans="1:14" ht="14.4" customHeight="1" x14ac:dyDescent="0.3">
      <c r="A312" s="648" t="s">
        <v>553</v>
      </c>
      <c r="B312" s="649" t="s">
        <v>1391</v>
      </c>
      <c r="C312" s="650" t="s">
        <v>573</v>
      </c>
      <c r="D312" s="651" t="s">
        <v>1395</v>
      </c>
      <c r="E312" s="650" t="s">
        <v>576</v>
      </c>
      <c r="F312" s="651" t="s">
        <v>1396</v>
      </c>
      <c r="G312" s="650" t="s">
        <v>585</v>
      </c>
      <c r="H312" s="650" t="s">
        <v>1384</v>
      </c>
      <c r="I312" s="650" t="s">
        <v>237</v>
      </c>
      <c r="J312" s="650" t="s">
        <v>1385</v>
      </c>
      <c r="K312" s="650" t="s">
        <v>1386</v>
      </c>
      <c r="L312" s="652">
        <v>211.9978639136832</v>
      </c>
      <c r="M312" s="652">
        <v>2</v>
      </c>
      <c r="N312" s="653">
        <v>423.99572782736641</v>
      </c>
    </row>
    <row r="313" spans="1:14" ht="14.4" customHeight="1" x14ac:dyDescent="0.3">
      <c r="A313" s="648" t="s">
        <v>553</v>
      </c>
      <c r="B313" s="649" t="s">
        <v>1391</v>
      </c>
      <c r="C313" s="650" t="s">
        <v>573</v>
      </c>
      <c r="D313" s="651" t="s">
        <v>1395</v>
      </c>
      <c r="E313" s="650" t="s">
        <v>576</v>
      </c>
      <c r="F313" s="651" t="s">
        <v>1396</v>
      </c>
      <c r="G313" s="650" t="s">
        <v>585</v>
      </c>
      <c r="H313" s="650" t="s">
        <v>1387</v>
      </c>
      <c r="I313" s="650" t="s">
        <v>237</v>
      </c>
      <c r="J313" s="650" t="s">
        <v>1388</v>
      </c>
      <c r="K313" s="650"/>
      <c r="L313" s="652">
        <v>138.08266329400431</v>
      </c>
      <c r="M313" s="652">
        <v>3</v>
      </c>
      <c r="N313" s="653">
        <v>414.24798988201292</v>
      </c>
    </row>
    <row r="314" spans="1:14" ht="14.4" customHeight="1" x14ac:dyDescent="0.3">
      <c r="A314" s="648" t="s">
        <v>553</v>
      </c>
      <c r="B314" s="649" t="s">
        <v>1391</v>
      </c>
      <c r="C314" s="650" t="s">
        <v>573</v>
      </c>
      <c r="D314" s="651" t="s">
        <v>1395</v>
      </c>
      <c r="E314" s="650" t="s">
        <v>576</v>
      </c>
      <c r="F314" s="651" t="s">
        <v>1396</v>
      </c>
      <c r="G314" s="650" t="s">
        <v>585</v>
      </c>
      <c r="H314" s="650" t="s">
        <v>1389</v>
      </c>
      <c r="I314" s="650" t="s">
        <v>237</v>
      </c>
      <c r="J314" s="650" t="s">
        <v>1390</v>
      </c>
      <c r="K314" s="650"/>
      <c r="L314" s="652">
        <v>328.52261383302471</v>
      </c>
      <c r="M314" s="652">
        <v>6</v>
      </c>
      <c r="N314" s="653">
        <v>1971.1356829981482</v>
      </c>
    </row>
    <row r="315" spans="1:14" ht="14.4" customHeight="1" x14ac:dyDescent="0.3">
      <c r="A315" s="648" t="s">
        <v>553</v>
      </c>
      <c r="B315" s="649" t="s">
        <v>1391</v>
      </c>
      <c r="C315" s="650" t="s">
        <v>573</v>
      </c>
      <c r="D315" s="651" t="s">
        <v>1395</v>
      </c>
      <c r="E315" s="650" t="s">
        <v>576</v>
      </c>
      <c r="F315" s="651" t="s">
        <v>1396</v>
      </c>
      <c r="G315" s="650" t="s">
        <v>585</v>
      </c>
      <c r="H315" s="650" t="s">
        <v>1068</v>
      </c>
      <c r="I315" s="650" t="s">
        <v>1068</v>
      </c>
      <c r="J315" s="650" t="s">
        <v>605</v>
      </c>
      <c r="K315" s="650" t="s">
        <v>1069</v>
      </c>
      <c r="L315" s="652">
        <v>59.959999999999994</v>
      </c>
      <c r="M315" s="652">
        <v>1</v>
      </c>
      <c r="N315" s="653">
        <v>59.959999999999994</v>
      </c>
    </row>
    <row r="316" spans="1:14" ht="14.4" customHeight="1" x14ac:dyDescent="0.3">
      <c r="A316" s="648" t="s">
        <v>553</v>
      </c>
      <c r="B316" s="649" t="s">
        <v>1391</v>
      </c>
      <c r="C316" s="650" t="s">
        <v>573</v>
      </c>
      <c r="D316" s="651" t="s">
        <v>1395</v>
      </c>
      <c r="E316" s="650" t="s">
        <v>576</v>
      </c>
      <c r="F316" s="651" t="s">
        <v>1396</v>
      </c>
      <c r="G316" s="650" t="s">
        <v>1084</v>
      </c>
      <c r="H316" s="650" t="s">
        <v>1085</v>
      </c>
      <c r="I316" s="650" t="s">
        <v>1086</v>
      </c>
      <c r="J316" s="650" t="s">
        <v>1087</v>
      </c>
      <c r="K316" s="650" t="s">
        <v>1088</v>
      </c>
      <c r="L316" s="652">
        <v>36.330017577745735</v>
      </c>
      <c r="M316" s="652">
        <v>70</v>
      </c>
      <c r="N316" s="653">
        <v>2543.1012304422015</v>
      </c>
    </row>
    <row r="317" spans="1:14" ht="14.4" customHeight="1" x14ac:dyDescent="0.3">
      <c r="A317" s="648" t="s">
        <v>553</v>
      </c>
      <c r="B317" s="649" t="s">
        <v>1391</v>
      </c>
      <c r="C317" s="650" t="s">
        <v>573</v>
      </c>
      <c r="D317" s="651" t="s">
        <v>1395</v>
      </c>
      <c r="E317" s="650" t="s">
        <v>1212</v>
      </c>
      <c r="F317" s="651" t="s">
        <v>1398</v>
      </c>
      <c r="G317" s="650" t="s">
        <v>585</v>
      </c>
      <c r="H317" s="650" t="s">
        <v>1220</v>
      </c>
      <c r="I317" s="650" t="s">
        <v>1221</v>
      </c>
      <c r="J317" s="650" t="s">
        <v>1222</v>
      </c>
      <c r="K317" s="650" t="s">
        <v>613</v>
      </c>
      <c r="L317" s="652">
        <v>67.599912398563248</v>
      </c>
      <c r="M317" s="652">
        <v>2</v>
      </c>
      <c r="N317" s="653">
        <v>135.1998247971265</v>
      </c>
    </row>
    <row r="318" spans="1:14" ht="14.4" customHeight="1" x14ac:dyDescent="0.3">
      <c r="A318" s="648" t="s">
        <v>553</v>
      </c>
      <c r="B318" s="649" t="s">
        <v>1391</v>
      </c>
      <c r="C318" s="650" t="s">
        <v>573</v>
      </c>
      <c r="D318" s="651" t="s">
        <v>1395</v>
      </c>
      <c r="E318" s="650" t="s">
        <v>1212</v>
      </c>
      <c r="F318" s="651" t="s">
        <v>1398</v>
      </c>
      <c r="G318" s="650" t="s">
        <v>585</v>
      </c>
      <c r="H318" s="650" t="s">
        <v>1227</v>
      </c>
      <c r="I318" s="650" t="s">
        <v>1228</v>
      </c>
      <c r="J318" s="650" t="s">
        <v>1229</v>
      </c>
      <c r="K318" s="650" t="s">
        <v>1230</v>
      </c>
      <c r="L318" s="652">
        <v>152.46999999999997</v>
      </c>
      <c r="M318" s="652">
        <v>3</v>
      </c>
      <c r="N318" s="653">
        <v>457.40999999999991</v>
      </c>
    </row>
    <row r="319" spans="1:14" ht="14.4" customHeight="1" thickBot="1" x14ac:dyDescent="0.35">
      <c r="A319" s="654" t="s">
        <v>553</v>
      </c>
      <c r="B319" s="655" t="s">
        <v>1391</v>
      </c>
      <c r="C319" s="656" t="s">
        <v>573</v>
      </c>
      <c r="D319" s="657" t="s">
        <v>1395</v>
      </c>
      <c r="E319" s="656" t="s">
        <v>1212</v>
      </c>
      <c r="F319" s="657" t="s">
        <v>1398</v>
      </c>
      <c r="G319" s="656" t="s">
        <v>1084</v>
      </c>
      <c r="H319" s="656" t="s">
        <v>1283</v>
      </c>
      <c r="I319" s="656" t="s">
        <v>1284</v>
      </c>
      <c r="J319" s="656" t="s">
        <v>1285</v>
      </c>
      <c r="K319" s="656" t="s">
        <v>1286</v>
      </c>
      <c r="L319" s="658">
        <v>104.42000000000002</v>
      </c>
      <c r="M319" s="658">
        <v>1</v>
      </c>
      <c r="N319" s="659">
        <v>104.42000000000002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0" t="s">
        <v>186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674" t="s">
        <v>1401</v>
      </c>
      <c r="B5" s="646">
        <v>444.54</v>
      </c>
      <c r="C5" s="664">
        <v>3.5086426958331964E-3</v>
      </c>
      <c r="D5" s="646">
        <v>126254.0265220138</v>
      </c>
      <c r="E5" s="664">
        <v>0.99649135730416682</v>
      </c>
      <c r="F5" s="647">
        <v>126698.56652201379</v>
      </c>
    </row>
    <row r="6" spans="1:6" ht="14.4" customHeight="1" x14ac:dyDescent="0.3">
      <c r="A6" s="675" t="s">
        <v>1402</v>
      </c>
      <c r="B6" s="652"/>
      <c r="C6" s="665">
        <v>0</v>
      </c>
      <c r="D6" s="652">
        <v>3467.8689510232543</v>
      </c>
      <c r="E6" s="665">
        <v>1</v>
      </c>
      <c r="F6" s="653">
        <v>3467.8689510232543</v>
      </c>
    </row>
    <row r="7" spans="1:6" ht="14.4" customHeight="1" x14ac:dyDescent="0.3">
      <c r="A7" s="675" t="s">
        <v>1403</v>
      </c>
      <c r="B7" s="652"/>
      <c r="C7" s="665">
        <v>0</v>
      </c>
      <c r="D7" s="652">
        <v>3104.931230442201</v>
      </c>
      <c r="E7" s="665">
        <v>1</v>
      </c>
      <c r="F7" s="653">
        <v>3104.931230442201</v>
      </c>
    </row>
    <row r="8" spans="1:6" ht="14.4" customHeight="1" thickBot="1" x14ac:dyDescent="0.35">
      <c r="A8" s="676" t="s">
        <v>1404</v>
      </c>
      <c r="B8" s="667"/>
      <c r="C8" s="668">
        <v>0</v>
      </c>
      <c r="D8" s="667">
        <v>2413.0698550335278</v>
      </c>
      <c r="E8" s="668">
        <v>1</v>
      </c>
      <c r="F8" s="669">
        <v>2413.0698550335278</v>
      </c>
    </row>
    <row r="9" spans="1:6" ht="14.4" customHeight="1" thickBot="1" x14ac:dyDescent="0.35">
      <c r="A9" s="670" t="s">
        <v>3</v>
      </c>
      <c r="B9" s="671">
        <v>444.54</v>
      </c>
      <c r="C9" s="672">
        <v>3.2762784831869489E-3</v>
      </c>
      <c r="D9" s="671">
        <v>135239.89655851276</v>
      </c>
      <c r="E9" s="672">
        <v>0.99672372151681299</v>
      </c>
      <c r="F9" s="673">
        <v>135684.43655851277</v>
      </c>
    </row>
    <row r="10" spans="1:6" ht="14.4" customHeight="1" thickBot="1" x14ac:dyDescent="0.35"/>
    <row r="11" spans="1:6" ht="14.4" customHeight="1" x14ac:dyDescent="0.3">
      <c r="A11" s="674" t="s">
        <v>1405</v>
      </c>
      <c r="B11" s="646">
        <v>172.07</v>
      </c>
      <c r="C11" s="664">
        <v>1</v>
      </c>
      <c r="D11" s="646"/>
      <c r="E11" s="664">
        <v>0</v>
      </c>
      <c r="F11" s="647">
        <v>172.07</v>
      </c>
    </row>
    <row r="12" spans="1:6" ht="14.4" customHeight="1" x14ac:dyDescent="0.3">
      <c r="A12" s="675" t="s">
        <v>1406</v>
      </c>
      <c r="B12" s="652">
        <v>171.59</v>
      </c>
      <c r="C12" s="665">
        <v>4.9894815728209396E-3</v>
      </c>
      <c r="D12" s="652">
        <v>34218.756471003588</v>
      </c>
      <c r="E12" s="665">
        <v>0.99501051842717914</v>
      </c>
      <c r="F12" s="653">
        <v>34390.346471003584</v>
      </c>
    </row>
    <row r="13" spans="1:6" ht="14.4" customHeight="1" x14ac:dyDescent="0.3">
      <c r="A13" s="675" t="s">
        <v>1407</v>
      </c>
      <c r="B13" s="652">
        <v>100.88000000000002</v>
      </c>
      <c r="C13" s="665">
        <v>1</v>
      </c>
      <c r="D13" s="652"/>
      <c r="E13" s="665">
        <v>0</v>
      </c>
      <c r="F13" s="653">
        <v>100.88000000000002</v>
      </c>
    </row>
    <row r="14" spans="1:6" ht="14.4" customHeight="1" x14ac:dyDescent="0.3">
      <c r="A14" s="675" t="s">
        <v>1408</v>
      </c>
      <c r="B14" s="652"/>
      <c r="C14" s="665">
        <v>0</v>
      </c>
      <c r="D14" s="652">
        <v>30.650034045834161</v>
      </c>
      <c r="E14" s="665">
        <v>1</v>
      </c>
      <c r="F14" s="653">
        <v>30.650034045834161</v>
      </c>
    </row>
    <row r="15" spans="1:6" ht="14.4" customHeight="1" x14ac:dyDescent="0.3">
      <c r="A15" s="675" t="s">
        <v>1409</v>
      </c>
      <c r="B15" s="652"/>
      <c r="C15" s="665">
        <v>0</v>
      </c>
      <c r="D15" s="652">
        <v>2073.7784744783203</v>
      </c>
      <c r="E15" s="665">
        <v>1</v>
      </c>
      <c r="F15" s="653">
        <v>2073.7784744783203</v>
      </c>
    </row>
    <row r="16" spans="1:6" ht="14.4" customHeight="1" x14ac:dyDescent="0.3">
      <c r="A16" s="675" t="s">
        <v>1410</v>
      </c>
      <c r="B16" s="652"/>
      <c r="C16" s="665">
        <v>0</v>
      </c>
      <c r="D16" s="652">
        <v>103.32124817387864</v>
      </c>
      <c r="E16" s="665">
        <v>1</v>
      </c>
      <c r="F16" s="653">
        <v>103.32124817387864</v>
      </c>
    </row>
    <row r="17" spans="1:6" ht="14.4" customHeight="1" x14ac:dyDescent="0.3">
      <c r="A17" s="675" t="s">
        <v>1411</v>
      </c>
      <c r="B17" s="652"/>
      <c r="C17" s="665">
        <v>0</v>
      </c>
      <c r="D17" s="652">
        <v>8178.8046549754899</v>
      </c>
      <c r="E17" s="665">
        <v>1</v>
      </c>
      <c r="F17" s="653">
        <v>8178.8046549754899</v>
      </c>
    </row>
    <row r="18" spans="1:6" ht="14.4" customHeight="1" x14ac:dyDescent="0.3">
      <c r="A18" s="675" t="s">
        <v>1412</v>
      </c>
      <c r="B18" s="652"/>
      <c r="C18" s="665">
        <v>0</v>
      </c>
      <c r="D18" s="652">
        <v>2384.77</v>
      </c>
      <c r="E18" s="665">
        <v>1</v>
      </c>
      <c r="F18" s="653">
        <v>2384.77</v>
      </c>
    </row>
    <row r="19" spans="1:6" ht="14.4" customHeight="1" x14ac:dyDescent="0.3">
      <c r="A19" s="675" t="s">
        <v>1413</v>
      </c>
      <c r="B19" s="652"/>
      <c r="C19" s="665">
        <v>0</v>
      </c>
      <c r="D19" s="652">
        <v>99.21</v>
      </c>
      <c r="E19" s="665">
        <v>1</v>
      </c>
      <c r="F19" s="653">
        <v>99.21</v>
      </c>
    </row>
    <row r="20" spans="1:6" ht="14.4" customHeight="1" x14ac:dyDescent="0.3">
      <c r="A20" s="675" t="s">
        <v>1414</v>
      </c>
      <c r="B20" s="652"/>
      <c r="C20" s="665">
        <v>0</v>
      </c>
      <c r="D20" s="652">
        <v>203.57989959291402</v>
      </c>
      <c r="E20" s="665">
        <v>1</v>
      </c>
      <c r="F20" s="653">
        <v>203.57989959291402</v>
      </c>
    </row>
    <row r="21" spans="1:6" ht="14.4" customHeight="1" x14ac:dyDescent="0.3">
      <c r="A21" s="675" t="s">
        <v>1415</v>
      </c>
      <c r="B21" s="652"/>
      <c r="C21" s="665">
        <v>0</v>
      </c>
      <c r="D21" s="652">
        <v>174.23962756958173</v>
      </c>
      <c r="E21" s="665">
        <v>1</v>
      </c>
      <c r="F21" s="653">
        <v>174.23962756958173</v>
      </c>
    </row>
    <row r="22" spans="1:6" ht="14.4" customHeight="1" x14ac:dyDescent="0.3">
      <c r="A22" s="675" t="s">
        <v>1416</v>
      </c>
      <c r="B22" s="652"/>
      <c r="C22" s="665">
        <v>0</v>
      </c>
      <c r="D22" s="652">
        <v>135.21000000000004</v>
      </c>
      <c r="E22" s="665">
        <v>1</v>
      </c>
      <c r="F22" s="653">
        <v>135.21000000000004</v>
      </c>
    </row>
    <row r="23" spans="1:6" ht="14.4" customHeight="1" x14ac:dyDescent="0.3">
      <c r="A23" s="675" t="s">
        <v>1417</v>
      </c>
      <c r="B23" s="652"/>
      <c r="C23" s="665">
        <v>0</v>
      </c>
      <c r="D23" s="652">
        <v>658.28</v>
      </c>
      <c r="E23" s="665">
        <v>1</v>
      </c>
      <c r="F23" s="653">
        <v>658.28</v>
      </c>
    </row>
    <row r="24" spans="1:6" ht="14.4" customHeight="1" x14ac:dyDescent="0.3">
      <c r="A24" s="675" t="s">
        <v>1418</v>
      </c>
      <c r="B24" s="652"/>
      <c r="C24" s="665">
        <v>0</v>
      </c>
      <c r="D24" s="652">
        <v>1135.4000000000001</v>
      </c>
      <c r="E24" s="665">
        <v>1</v>
      </c>
      <c r="F24" s="653">
        <v>1135.4000000000001</v>
      </c>
    </row>
    <row r="25" spans="1:6" ht="14.4" customHeight="1" x14ac:dyDescent="0.3">
      <c r="A25" s="675" t="s">
        <v>1419</v>
      </c>
      <c r="B25" s="652"/>
      <c r="C25" s="665">
        <v>0</v>
      </c>
      <c r="D25" s="652">
        <v>45.64</v>
      </c>
      <c r="E25" s="665">
        <v>1</v>
      </c>
      <c r="F25" s="653">
        <v>45.64</v>
      </c>
    </row>
    <row r="26" spans="1:6" ht="14.4" customHeight="1" x14ac:dyDescent="0.3">
      <c r="A26" s="675" t="s">
        <v>1420</v>
      </c>
      <c r="B26" s="652"/>
      <c r="C26" s="665">
        <v>0</v>
      </c>
      <c r="D26" s="652">
        <v>18602.771272863331</v>
      </c>
      <c r="E26" s="665">
        <v>1</v>
      </c>
      <c r="F26" s="653">
        <v>18602.771272863331</v>
      </c>
    </row>
    <row r="27" spans="1:6" ht="14.4" customHeight="1" x14ac:dyDescent="0.3">
      <c r="A27" s="675" t="s">
        <v>1421</v>
      </c>
      <c r="B27" s="652"/>
      <c r="C27" s="665">
        <v>0</v>
      </c>
      <c r="D27" s="652">
        <v>46.219624648662901</v>
      </c>
      <c r="E27" s="665">
        <v>1</v>
      </c>
      <c r="F27" s="653">
        <v>46.219624648662901</v>
      </c>
    </row>
    <row r="28" spans="1:6" ht="14.4" customHeight="1" x14ac:dyDescent="0.3">
      <c r="A28" s="675" t="s">
        <v>1422</v>
      </c>
      <c r="B28" s="652"/>
      <c r="C28" s="665">
        <v>0</v>
      </c>
      <c r="D28" s="652">
        <v>1556.8192902726205</v>
      </c>
      <c r="E28" s="665">
        <v>1</v>
      </c>
      <c r="F28" s="653">
        <v>1556.8192902726205</v>
      </c>
    </row>
    <row r="29" spans="1:6" ht="14.4" customHeight="1" x14ac:dyDescent="0.3">
      <c r="A29" s="675" t="s">
        <v>1423</v>
      </c>
      <c r="B29" s="652"/>
      <c r="C29" s="665">
        <v>0</v>
      </c>
      <c r="D29" s="652">
        <v>151.12</v>
      </c>
      <c r="E29" s="665">
        <v>1</v>
      </c>
      <c r="F29" s="653">
        <v>151.12</v>
      </c>
    </row>
    <row r="30" spans="1:6" ht="14.4" customHeight="1" x14ac:dyDescent="0.3">
      <c r="A30" s="675" t="s">
        <v>1424</v>
      </c>
      <c r="B30" s="652"/>
      <c r="C30" s="665">
        <v>0</v>
      </c>
      <c r="D30" s="652">
        <v>84.180106113386984</v>
      </c>
      <c r="E30" s="665">
        <v>1</v>
      </c>
      <c r="F30" s="653">
        <v>84.180106113386984</v>
      </c>
    </row>
    <row r="31" spans="1:6" ht="14.4" customHeight="1" x14ac:dyDescent="0.3">
      <c r="A31" s="675" t="s">
        <v>1425</v>
      </c>
      <c r="B31" s="652"/>
      <c r="C31" s="665">
        <v>0</v>
      </c>
      <c r="D31" s="652">
        <v>101.27</v>
      </c>
      <c r="E31" s="665">
        <v>1</v>
      </c>
      <c r="F31" s="653">
        <v>101.27</v>
      </c>
    </row>
    <row r="32" spans="1:6" ht="14.4" customHeight="1" x14ac:dyDescent="0.3">
      <c r="A32" s="675" t="s">
        <v>1426</v>
      </c>
      <c r="B32" s="652"/>
      <c r="C32" s="665">
        <v>0</v>
      </c>
      <c r="D32" s="652">
        <v>112.75000000000006</v>
      </c>
      <c r="E32" s="665">
        <v>1</v>
      </c>
      <c r="F32" s="653">
        <v>112.75000000000006</v>
      </c>
    </row>
    <row r="33" spans="1:6" ht="14.4" customHeight="1" x14ac:dyDescent="0.3">
      <c r="A33" s="675" t="s">
        <v>1427</v>
      </c>
      <c r="B33" s="652"/>
      <c r="C33" s="665">
        <v>0</v>
      </c>
      <c r="D33" s="652">
        <v>283.90017655098313</v>
      </c>
      <c r="E33" s="665">
        <v>1</v>
      </c>
      <c r="F33" s="653">
        <v>283.90017655098313</v>
      </c>
    </row>
    <row r="34" spans="1:6" ht="14.4" customHeight="1" x14ac:dyDescent="0.3">
      <c r="A34" s="675" t="s">
        <v>1428</v>
      </c>
      <c r="B34" s="652"/>
      <c r="C34" s="665">
        <v>0</v>
      </c>
      <c r="D34" s="652">
        <v>82.09999999999998</v>
      </c>
      <c r="E34" s="665">
        <v>1</v>
      </c>
      <c r="F34" s="653">
        <v>82.09999999999998</v>
      </c>
    </row>
    <row r="35" spans="1:6" ht="14.4" customHeight="1" x14ac:dyDescent="0.3">
      <c r="A35" s="675" t="s">
        <v>1429</v>
      </c>
      <c r="B35" s="652"/>
      <c r="C35" s="665">
        <v>0</v>
      </c>
      <c r="D35" s="652">
        <v>135.68999999999994</v>
      </c>
      <c r="E35" s="665">
        <v>1</v>
      </c>
      <c r="F35" s="653">
        <v>135.68999999999994</v>
      </c>
    </row>
    <row r="36" spans="1:6" ht="14.4" customHeight="1" x14ac:dyDescent="0.3">
      <c r="A36" s="675" t="s">
        <v>1430</v>
      </c>
      <c r="B36" s="652"/>
      <c r="C36" s="665">
        <v>0</v>
      </c>
      <c r="D36" s="652">
        <v>171.96</v>
      </c>
      <c r="E36" s="665">
        <v>1</v>
      </c>
      <c r="F36" s="653">
        <v>171.96</v>
      </c>
    </row>
    <row r="37" spans="1:6" ht="14.4" customHeight="1" x14ac:dyDescent="0.3">
      <c r="A37" s="675" t="s">
        <v>1431</v>
      </c>
      <c r="B37" s="652"/>
      <c r="C37" s="665">
        <v>0</v>
      </c>
      <c r="D37" s="652">
        <v>49074.728931931204</v>
      </c>
      <c r="E37" s="665">
        <v>1</v>
      </c>
      <c r="F37" s="653">
        <v>49074.728931931204</v>
      </c>
    </row>
    <row r="38" spans="1:6" ht="14.4" customHeight="1" x14ac:dyDescent="0.3">
      <c r="A38" s="675" t="s">
        <v>1432</v>
      </c>
      <c r="B38" s="652"/>
      <c r="C38" s="665">
        <v>0</v>
      </c>
      <c r="D38" s="652">
        <v>139.32999999999998</v>
      </c>
      <c r="E38" s="665">
        <v>1</v>
      </c>
      <c r="F38" s="653">
        <v>139.32999999999998</v>
      </c>
    </row>
    <row r="39" spans="1:6" ht="14.4" customHeight="1" thickBot="1" x14ac:dyDescent="0.35">
      <c r="A39" s="676" t="s">
        <v>1433</v>
      </c>
      <c r="B39" s="667"/>
      <c r="C39" s="668">
        <v>0</v>
      </c>
      <c r="D39" s="667">
        <v>15255.416746292998</v>
      </c>
      <c r="E39" s="668">
        <v>1</v>
      </c>
      <c r="F39" s="669">
        <v>15255.416746292998</v>
      </c>
    </row>
    <row r="40" spans="1:6" ht="14.4" customHeight="1" thickBot="1" x14ac:dyDescent="0.35">
      <c r="A40" s="670" t="s">
        <v>3</v>
      </c>
      <c r="B40" s="671">
        <v>444.54</v>
      </c>
      <c r="C40" s="672">
        <v>3.2762784831869484E-3</v>
      </c>
      <c r="D40" s="671">
        <v>135239.89655851279</v>
      </c>
      <c r="E40" s="672">
        <v>0.99672372151681299</v>
      </c>
      <c r="F40" s="673">
        <v>135684.4365585128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5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1495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3</v>
      </c>
      <c r="G3" s="47">
        <f>SUBTOTAL(9,G6:G1048576)</f>
        <v>444.54</v>
      </c>
      <c r="H3" s="48">
        <f>IF(M3=0,0,G3/M3)</f>
        <v>3.2762784831869484E-3</v>
      </c>
      <c r="I3" s="47">
        <f>SUBTOTAL(9,I6:I1048576)</f>
        <v>1249</v>
      </c>
      <c r="J3" s="47">
        <f>SUBTOTAL(9,J6:J1048576)</f>
        <v>135239.89655851279</v>
      </c>
      <c r="K3" s="48">
        <f>IF(M3=0,0,J3/M3)</f>
        <v>0.99672372151681299</v>
      </c>
      <c r="L3" s="47">
        <f>SUBTOTAL(9,L6:L1048576)</f>
        <v>1252</v>
      </c>
      <c r="M3" s="49">
        <f>SUBTOTAL(9,M6:M1048576)</f>
        <v>135684.4365585128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0" t="s">
        <v>163</v>
      </c>
      <c r="B5" s="678" t="s">
        <v>164</v>
      </c>
      <c r="C5" s="678" t="s">
        <v>90</v>
      </c>
      <c r="D5" s="678" t="s">
        <v>165</v>
      </c>
      <c r="E5" s="678" t="s">
        <v>166</v>
      </c>
      <c r="F5" s="679" t="s">
        <v>28</v>
      </c>
      <c r="G5" s="679" t="s">
        <v>14</v>
      </c>
      <c r="H5" s="662" t="s">
        <v>167</v>
      </c>
      <c r="I5" s="661" t="s">
        <v>28</v>
      </c>
      <c r="J5" s="679" t="s">
        <v>14</v>
      </c>
      <c r="K5" s="662" t="s">
        <v>167</v>
      </c>
      <c r="L5" s="661" t="s">
        <v>28</v>
      </c>
      <c r="M5" s="680" t="s">
        <v>14</v>
      </c>
    </row>
    <row r="6" spans="1:13" ht="14.4" customHeight="1" x14ac:dyDescent="0.3">
      <c r="A6" s="642" t="s">
        <v>564</v>
      </c>
      <c r="B6" s="643" t="s">
        <v>1434</v>
      </c>
      <c r="C6" s="643" t="s">
        <v>1152</v>
      </c>
      <c r="D6" s="643" t="s">
        <v>1153</v>
      </c>
      <c r="E6" s="643" t="s">
        <v>1154</v>
      </c>
      <c r="F6" s="646"/>
      <c r="G6" s="646"/>
      <c r="H6" s="664">
        <v>0</v>
      </c>
      <c r="I6" s="646">
        <v>16</v>
      </c>
      <c r="J6" s="646">
        <v>1135.4000000000001</v>
      </c>
      <c r="K6" s="664">
        <v>1</v>
      </c>
      <c r="L6" s="646">
        <v>16</v>
      </c>
      <c r="M6" s="647">
        <v>1135.4000000000001</v>
      </c>
    </row>
    <row r="7" spans="1:13" ht="14.4" customHeight="1" x14ac:dyDescent="0.3">
      <c r="A7" s="648" t="s">
        <v>564</v>
      </c>
      <c r="B7" s="649" t="s">
        <v>1435</v>
      </c>
      <c r="C7" s="649" t="s">
        <v>1113</v>
      </c>
      <c r="D7" s="649" t="s">
        <v>1114</v>
      </c>
      <c r="E7" s="649" t="s">
        <v>1115</v>
      </c>
      <c r="F7" s="652"/>
      <c r="G7" s="652"/>
      <c r="H7" s="665">
        <v>0</v>
      </c>
      <c r="I7" s="652">
        <v>1</v>
      </c>
      <c r="J7" s="652">
        <v>112.75000000000006</v>
      </c>
      <c r="K7" s="665">
        <v>1</v>
      </c>
      <c r="L7" s="652">
        <v>1</v>
      </c>
      <c r="M7" s="653">
        <v>112.75000000000006</v>
      </c>
    </row>
    <row r="8" spans="1:13" ht="14.4" customHeight="1" x14ac:dyDescent="0.3">
      <c r="A8" s="648" t="s">
        <v>564</v>
      </c>
      <c r="B8" s="649" t="s">
        <v>1436</v>
      </c>
      <c r="C8" s="649" t="s">
        <v>1160</v>
      </c>
      <c r="D8" s="649" t="s">
        <v>1437</v>
      </c>
      <c r="E8" s="649" t="s">
        <v>1162</v>
      </c>
      <c r="F8" s="652"/>
      <c r="G8" s="652"/>
      <c r="H8" s="665">
        <v>0</v>
      </c>
      <c r="I8" s="652">
        <v>1</v>
      </c>
      <c r="J8" s="652">
        <v>658.28</v>
      </c>
      <c r="K8" s="665">
        <v>1</v>
      </c>
      <c r="L8" s="652">
        <v>1</v>
      </c>
      <c r="M8" s="653">
        <v>658.28</v>
      </c>
    </row>
    <row r="9" spans="1:13" ht="14.4" customHeight="1" x14ac:dyDescent="0.3">
      <c r="A9" s="648" t="s">
        <v>564</v>
      </c>
      <c r="B9" s="649" t="s">
        <v>1438</v>
      </c>
      <c r="C9" s="649" t="s">
        <v>1140</v>
      </c>
      <c r="D9" s="649" t="s">
        <v>1141</v>
      </c>
      <c r="E9" s="649" t="s">
        <v>1142</v>
      </c>
      <c r="F9" s="652"/>
      <c r="G9" s="652"/>
      <c r="H9" s="665">
        <v>0</v>
      </c>
      <c r="I9" s="652">
        <v>1</v>
      </c>
      <c r="J9" s="652">
        <v>30.650034045834161</v>
      </c>
      <c r="K9" s="665">
        <v>1</v>
      </c>
      <c r="L9" s="652">
        <v>1</v>
      </c>
      <c r="M9" s="653">
        <v>30.650034045834161</v>
      </c>
    </row>
    <row r="10" spans="1:13" ht="14.4" customHeight="1" x14ac:dyDescent="0.3">
      <c r="A10" s="648" t="s">
        <v>564</v>
      </c>
      <c r="B10" s="649" t="s">
        <v>1439</v>
      </c>
      <c r="C10" s="649" t="s">
        <v>1164</v>
      </c>
      <c r="D10" s="649" t="s">
        <v>1106</v>
      </c>
      <c r="E10" s="649" t="s">
        <v>1165</v>
      </c>
      <c r="F10" s="652"/>
      <c r="G10" s="652"/>
      <c r="H10" s="665">
        <v>0</v>
      </c>
      <c r="I10" s="652">
        <v>15</v>
      </c>
      <c r="J10" s="652">
        <v>6210.0046549754888</v>
      </c>
      <c r="K10" s="665">
        <v>1</v>
      </c>
      <c r="L10" s="652">
        <v>15</v>
      </c>
      <c r="M10" s="653">
        <v>6210.0046549754888</v>
      </c>
    </row>
    <row r="11" spans="1:13" ht="14.4" customHeight="1" x14ac:dyDescent="0.3">
      <c r="A11" s="648" t="s">
        <v>564</v>
      </c>
      <c r="B11" s="649" t="s">
        <v>1439</v>
      </c>
      <c r="C11" s="649" t="s">
        <v>1105</v>
      </c>
      <c r="D11" s="649" t="s">
        <v>1106</v>
      </c>
      <c r="E11" s="649" t="s">
        <v>1107</v>
      </c>
      <c r="F11" s="652"/>
      <c r="G11" s="652"/>
      <c r="H11" s="665">
        <v>0</v>
      </c>
      <c r="I11" s="652">
        <v>4</v>
      </c>
      <c r="J11" s="652">
        <v>1968.8000000000002</v>
      </c>
      <c r="K11" s="665">
        <v>1</v>
      </c>
      <c r="L11" s="652">
        <v>4</v>
      </c>
      <c r="M11" s="653">
        <v>1968.8000000000002</v>
      </c>
    </row>
    <row r="12" spans="1:13" ht="14.4" customHeight="1" x14ac:dyDescent="0.3">
      <c r="A12" s="648" t="s">
        <v>564</v>
      </c>
      <c r="B12" s="649" t="s">
        <v>1440</v>
      </c>
      <c r="C12" s="649" t="s">
        <v>582</v>
      </c>
      <c r="D12" s="649" t="s">
        <v>583</v>
      </c>
      <c r="E12" s="649" t="s">
        <v>584</v>
      </c>
      <c r="F12" s="652">
        <v>1</v>
      </c>
      <c r="G12" s="652">
        <v>100.88000000000002</v>
      </c>
      <c r="H12" s="665">
        <v>1</v>
      </c>
      <c r="I12" s="652"/>
      <c r="J12" s="652"/>
      <c r="K12" s="665">
        <v>0</v>
      </c>
      <c r="L12" s="652">
        <v>1</v>
      </c>
      <c r="M12" s="653">
        <v>100.88000000000002</v>
      </c>
    </row>
    <row r="13" spans="1:13" ht="14.4" customHeight="1" x14ac:dyDescent="0.3">
      <c r="A13" s="648" t="s">
        <v>564</v>
      </c>
      <c r="B13" s="649" t="s">
        <v>1441</v>
      </c>
      <c r="C13" s="649" t="s">
        <v>1136</v>
      </c>
      <c r="D13" s="649" t="s">
        <v>1137</v>
      </c>
      <c r="E13" s="649" t="s">
        <v>1138</v>
      </c>
      <c r="F13" s="652"/>
      <c r="G13" s="652"/>
      <c r="H13" s="665">
        <v>0</v>
      </c>
      <c r="I13" s="652">
        <v>1</v>
      </c>
      <c r="J13" s="652">
        <v>135.21000000000004</v>
      </c>
      <c r="K13" s="665">
        <v>1</v>
      </c>
      <c r="L13" s="652">
        <v>1</v>
      </c>
      <c r="M13" s="653">
        <v>135.21000000000004</v>
      </c>
    </row>
    <row r="14" spans="1:13" ht="14.4" customHeight="1" x14ac:dyDescent="0.3">
      <c r="A14" s="648" t="s">
        <v>564</v>
      </c>
      <c r="B14" s="649" t="s">
        <v>1442</v>
      </c>
      <c r="C14" s="649" t="s">
        <v>1117</v>
      </c>
      <c r="D14" s="649" t="s">
        <v>1118</v>
      </c>
      <c r="E14" s="649" t="s">
        <v>799</v>
      </c>
      <c r="F14" s="652"/>
      <c r="G14" s="652"/>
      <c r="H14" s="665">
        <v>0</v>
      </c>
      <c r="I14" s="652">
        <v>1</v>
      </c>
      <c r="J14" s="652">
        <v>45.64</v>
      </c>
      <c r="K14" s="665">
        <v>1</v>
      </c>
      <c r="L14" s="652">
        <v>1</v>
      </c>
      <c r="M14" s="653">
        <v>45.64</v>
      </c>
    </row>
    <row r="15" spans="1:13" ht="14.4" customHeight="1" x14ac:dyDescent="0.3">
      <c r="A15" s="648" t="s">
        <v>564</v>
      </c>
      <c r="B15" s="649" t="s">
        <v>1443</v>
      </c>
      <c r="C15" s="649" t="s">
        <v>1144</v>
      </c>
      <c r="D15" s="649" t="s">
        <v>1145</v>
      </c>
      <c r="E15" s="649" t="s">
        <v>1146</v>
      </c>
      <c r="F15" s="652"/>
      <c r="G15" s="652"/>
      <c r="H15" s="665">
        <v>0</v>
      </c>
      <c r="I15" s="652">
        <v>1</v>
      </c>
      <c r="J15" s="652">
        <v>46.219624648662901</v>
      </c>
      <c r="K15" s="665">
        <v>1</v>
      </c>
      <c r="L15" s="652">
        <v>1</v>
      </c>
      <c r="M15" s="653">
        <v>46.219624648662901</v>
      </c>
    </row>
    <row r="16" spans="1:13" ht="14.4" customHeight="1" x14ac:dyDescent="0.3">
      <c r="A16" s="648" t="s">
        <v>564</v>
      </c>
      <c r="B16" s="649" t="s">
        <v>1444</v>
      </c>
      <c r="C16" s="649" t="s">
        <v>761</v>
      </c>
      <c r="D16" s="649" t="s">
        <v>762</v>
      </c>
      <c r="E16" s="649" t="s">
        <v>763</v>
      </c>
      <c r="F16" s="652"/>
      <c r="G16" s="652"/>
      <c r="H16" s="665">
        <v>0</v>
      </c>
      <c r="I16" s="652">
        <v>1</v>
      </c>
      <c r="J16" s="652">
        <v>151.12</v>
      </c>
      <c r="K16" s="665">
        <v>1</v>
      </c>
      <c r="L16" s="652">
        <v>1</v>
      </c>
      <c r="M16" s="653">
        <v>151.12</v>
      </c>
    </row>
    <row r="17" spans="1:13" ht="14.4" customHeight="1" x14ac:dyDescent="0.3">
      <c r="A17" s="648" t="s">
        <v>564</v>
      </c>
      <c r="B17" s="649" t="s">
        <v>1445</v>
      </c>
      <c r="C17" s="649" t="s">
        <v>1097</v>
      </c>
      <c r="D17" s="649" t="s">
        <v>1446</v>
      </c>
      <c r="E17" s="649" t="s">
        <v>1099</v>
      </c>
      <c r="F17" s="652"/>
      <c r="G17" s="652"/>
      <c r="H17" s="665">
        <v>0</v>
      </c>
      <c r="I17" s="652">
        <v>1</v>
      </c>
      <c r="J17" s="652">
        <v>101.27</v>
      </c>
      <c r="K17" s="665">
        <v>1</v>
      </c>
      <c r="L17" s="652">
        <v>1</v>
      </c>
      <c r="M17" s="653">
        <v>101.27</v>
      </c>
    </row>
    <row r="18" spans="1:13" ht="14.4" customHeight="1" x14ac:dyDescent="0.3">
      <c r="A18" s="648" t="s">
        <v>564</v>
      </c>
      <c r="B18" s="649" t="s">
        <v>1447</v>
      </c>
      <c r="C18" s="649" t="s">
        <v>1132</v>
      </c>
      <c r="D18" s="649" t="s">
        <v>1133</v>
      </c>
      <c r="E18" s="649" t="s">
        <v>1134</v>
      </c>
      <c r="F18" s="652"/>
      <c r="G18" s="652"/>
      <c r="H18" s="665">
        <v>0</v>
      </c>
      <c r="I18" s="652">
        <v>1</v>
      </c>
      <c r="J18" s="652">
        <v>82.09999999999998</v>
      </c>
      <c r="K18" s="665">
        <v>1</v>
      </c>
      <c r="L18" s="652">
        <v>1</v>
      </c>
      <c r="M18" s="653">
        <v>82.09999999999998</v>
      </c>
    </row>
    <row r="19" spans="1:13" ht="14.4" customHeight="1" x14ac:dyDescent="0.3">
      <c r="A19" s="648" t="s">
        <v>564</v>
      </c>
      <c r="B19" s="649" t="s">
        <v>1448</v>
      </c>
      <c r="C19" s="649" t="s">
        <v>1120</v>
      </c>
      <c r="D19" s="649" t="s">
        <v>1121</v>
      </c>
      <c r="E19" s="649" t="s">
        <v>1449</v>
      </c>
      <c r="F19" s="652"/>
      <c r="G19" s="652"/>
      <c r="H19" s="665">
        <v>0</v>
      </c>
      <c r="I19" s="652">
        <v>1</v>
      </c>
      <c r="J19" s="652">
        <v>171.96</v>
      </c>
      <c r="K19" s="665">
        <v>1</v>
      </c>
      <c r="L19" s="652">
        <v>1</v>
      </c>
      <c r="M19" s="653">
        <v>171.96</v>
      </c>
    </row>
    <row r="20" spans="1:13" ht="14.4" customHeight="1" x14ac:dyDescent="0.3">
      <c r="A20" s="648" t="s">
        <v>564</v>
      </c>
      <c r="B20" s="649" t="s">
        <v>1450</v>
      </c>
      <c r="C20" s="649" t="s">
        <v>1179</v>
      </c>
      <c r="D20" s="649" t="s">
        <v>1451</v>
      </c>
      <c r="E20" s="649" t="s">
        <v>1452</v>
      </c>
      <c r="F20" s="652"/>
      <c r="G20" s="652"/>
      <c r="H20" s="665"/>
      <c r="I20" s="652">
        <v>0</v>
      </c>
      <c r="J20" s="652">
        <v>0</v>
      </c>
      <c r="K20" s="665"/>
      <c r="L20" s="652">
        <v>0</v>
      </c>
      <c r="M20" s="653">
        <v>0</v>
      </c>
    </row>
    <row r="21" spans="1:13" ht="14.4" customHeight="1" x14ac:dyDescent="0.3">
      <c r="A21" s="648" t="s">
        <v>564</v>
      </c>
      <c r="B21" s="649" t="s">
        <v>1450</v>
      </c>
      <c r="C21" s="649" t="s">
        <v>1183</v>
      </c>
      <c r="D21" s="649" t="s">
        <v>1451</v>
      </c>
      <c r="E21" s="649" t="s">
        <v>1453</v>
      </c>
      <c r="F21" s="652"/>
      <c r="G21" s="652"/>
      <c r="H21" s="665">
        <v>0</v>
      </c>
      <c r="I21" s="652">
        <v>1</v>
      </c>
      <c r="J21" s="652">
        <v>139.32999999999998</v>
      </c>
      <c r="K21" s="665">
        <v>1</v>
      </c>
      <c r="L21" s="652">
        <v>1</v>
      </c>
      <c r="M21" s="653">
        <v>139.32999999999998</v>
      </c>
    </row>
    <row r="22" spans="1:13" ht="14.4" customHeight="1" x14ac:dyDescent="0.3">
      <c r="A22" s="648" t="s">
        <v>564</v>
      </c>
      <c r="B22" s="649" t="s">
        <v>1454</v>
      </c>
      <c r="C22" s="649" t="s">
        <v>1109</v>
      </c>
      <c r="D22" s="649" t="s">
        <v>1110</v>
      </c>
      <c r="E22" s="649" t="s">
        <v>1455</v>
      </c>
      <c r="F22" s="652"/>
      <c r="G22" s="652"/>
      <c r="H22" s="665">
        <v>0</v>
      </c>
      <c r="I22" s="652">
        <v>1</v>
      </c>
      <c r="J22" s="652">
        <v>218.52000000000004</v>
      </c>
      <c r="K22" s="665">
        <v>1</v>
      </c>
      <c r="L22" s="652">
        <v>1</v>
      </c>
      <c r="M22" s="653">
        <v>218.52000000000004</v>
      </c>
    </row>
    <row r="23" spans="1:13" ht="14.4" customHeight="1" x14ac:dyDescent="0.3">
      <c r="A23" s="648" t="s">
        <v>564</v>
      </c>
      <c r="B23" s="649" t="s">
        <v>1454</v>
      </c>
      <c r="C23" s="649" t="s">
        <v>1086</v>
      </c>
      <c r="D23" s="649" t="s">
        <v>1456</v>
      </c>
      <c r="E23" s="649" t="s">
        <v>1457</v>
      </c>
      <c r="F23" s="652"/>
      <c r="G23" s="652"/>
      <c r="H23" s="665">
        <v>0</v>
      </c>
      <c r="I23" s="652">
        <v>307</v>
      </c>
      <c r="J23" s="652">
        <v>11161.335660817269</v>
      </c>
      <c r="K23" s="665">
        <v>1</v>
      </c>
      <c r="L23" s="652">
        <v>307</v>
      </c>
      <c r="M23" s="653">
        <v>11161.335660817269</v>
      </c>
    </row>
    <row r="24" spans="1:13" ht="14.4" customHeight="1" x14ac:dyDescent="0.3">
      <c r="A24" s="648" t="s">
        <v>564</v>
      </c>
      <c r="B24" s="649" t="s">
        <v>1458</v>
      </c>
      <c r="C24" s="649" t="s">
        <v>1272</v>
      </c>
      <c r="D24" s="649" t="s">
        <v>1273</v>
      </c>
      <c r="E24" s="649" t="s">
        <v>1274</v>
      </c>
      <c r="F24" s="652">
        <v>1</v>
      </c>
      <c r="G24" s="652">
        <v>171.59</v>
      </c>
      <c r="H24" s="665">
        <v>1</v>
      </c>
      <c r="I24" s="652"/>
      <c r="J24" s="652"/>
      <c r="K24" s="665">
        <v>0</v>
      </c>
      <c r="L24" s="652">
        <v>1</v>
      </c>
      <c r="M24" s="653">
        <v>171.59</v>
      </c>
    </row>
    <row r="25" spans="1:13" ht="14.4" customHeight="1" x14ac:dyDescent="0.3">
      <c r="A25" s="648" t="s">
        <v>564</v>
      </c>
      <c r="B25" s="649" t="s">
        <v>1458</v>
      </c>
      <c r="C25" s="649" t="s">
        <v>1228</v>
      </c>
      <c r="D25" s="649" t="s">
        <v>1459</v>
      </c>
      <c r="E25" s="649" t="s">
        <v>1460</v>
      </c>
      <c r="F25" s="652"/>
      <c r="G25" s="652"/>
      <c r="H25" s="665">
        <v>0</v>
      </c>
      <c r="I25" s="652">
        <v>117</v>
      </c>
      <c r="J25" s="652">
        <v>16821.792315529372</v>
      </c>
      <c r="K25" s="665">
        <v>1</v>
      </c>
      <c r="L25" s="652">
        <v>117</v>
      </c>
      <c r="M25" s="653">
        <v>16821.792315529372</v>
      </c>
    </row>
    <row r="26" spans="1:13" ht="14.4" customHeight="1" x14ac:dyDescent="0.3">
      <c r="A26" s="648" t="s">
        <v>564</v>
      </c>
      <c r="B26" s="649" t="s">
        <v>1458</v>
      </c>
      <c r="C26" s="649" t="s">
        <v>1244</v>
      </c>
      <c r="D26" s="649" t="s">
        <v>1461</v>
      </c>
      <c r="E26" s="649" t="s">
        <v>1462</v>
      </c>
      <c r="F26" s="652"/>
      <c r="G26" s="652"/>
      <c r="H26" s="665">
        <v>0</v>
      </c>
      <c r="I26" s="652">
        <v>129.99999999999997</v>
      </c>
      <c r="J26" s="652">
        <v>13017.595111426921</v>
      </c>
      <c r="K26" s="665">
        <v>1</v>
      </c>
      <c r="L26" s="652">
        <v>129.99999999999997</v>
      </c>
      <c r="M26" s="653">
        <v>13017.595111426921</v>
      </c>
    </row>
    <row r="27" spans="1:13" ht="14.4" customHeight="1" x14ac:dyDescent="0.3">
      <c r="A27" s="648" t="s">
        <v>564</v>
      </c>
      <c r="B27" s="649" t="s">
        <v>1463</v>
      </c>
      <c r="C27" s="649" t="s">
        <v>1280</v>
      </c>
      <c r="D27" s="649" t="s">
        <v>1281</v>
      </c>
      <c r="E27" s="649" t="s">
        <v>1464</v>
      </c>
      <c r="F27" s="652"/>
      <c r="G27" s="652"/>
      <c r="H27" s="665">
        <v>0</v>
      </c>
      <c r="I27" s="652">
        <v>15</v>
      </c>
      <c r="J27" s="652">
        <v>2073.7784744783203</v>
      </c>
      <c r="K27" s="665">
        <v>1</v>
      </c>
      <c r="L27" s="652">
        <v>15</v>
      </c>
      <c r="M27" s="653">
        <v>2073.7784744783203</v>
      </c>
    </row>
    <row r="28" spans="1:13" ht="14.4" customHeight="1" x14ac:dyDescent="0.3">
      <c r="A28" s="648" t="s">
        <v>564</v>
      </c>
      <c r="B28" s="649" t="s">
        <v>1465</v>
      </c>
      <c r="C28" s="649" t="s">
        <v>1284</v>
      </c>
      <c r="D28" s="649" t="s">
        <v>1285</v>
      </c>
      <c r="E28" s="649" t="s">
        <v>1286</v>
      </c>
      <c r="F28" s="652"/>
      <c r="G28" s="652"/>
      <c r="H28" s="665">
        <v>0</v>
      </c>
      <c r="I28" s="652">
        <v>32</v>
      </c>
      <c r="J28" s="652">
        <v>3341.4389208939574</v>
      </c>
      <c r="K28" s="665">
        <v>1</v>
      </c>
      <c r="L28" s="652">
        <v>32</v>
      </c>
      <c r="M28" s="653">
        <v>3341.4389208939574</v>
      </c>
    </row>
    <row r="29" spans="1:13" ht="14.4" customHeight="1" x14ac:dyDescent="0.3">
      <c r="A29" s="648" t="s">
        <v>564</v>
      </c>
      <c r="B29" s="649" t="s">
        <v>1465</v>
      </c>
      <c r="C29" s="649" t="s">
        <v>1276</v>
      </c>
      <c r="D29" s="649" t="s">
        <v>1466</v>
      </c>
      <c r="E29" s="649" t="s">
        <v>1467</v>
      </c>
      <c r="F29" s="652"/>
      <c r="G29" s="652"/>
      <c r="H29" s="665">
        <v>0</v>
      </c>
      <c r="I29" s="652">
        <v>164</v>
      </c>
      <c r="J29" s="652">
        <v>14530.392444993417</v>
      </c>
      <c r="K29" s="665">
        <v>1</v>
      </c>
      <c r="L29" s="652">
        <v>164</v>
      </c>
      <c r="M29" s="653">
        <v>14530.392444993417</v>
      </c>
    </row>
    <row r="30" spans="1:13" ht="14.4" customHeight="1" x14ac:dyDescent="0.3">
      <c r="A30" s="648" t="s">
        <v>564</v>
      </c>
      <c r="B30" s="649" t="s">
        <v>1468</v>
      </c>
      <c r="C30" s="649" t="s">
        <v>1292</v>
      </c>
      <c r="D30" s="649" t="s">
        <v>1469</v>
      </c>
      <c r="E30" s="649" t="s">
        <v>1470</v>
      </c>
      <c r="F30" s="652"/>
      <c r="G30" s="652"/>
      <c r="H30" s="665">
        <v>0</v>
      </c>
      <c r="I30" s="652">
        <v>61</v>
      </c>
      <c r="J30" s="652">
        <v>1926.99</v>
      </c>
      <c r="K30" s="665">
        <v>1</v>
      </c>
      <c r="L30" s="652">
        <v>61</v>
      </c>
      <c r="M30" s="653">
        <v>1926.99</v>
      </c>
    </row>
    <row r="31" spans="1:13" ht="14.4" customHeight="1" x14ac:dyDescent="0.3">
      <c r="A31" s="648" t="s">
        <v>564</v>
      </c>
      <c r="B31" s="649" t="s">
        <v>1468</v>
      </c>
      <c r="C31" s="649" t="s">
        <v>1295</v>
      </c>
      <c r="D31" s="649" t="s">
        <v>1296</v>
      </c>
      <c r="E31" s="649" t="s">
        <v>1471</v>
      </c>
      <c r="F31" s="652"/>
      <c r="G31" s="652"/>
      <c r="H31" s="665">
        <v>0</v>
      </c>
      <c r="I31" s="652">
        <v>1</v>
      </c>
      <c r="J31" s="652">
        <v>457.78</v>
      </c>
      <c r="K31" s="665">
        <v>1</v>
      </c>
      <c r="L31" s="652">
        <v>1</v>
      </c>
      <c r="M31" s="653">
        <v>457.78</v>
      </c>
    </row>
    <row r="32" spans="1:13" ht="14.4" customHeight="1" x14ac:dyDescent="0.3">
      <c r="A32" s="648" t="s">
        <v>564</v>
      </c>
      <c r="B32" s="649" t="s">
        <v>1472</v>
      </c>
      <c r="C32" s="649" t="s">
        <v>1090</v>
      </c>
      <c r="D32" s="649" t="s">
        <v>646</v>
      </c>
      <c r="E32" s="649" t="s">
        <v>1473</v>
      </c>
      <c r="F32" s="652"/>
      <c r="G32" s="652"/>
      <c r="H32" s="665">
        <v>0</v>
      </c>
      <c r="I32" s="652">
        <v>12</v>
      </c>
      <c r="J32" s="652">
        <v>1556.8192902726205</v>
      </c>
      <c r="K32" s="665">
        <v>1</v>
      </c>
      <c r="L32" s="652">
        <v>12</v>
      </c>
      <c r="M32" s="653">
        <v>1556.8192902726205</v>
      </c>
    </row>
    <row r="33" spans="1:13" ht="14.4" customHeight="1" x14ac:dyDescent="0.3">
      <c r="A33" s="648" t="s">
        <v>564</v>
      </c>
      <c r="B33" s="649" t="s">
        <v>1474</v>
      </c>
      <c r="C33" s="649" t="s">
        <v>1124</v>
      </c>
      <c r="D33" s="649" t="s">
        <v>1125</v>
      </c>
      <c r="E33" s="649" t="s">
        <v>1475</v>
      </c>
      <c r="F33" s="652"/>
      <c r="G33" s="652"/>
      <c r="H33" s="665">
        <v>0</v>
      </c>
      <c r="I33" s="652">
        <v>1</v>
      </c>
      <c r="J33" s="652">
        <v>99.21</v>
      </c>
      <c r="K33" s="665">
        <v>1</v>
      </c>
      <c r="L33" s="652">
        <v>1</v>
      </c>
      <c r="M33" s="653">
        <v>99.21</v>
      </c>
    </row>
    <row r="34" spans="1:13" ht="14.4" customHeight="1" x14ac:dyDescent="0.3">
      <c r="A34" s="648" t="s">
        <v>564</v>
      </c>
      <c r="B34" s="649" t="s">
        <v>1476</v>
      </c>
      <c r="C34" s="649" t="s">
        <v>1171</v>
      </c>
      <c r="D34" s="649" t="s">
        <v>1477</v>
      </c>
      <c r="E34" s="649" t="s">
        <v>1478</v>
      </c>
      <c r="F34" s="652"/>
      <c r="G34" s="652"/>
      <c r="H34" s="665">
        <v>0</v>
      </c>
      <c r="I34" s="652">
        <v>1</v>
      </c>
      <c r="J34" s="652">
        <v>84.180106113386984</v>
      </c>
      <c r="K34" s="665">
        <v>1</v>
      </c>
      <c r="L34" s="652">
        <v>1</v>
      </c>
      <c r="M34" s="653">
        <v>84.180106113386984</v>
      </c>
    </row>
    <row r="35" spans="1:13" ht="14.4" customHeight="1" x14ac:dyDescent="0.3">
      <c r="A35" s="648" t="s">
        <v>564</v>
      </c>
      <c r="B35" s="649" t="s">
        <v>1479</v>
      </c>
      <c r="C35" s="649" t="s">
        <v>1093</v>
      </c>
      <c r="D35" s="649" t="s">
        <v>1480</v>
      </c>
      <c r="E35" s="649" t="s">
        <v>1481</v>
      </c>
      <c r="F35" s="652"/>
      <c r="G35" s="652"/>
      <c r="H35" s="665">
        <v>0</v>
      </c>
      <c r="I35" s="652">
        <v>1</v>
      </c>
      <c r="J35" s="652">
        <v>59.050000000000011</v>
      </c>
      <c r="K35" s="665">
        <v>1</v>
      </c>
      <c r="L35" s="652">
        <v>1</v>
      </c>
      <c r="M35" s="653">
        <v>59.050000000000011</v>
      </c>
    </row>
    <row r="36" spans="1:13" ht="14.4" customHeight="1" x14ac:dyDescent="0.3">
      <c r="A36" s="648" t="s">
        <v>564</v>
      </c>
      <c r="B36" s="649" t="s">
        <v>1479</v>
      </c>
      <c r="C36" s="649" t="s">
        <v>1101</v>
      </c>
      <c r="D36" s="649" t="s">
        <v>1102</v>
      </c>
      <c r="E36" s="649" t="s">
        <v>1103</v>
      </c>
      <c r="F36" s="652"/>
      <c r="G36" s="652"/>
      <c r="H36" s="665">
        <v>0</v>
      </c>
      <c r="I36" s="652">
        <v>1</v>
      </c>
      <c r="J36" s="652">
        <v>144.52989959291401</v>
      </c>
      <c r="K36" s="665">
        <v>1</v>
      </c>
      <c r="L36" s="652">
        <v>1</v>
      </c>
      <c r="M36" s="653">
        <v>144.52989959291401</v>
      </c>
    </row>
    <row r="37" spans="1:13" ht="14.4" customHeight="1" x14ac:dyDescent="0.3">
      <c r="A37" s="648" t="s">
        <v>564</v>
      </c>
      <c r="B37" s="649" t="s">
        <v>1482</v>
      </c>
      <c r="C37" s="649" t="s">
        <v>1148</v>
      </c>
      <c r="D37" s="649" t="s">
        <v>1149</v>
      </c>
      <c r="E37" s="649" t="s">
        <v>1483</v>
      </c>
      <c r="F37" s="652"/>
      <c r="G37" s="652"/>
      <c r="H37" s="665">
        <v>0</v>
      </c>
      <c r="I37" s="652">
        <v>1</v>
      </c>
      <c r="J37" s="652">
        <v>121.54017655098315</v>
      </c>
      <c r="K37" s="665">
        <v>1</v>
      </c>
      <c r="L37" s="652">
        <v>1</v>
      </c>
      <c r="M37" s="653">
        <v>121.54017655098315</v>
      </c>
    </row>
    <row r="38" spans="1:13" ht="14.4" customHeight="1" x14ac:dyDescent="0.3">
      <c r="A38" s="648" t="s">
        <v>564</v>
      </c>
      <c r="B38" s="649" t="s">
        <v>1482</v>
      </c>
      <c r="C38" s="649" t="s">
        <v>1167</v>
      </c>
      <c r="D38" s="649" t="s">
        <v>1168</v>
      </c>
      <c r="E38" s="649" t="s">
        <v>1484</v>
      </c>
      <c r="F38" s="652"/>
      <c r="G38" s="652"/>
      <c r="H38" s="665">
        <v>0</v>
      </c>
      <c r="I38" s="652">
        <v>1</v>
      </c>
      <c r="J38" s="652">
        <v>162.35999999999999</v>
      </c>
      <c r="K38" s="665">
        <v>1</v>
      </c>
      <c r="L38" s="652">
        <v>1</v>
      </c>
      <c r="M38" s="653">
        <v>162.35999999999999</v>
      </c>
    </row>
    <row r="39" spans="1:13" ht="14.4" customHeight="1" x14ac:dyDescent="0.3">
      <c r="A39" s="648" t="s">
        <v>564</v>
      </c>
      <c r="B39" s="649" t="s">
        <v>1485</v>
      </c>
      <c r="C39" s="649" t="s">
        <v>578</v>
      </c>
      <c r="D39" s="649" t="s">
        <v>579</v>
      </c>
      <c r="E39" s="649" t="s">
        <v>580</v>
      </c>
      <c r="F39" s="652">
        <v>1</v>
      </c>
      <c r="G39" s="652">
        <v>172.07</v>
      </c>
      <c r="H39" s="665">
        <v>1</v>
      </c>
      <c r="I39" s="652"/>
      <c r="J39" s="652"/>
      <c r="K39" s="665">
        <v>0</v>
      </c>
      <c r="L39" s="652">
        <v>1</v>
      </c>
      <c r="M39" s="653">
        <v>172.07</v>
      </c>
    </row>
    <row r="40" spans="1:13" ht="14.4" customHeight="1" x14ac:dyDescent="0.3">
      <c r="A40" s="648" t="s">
        <v>564</v>
      </c>
      <c r="B40" s="649" t="s">
        <v>1486</v>
      </c>
      <c r="C40" s="649" t="s">
        <v>1156</v>
      </c>
      <c r="D40" s="649" t="s">
        <v>1157</v>
      </c>
      <c r="E40" s="649" t="s">
        <v>1158</v>
      </c>
      <c r="F40" s="652"/>
      <c r="G40" s="652"/>
      <c r="H40" s="665">
        <v>0</v>
      </c>
      <c r="I40" s="652">
        <v>1</v>
      </c>
      <c r="J40" s="652">
        <v>174.23962756958173</v>
      </c>
      <c r="K40" s="665">
        <v>1</v>
      </c>
      <c r="L40" s="652">
        <v>1</v>
      </c>
      <c r="M40" s="653">
        <v>174.23962756958173</v>
      </c>
    </row>
    <row r="41" spans="1:13" ht="14.4" customHeight="1" x14ac:dyDescent="0.3">
      <c r="A41" s="648" t="s">
        <v>564</v>
      </c>
      <c r="B41" s="649" t="s">
        <v>1487</v>
      </c>
      <c r="C41" s="649" t="s">
        <v>1175</v>
      </c>
      <c r="D41" s="649" t="s">
        <v>1488</v>
      </c>
      <c r="E41" s="649" t="s">
        <v>1177</v>
      </c>
      <c r="F41" s="652"/>
      <c r="G41" s="652"/>
      <c r="H41" s="665">
        <v>0</v>
      </c>
      <c r="I41" s="652">
        <v>1</v>
      </c>
      <c r="J41" s="652">
        <v>135.68999999999994</v>
      </c>
      <c r="K41" s="665">
        <v>1</v>
      </c>
      <c r="L41" s="652">
        <v>1</v>
      </c>
      <c r="M41" s="653">
        <v>135.68999999999994</v>
      </c>
    </row>
    <row r="42" spans="1:13" ht="14.4" customHeight="1" x14ac:dyDescent="0.3">
      <c r="A42" s="648" t="s">
        <v>564</v>
      </c>
      <c r="B42" s="649" t="s">
        <v>1489</v>
      </c>
      <c r="C42" s="649" t="s">
        <v>1128</v>
      </c>
      <c r="D42" s="649" t="s">
        <v>1129</v>
      </c>
      <c r="E42" s="649" t="s">
        <v>1158</v>
      </c>
      <c r="F42" s="652"/>
      <c r="G42" s="652"/>
      <c r="H42" s="665">
        <v>0</v>
      </c>
      <c r="I42" s="652">
        <v>1</v>
      </c>
      <c r="J42" s="652">
        <v>103.32124817387864</v>
      </c>
      <c r="K42" s="665">
        <v>1</v>
      </c>
      <c r="L42" s="652">
        <v>1</v>
      </c>
      <c r="M42" s="653">
        <v>103.32124817387864</v>
      </c>
    </row>
    <row r="43" spans="1:13" ht="14.4" customHeight="1" x14ac:dyDescent="0.3">
      <c r="A43" s="648" t="s">
        <v>564</v>
      </c>
      <c r="B43" s="649" t="s">
        <v>1490</v>
      </c>
      <c r="C43" s="649" t="s">
        <v>1203</v>
      </c>
      <c r="D43" s="649" t="s">
        <v>1204</v>
      </c>
      <c r="E43" s="649" t="s">
        <v>1205</v>
      </c>
      <c r="F43" s="652"/>
      <c r="G43" s="652"/>
      <c r="H43" s="665">
        <v>0</v>
      </c>
      <c r="I43" s="652">
        <v>2</v>
      </c>
      <c r="J43" s="652">
        <v>396.52</v>
      </c>
      <c r="K43" s="665">
        <v>1</v>
      </c>
      <c r="L43" s="652">
        <v>2</v>
      </c>
      <c r="M43" s="653">
        <v>396.52</v>
      </c>
    </row>
    <row r="44" spans="1:13" ht="14.4" customHeight="1" x14ac:dyDescent="0.3">
      <c r="A44" s="648" t="s">
        <v>564</v>
      </c>
      <c r="B44" s="649" t="s">
        <v>1490</v>
      </c>
      <c r="C44" s="649" t="s">
        <v>1206</v>
      </c>
      <c r="D44" s="649" t="s">
        <v>1207</v>
      </c>
      <c r="E44" s="649" t="s">
        <v>1197</v>
      </c>
      <c r="F44" s="652"/>
      <c r="G44" s="652"/>
      <c r="H44" s="665">
        <v>0</v>
      </c>
      <c r="I44" s="652">
        <v>14</v>
      </c>
      <c r="J44" s="652">
        <v>5949.72</v>
      </c>
      <c r="K44" s="665">
        <v>1</v>
      </c>
      <c r="L44" s="652">
        <v>14</v>
      </c>
      <c r="M44" s="653">
        <v>5949.72</v>
      </c>
    </row>
    <row r="45" spans="1:13" ht="14.4" customHeight="1" x14ac:dyDescent="0.3">
      <c r="A45" s="648" t="s">
        <v>564</v>
      </c>
      <c r="B45" s="649" t="s">
        <v>1490</v>
      </c>
      <c r="C45" s="649" t="s">
        <v>1208</v>
      </c>
      <c r="D45" s="649" t="s">
        <v>1209</v>
      </c>
      <c r="E45" s="649" t="s">
        <v>1197</v>
      </c>
      <c r="F45" s="652"/>
      <c r="G45" s="652"/>
      <c r="H45" s="665">
        <v>0</v>
      </c>
      <c r="I45" s="652">
        <v>103</v>
      </c>
      <c r="J45" s="652">
        <v>18887.109402752576</v>
      </c>
      <c r="K45" s="665">
        <v>1</v>
      </c>
      <c r="L45" s="652">
        <v>103</v>
      </c>
      <c r="M45" s="653">
        <v>18887.109402752576</v>
      </c>
    </row>
    <row r="46" spans="1:13" ht="14.4" customHeight="1" x14ac:dyDescent="0.3">
      <c r="A46" s="648" t="s">
        <v>564</v>
      </c>
      <c r="B46" s="649" t="s">
        <v>1490</v>
      </c>
      <c r="C46" s="649" t="s">
        <v>1199</v>
      </c>
      <c r="D46" s="649" t="s">
        <v>1200</v>
      </c>
      <c r="E46" s="649" t="s">
        <v>1197</v>
      </c>
      <c r="F46" s="652"/>
      <c r="G46" s="652"/>
      <c r="H46" s="665">
        <v>0</v>
      </c>
      <c r="I46" s="652">
        <v>13</v>
      </c>
      <c r="J46" s="652">
        <v>2691.0000000000009</v>
      </c>
      <c r="K46" s="665">
        <v>1</v>
      </c>
      <c r="L46" s="652">
        <v>13</v>
      </c>
      <c r="M46" s="653">
        <v>2691.0000000000009</v>
      </c>
    </row>
    <row r="47" spans="1:13" ht="14.4" customHeight="1" x14ac:dyDescent="0.3">
      <c r="A47" s="648" t="s">
        <v>564</v>
      </c>
      <c r="B47" s="649" t="s">
        <v>1490</v>
      </c>
      <c r="C47" s="649" t="s">
        <v>1195</v>
      </c>
      <c r="D47" s="649" t="s">
        <v>1196</v>
      </c>
      <c r="E47" s="649" t="s">
        <v>1197</v>
      </c>
      <c r="F47" s="652"/>
      <c r="G47" s="652"/>
      <c r="H47" s="665">
        <v>0</v>
      </c>
      <c r="I47" s="652">
        <v>43</v>
      </c>
      <c r="J47" s="652">
        <v>10877.70713532493</v>
      </c>
      <c r="K47" s="665">
        <v>1</v>
      </c>
      <c r="L47" s="652">
        <v>43</v>
      </c>
      <c r="M47" s="653">
        <v>10877.70713532493</v>
      </c>
    </row>
    <row r="48" spans="1:13" ht="14.4" customHeight="1" x14ac:dyDescent="0.3">
      <c r="A48" s="648" t="s">
        <v>564</v>
      </c>
      <c r="B48" s="649" t="s">
        <v>1490</v>
      </c>
      <c r="C48" s="649" t="s">
        <v>1210</v>
      </c>
      <c r="D48" s="649" t="s">
        <v>1196</v>
      </c>
      <c r="E48" s="649" t="s">
        <v>1211</v>
      </c>
      <c r="F48" s="652"/>
      <c r="G48" s="652"/>
      <c r="H48" s="665">
        <v>0</v>
      </c>
      <c r="I48" s="652">
        <v>37</v>
      </c>
      <c r="J48" s="652">
        <v>10272.672393853692</v>
      </c>
      <c r="K48" s="665">
        <v>1</v>
      </c>
      <c r="L48" s="652">
        <v>37</v>
      </c>
      <c r="M48" s="653">
        <v>10272.672393853692</v>
      </c>
    </row>
    <row r="49" spans="1:13" ht="14.4" customHeight="1" x14ac:dyDescent="0.3">
      <c r="A49" s="648" t="s">
        <v>567</v>
      </c>
      <c r="B49" s="649" t="s">
        <v>1454</v>
      </c>
      <c r="C49" s="649" t="s">
        <v>1349</v>
      </c>
      <c r="D49" s="649" t="s">
        <v>1491</v>
      </c>
      <c r="E49" s="649" t="s">
        <v>1492</v>
      </c>
      <c r="F49" s="652"/>
      <c r="G49" s="652"/>
      <c r="H49" s="665">
        <v>0</v>
      </c>
      <c r="I49" s="652">
        <v>34</v>
      </c>
      <c r="J49" s="652">
        <v>1332.4598550335277</v>
      </c>
      <c r="K49" s="665">
        <v>1</v>
      </c>
      <c r="L49" s="652">
        <v>34</v>
      </c>
      <c r="M49" s="653">
        <v>1332.4598550335277</v>
      </c>
    </row>
    <row r="50" spans="1:13" ht="14.4" customHeight="1" x14ac:dyDescent="0.3">
      <c r="A50" s="648" t="s">
        <v>567</v>
      </c>
      <c r="B50" s="649" t="s">
        <v>1458</v>
      </c>
      <c r="C50" s="649" t="s">
        <v>1228</v>
      </c>
      <c r="D50" s="649" t="s">
        <v>1459</v>
      </c>
      <c r="E50" s="649" t="s">
        <v>1460</v>
      </c>
      <c r="F50" s="652"/>
      <c r="G50" s="652"/>
      <c r="H50" s="665">
        <v>0</v>
      </c>
      <c r="I50" s="652">
        <v>6</v>
      </c>
      <c r="J50" s="652">
        <v>862.32000000000016</v>
      </c>
      <c r="K50" s="665">
        <v>1</v>
      </c>
      <c r="L50" s="652">
        <v>6</v>
      </c>
      <c r="M50" s="653">
        <v>862.32000000000016</v>
      </c>
    </row>
    <row r="51" spans="1:13" ht="14.4" customHeight="1" x14ac:dyDescent="0.3">
      <c r="A51" s="648" t="s">
        <v>567</v>
      </c>
      <c r="B51" s="649" t="s">
        <v>1458</v>
      </c>
      <c r="C51" s="649" t="s">
        <v>1353</v>
      </c>
      <c r="D51" s="649" t="s">
        <v>1493</v>
      </c>
      <c r="E51" s="649" t="s">
        <v>1494</v>
      </c>
      <c r="F51" s="652"/>
      <c r="G51" s="652"/>
      <c r="H51" s="665">
        <v>0</v>
      </c>
      <c r="I51" s="652">
        <v>1</v>
      </c>
      <c r="J51" s="652">
        <v>113.87</v>
      </c>
      <c r="K51" s="665">
        <v>1</v>
      </c>
      <c r="L51" s="652">
        <v>1</v>
      </c>
      <c r="M51" s="653">
        <v>113.87</v>
      </c>
    </row>
    <row r="52" spans="1:13" ht="14.4" customHeight="1" x14ac:dyDescent="0.3">
      <c r="A52" s="648" t="s">
        <v>567</v>
      </c>
      <c r="B52" s="649" t="s">
        <v>1465</v>
      </c>
      <c r="C52" s="649" t="s">
        <v>1284</v>
      </c>
      <c r="D52" s="649" t="s">
        <v>1285</v>
      </c>
      <c r="E52" s="649" t="s">
        <v>1286</v>
      </c>
      <c r="F52" s="652"/>
      <c r="G52" s="652"/>
      <c r="H52" s="665">
        <v>0</v>
      </c>
      <c r="I52" s="652">
        <v>1</v>
      </c>
      <c r="J52" s="652">
        <v>104.42000000000003</v>
      </c>
      <c r="K52" s="665">
        <v>1</v>
      </c>
      <c r="L52" s="652">
        <v>1</v>
      </c>
      <c r="M52" s="653">
        <v>104.42000000000003</v>
      </c>
    </row>
    <row r="53" spans="1:13" ht="14.4" customHeight="1" x14ac:dyDescent="0.3">
      <c r="A53" s="648" t="s">
        <v>570</v>
      </c>
      <c r="B53" s="649" t="s">
        <v>1458</v>
      </c>
      <c r="C53" s="649" t="s">
        <v>1228</v>
      </c>
      <c r="D53" s="649" t="s">
        <v>1459</v>
      </c>
      <c r="E53" s="649" t="s">
        <v>1460</v>
      </c>
      <c r="F53" s="652"/>
      <c r="G53" s="652"/>
      <c r="H53" s="665">
        <v>0</v>
      </c>
      <c r="I53" s="652">
        <v>19</v>
      </c>
      <c r="J53" s="652">
        <v>2705.37</v>
      </c>
      <c r="K53" s="665">
        <v>1</v>
      </c>
      <c r="L53" s="652">
        <v>19</v>
      </c>
      <c r="M53" s="653">
        <v>2705.37</v>
      </c>
    </row>
    <row r="54" spans="1:13" ht="14.4" customHeight="1" x14ac:dyDescent="0.3">
      <c r="A54" s="648" t="s">
        <v>570</v>
      </c>
      <c r="B54" s="649" t="s">
        <v>1458</v>
      </c>
      <c r="C54" s="649" t="s">
        <v>1353</v>
      </c>
      <c r="D54" s="649" t="s">
        <v>1493</v>
      </c>
      <c r="E54" s="649" t="s">
        <v>1494</v>
      </c>
      <c r="F54" s="652"/>
      <c r="G54" s="652"/>
      <c r="H54" s="665">
        <v>0</v>
      </c>
      <c r="I54" s="652">
        <v>2</v>
      </c>
      <c r="J54" s="652">
        <v>240.39904404729782</v>
      </c>
      <c r="K54" s="665">
        <v>1</v>
      </c>
      <c r="L54" s="652">
        <v>2</v>
      </c>
      <c r="M54" s="653">
        <v>240.39904404729782</v>
      </c>
    </row>
    <row r="55" spans="1:13" ht="14.4" customHeight="1" x14ac:dyDescent="0.3">
      <c r="A55" s="648" t="s">
        <v>570</v>
      </c>
      <c r="B55" s="649" t="s">
        <v>1465</v>
      </c>
      <c r="C55" s="649" t="s">
        <v>1284</v>
      </c>
      <c r="D55" s="649" t="s">
        <v>1285</v>
      </c>
      <c r="E55" s="649" t="s">
        <v>1286</v>
      </c>
      <c r="F55" s="652"/>
      <c r="G55" s="652"/>
      <c r="H55" s="665">
        <v>0</v>
      </c>
      <c r="I55" s="652">
        <v>5</v>
      </c>
      <c r="J55" s="652">
        <v>522.09990697595651</v>
      </c>
      <c r="K55" s="665">
        <v>1</v>
      </c>
      <c r="L55" s="652">
        <v>5</v>
      </c>
      <c r="M55" s="653">
        <v>522.09990697595651</v>
      </c>
    </row>
    <row r="56" spans="1:13" ht="14.4" customHeight="1" x14ac:dyDescent="0.3">
      <c r="A56" s="648" t="s">
        <v>573</v>
      </c>
      <c r="B56" s="649" t="s">
        <v>1454</v>
      </c>
      <c r="C56" s="649" t="s">
        <v>1086</v>
      </c>
      <c r="D56" s="649" t="s">
        <v>1456</v>
      </c>
      <c r="E56" s="649" t="s">
        <v>1457</v>
      </c>
      <c r="F56" s="652"/>
      <c r="G56" s="652"/>
      <c r="H56" s="665">
        <v>0</v>
      </c>
      <c r="I56" s="652">
        <v>70</v>
      </c>
      <c r="J56" s="652">
        <v>2543.1012304422011</v>
      </c>
      <c r="K56" s="665">
        <v>1</v>
      </c>
      <c r="L56" s="652">
        <v>70</v>
      </c>
      <c r="M56" s="653">
        <v>2543.1012304422011</v>
      </c>
    </row>
    <row r="57" spans="1:13" ht="14.4" customHeight="1" x14ac:dyDescent="0.3">
      <c r="A57" s="648" t="s">
        <v>573</v>
      </c>
      <c r="B57" s="649" t="s">
        <v>1458</v>
      </c>
      <c r="C57" s="649" t="s">
        <v>1228</v>
      </c>
      <c r="D57" s="649" t="s">
        <v>1459</v>
      </c>
      <c r="E57" s="649" t="s">
        <v>1460</v>
      </c>
      <c r="F57" s="652"/>
      <c r="G57" s="652"/>
      <c r="H57" s="665">
        <v>0</v>
      </c>
      <c r="I57" s="652">
        <v>3</v>
      </c>
      <c r="J57" s="652">
        <v>457.40999999999991</v>
      </c>
      <c r="K57" s="665">
        <v>1</v>
      </c>
      <c r="L57" s="652">
        <v>3</v>
      </c>
      <c r="M57" s="653">
        <v>457.40999999999991</v>
      </c>
    </row>
    <row r="58" spans="1:13" ht="14.4" customHeight="1" thickBot="1" x14ac:dyDescent="0.35">
      <c r="A58" s="654" t="s">
        <v>573</v>
      </c>
      <c r="B58" s="655" t="s">
        <v>1465</v>
      </c>
      <c r="C58" s="655" t="s">
        <v>1284</v>
      </c>
      <c r="D58" s="655" t="s">
        <v>1285</v>
      </c>
      <c r="E58" s="655" t="s">
        <v>1286</v>
      </c>
      <c r="F58" s="658"/>
      <c r="G58" s="658"/>
      <c r="H58" s="666">
        <v>0</v>
      </c>
      <c r="I58" s="658">
        <v>1</v>
      </c>
      <c r="J58" s="658">
        <v>104.42000000000002</v>
      </c>
      <c r="K58" s="666">
        <v>1</v>
      </c>
      <c r="L58" s="658">
        <v>1</v>
      </c>
      <c r="M58" s="659">
        <v>104.42000000000002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1151</v>
      </c>
      <c r="C3" s="460">
        <f>SUM(C6:C1048576)</f>
        <v>189</v>
      </c>
      <c r="D3" s="460">
        <f>SUM(D6:D1048576)</f>
        <v>113</v>
      </c>
      <c r="E3" s="461">
        <f>SUM(E6:E1048576)</f>
        <v>0</v>
      </c>
      <c r="F3" s="458">
        <f>IF(SUM($B3:$E3)=0,"",B3/SUM($B3:$E3))</f>
        <v>0.79215416379903647</v>
      </c>
      <c r="G3" s="456">
        <f t="shared" ref="G3:I3" si="0">IF(SUM($B3:$E3)=0,"",C3/SUM($B3:$E3))</f>
        <v>0.13007570543702685</v>
      </c>
      <c r="H3" s="456">
        <f t="shared" si="0"/>
        <v>7.7770130763936685E-2</v>
      </c>
      <c r="I3" s="457">
        <f t="shared" si="0"/>
        <v>0</v>
      </c>
      <c r="J3" s="460">
        <f>SUM(J6:J1048576)</f>
        <v>308</v>
      </c>
      <c r="K3" s="460">
        <f>SUM(K6:K1048576)</f>
        <v>101</v>
      </c>
      <c r="L3" s="460">
        <f>SUM(L6:L1048576)</f>
        <v>113</v>
      </c>
      <c r="M3" s="461">
        <f>SUM(M6:M1048576)</f>
        <v>0</v>
      </c>
      <c r="N3" s="458">
        <f>IF(SUM($J3:$M3)=0,"",J3/SUM($J3:$M3))</f>
        <v>0.59003831417624519</v>
      </c>
      <c r="O3" s="456">
        <f t="shared" ref="O3:Q3" si="1">IF(SUM($J3:$M3)=0,"",K3/SUM($J3:$M3))</f>
        <v>0.19348659003831417</v>
      </c>
      <c r="P3" s="456">
        <f t="shared" si="1"/>
        <v>0.21647509578544061</v>
      </c>
      <c r="Q3" s="457">
        <f t="shared" si="1"/>
        <v>0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1" t="s">
        <v>321</v>
      </c>
      <c r="B5" s="682" t="s">
        <v>323</v>
      </c>
      <c r="C5" s="682" t="s">
        <v>324</v>
      </c>
      <c r="D5" s="682" t="s">
        <v>325</v>
      </c>
      <c r="E5" s="683" t="s">
        <v>326</v>
      </c>
      <c r="F5" s="684" t="s">
        <v>323</v>
      </c>
      <c r="G5" s="685" t="s">
        <v>324</v>
      </c>
      <c r="H5" s="685" t="s">
        <v>325</v>
      </c>
      <c r="I5" s="686" t="s">
        <v>326</v>
      </c>
      <c r="J5" s="682" t="s">
        <v>323</v>
      </c>
      <c r="K5" s="682" t="s">
        <v>324</v>
      </c>
      <c r="L5" s="682" t="s">
        <v>325</v>
      </c>
      <c r="M5" s="683" t="s">
        <v>326</v>
      </c>
      <c r="N5" s="684" t="s">
        <v>323</v>
      </c>
      <c r="O5" s="685" t="s">
        <v>324</v>
      </c>
      <c r="P5" s="685" t="s">
        <v>325</v>
      </c>
      <c r="Q5" s="686" t="s">
        <v>326</v>
      </c>
    </row>
    <row r="6" spans="1:17" ht="14.4" customHeight="1" x14ac:dyDescent="0.3">
      <c r="A6" s="690" t="s">
        <v>1496</v>
      </c>
      <c r="B6" s="696"/>
      <c r="C6" s="646"/>
      <c r="D6" s="646"/>
      <c r="E6" s="647"/>
      <c r="F6" s="693"/>
      <c r="G6" s="664"/>
      <c r="H6" s="664"/>
      <c r="I6" s="699"/>
      <c r="J6" s="696"/>
      <c r="K6" s="646"/>
      <c r="L6" s="646"/>
      <c r="M6" s="647"/>
      <c r="N6" s="693"/>
      <c r="O6" s="664"/>
      <c r="P6" s="664"/>
      <c r="Q6" s="687"/>
    </row>
    <row r="7" spans="1:17" ht="14.4" customHeight="1" x14ac:dyDescent="0.3">
      <c r="A7" s="691" t="s">
        <v>1497</v>
      </c>
      <c r="B7" s="697">
        <v>485</v>
      </c>
      <c r="C7" s="652">
        <v>189</v>
      </c>
      <c r="D7" s="652">
        <v>113</v>
      </c>
      <c r="E7" s="653"/>
      <c r="F7" s="694">
        <v>0.61626429479034306</v>
      </c>
      <c r="G7" s="665">
        <v>0.24015247776365947</v>
      </c>
      <c r="H7" s="665">
        <v>0.14358322744599747</v>
      </c>
      <c r="I7" s="700">
        <v>0</v>
      </c>
      <c r="J7" s="697">
        <v>98</v>
      </c>
      <c r="K7" s="652">
        <v>101</v>
      </c>
      <c r="L7" s="652">
        <v>113</v>
      </c>
      <c r="M7" s="653"/>
      <c r="N7" s="694">
        <v>0.3141025641025641</v>
      </c>
      <c r="O7" s="665">
        <v>0.32371794871794873</v>
      </c>
      <c r="P7" s="665">
        <v>0.36217948717948717</v>
      </c>
      <c r="Q7" s="688">
        <v>0</v>
      </c>
    </row>
    <row r="8" spans="1:17" ht="14.4" customHeight="1" x14ac:dyDescent="0.3">
      <c r="A8" s="691" t="s">
        <v>1498</v>
      </c>
      <c r="B8" s="697">
        <v>255</v>
      </c>
      <c r="C8" s="652"/>
      <c r="D8" s="652"/>
      <c r="E8" s="653"/>
      <c r="F8" s="694">
        <v>1</v>
      </c>
      <c r="G8" s="665">
        <v>0</v>
      </c>
      <c r="H8" s="665">
        <v>0</v>
      </c>
      <c r="I8" s="700">
        <v>0</v>
      </c>
      <c r="J8" s="697">
        <v>67</v>
      </c>
      <c r="K8" s="652"/>
      <c r="L8" s="652"/>
      <c r="M8" s="653"/>
      <c r="N8" s="694">
        <v>1</v>
      </c>
      <c r="O8" s="665">
        <v>0</v>
      </c>
      <c r="P8" s="665">
        <v>0</v>
      </c>
      <c r="Q8" s="688">
        <v>0</v>
      </c>
    </row>
    <row r="9" spans="1:17" ht="14.4" customHeight="1" x14ac:dyDescent="0.3">
      <c r="A9" s="691" t="s">
        <v>1499</v>
      </c>
      <c r="B9" s="697">
        <v>223</v>
      </c>
      <c r="C9" s="652"/>
      <c r="D9" s="652"/>
      <c r="E9" s="653"/>
      <c r="F9" s="694">
        <v>1</v>
      </c>
      <c r="G9" s="665">
        <v>0</v>
      </c>
      <c r="H9" s="665">
        <v>0</v>
      </c>
      <c r="I9" s="700">
        <v>0</v>
      </c>
      <c r="J9" s="697">
        <v>60</v>
      </c>
      <c r="K9" s="652"/>
      <c r="L9" s="652"/>
      <c r="M9" s="653"/>
      <c r="N9" s="694">
        <v>1</v>
      </c>
      <c r="O9" s="665">
        <v>0</v>
      </c>
      <c r="P9" s="665">
        <v>0</v>
      </c>
      <c r="Q9" s="688">
        <v>0</v>
      </c>
    </row>
    <row r="10" spans="1:17" ht="14.4" customHeight="1" thickBot="1" x14ac:dyDescent="0.35">
      <c r="A10" s="692" t="s">
        <v>1500</v>
      </c>
      <c r="B10" s="698">
        <v>188</v>
      </c>
      <c r="C10" s="658"/>
      <c r="D10" s="658"/>
      <c r="E10" s="659"/>
      <c r="F10" s="695">
        <v>1</v>
      </c>
      <c r="G10" s="666">
        <v>0</v>
      </c>
      <c r="H10" s="666">
        <v>0</v>
      </c>
      <c r="I10" s="701">
        <v>0</v>
      </c>
      <c r="J10" s="698">
        <v>83</v>
      </c>
      <c r="K10" s="658"/>
      <c r="L10" s="658"/>
      <c r="M10" s="659"/>
      <c r="N10" s="695">
        <v>1</v>
      </c>
      <c r="O10" s="666">
        <v>0</v>
      </c>
      <c r="P10" s="666">
        <v>0</v>
      </c>
      <c r="Q10" s="68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2">
        <v>25</v>
      </c>
      <c r="B5" s="633" t="s">
        <v>1391</v>
      </c>
      <c r="C5" s="636">
        <v>304971.60999999969</v>
      </c>
      <c r="D5" s="636">
        <v>1456</v>
      </c>
      <c r="E5" s="636">
        <v>120156.25000000001</v>
      </c>
      <c r="F5" s="702">
        <v>0.39399159154519375</v>
      </c>
      <c r="G5" s="636">
        <v>564</v>
      </c>
      <c r="H5" s="702">
        <v>0.38736263736263737</v>
      </c>
      <c r="I5" s="636">
        <v>184815.35999999967</v>
      </c>
      <c r="J5" s="702">
        <v>0.60600840845480619</v>
      </c>
      <c r="K5" s="636">
        <v>892</v>
      </c>
      <c r="L5" s="702">
        <v>0.61263736263736268</v>
      </c>
      <c r="M5" s="636" t="s">
        <v>74</v>
      </c>
      <c r="N5" s="277"/>
    </row>
    <row r="6" spans="1:14" ht="14.4" customHeight="1" x14ac:dyDescent="0.3">
      <c r="A6" s="632">
        <v>25</v>
      </c>
      <c r="B6" s="633" t="s">
        <v>1501</v>
      </c>
      <c r="C6" s="636">
        <v>304971.60999999969</v>
      </c>
      <c r="D6" s="636">
        <v>1451</v>
      </c>
      <c r="E6" s="636">
        <v>120156.25000000001</v>
      </c>
      <c r="F6" s="702">
        <v>0.39399159154519375</v>
      </c>
      <c r="G6" s="636">
        <v>561</v>
      </c>
      <c r="H6" s="702">
        <v>0.38662991040661615</v>
      </c>
      <c r="I6" s="636">
        <v>184815.35999999967</v>
      </c>
      <c r="J6" s="702">
        <v>0.60600840845480619</v>
      </c>
      <c r="K6" s="636">
        <v>890</v>
      </c>
      <c r="L6" s="702">
        <v>0.6133700895933839</v>
      </c>
      <c r="M6" s="636" t="s">
        <v>1</v>
      </c>
      <c r="N6" s="277"/>
    </row>
    <row r="7" spans="1:14" ht="14.4" customHeight="1" x14ac:dyDescent="0.3">
      <c r="A7" s="632">
        <v>25</v>
      </c>
      <c r="B7" s="633" t="s">
        <v>1502</v>
      </c>
      <c r="C7" s="636">
        <v>0</v>
      </c>
      <c r="D7" s="636">
        <v>5</v>
      </c>
      <c r="E7" s="636">
        <v>0</v>
      </c>
      <c r="F7" s="702" t="s">
        <v>555</v>
      </c>
      <c r="G7" s="636">
        <v>3</v>
      </c>
      <c r="H7" s="702">
        <v>0.6</v>
      </c>
      <c r="I7" s="636">
        <v>0</v>
      </c>
      <c r="J7" s="702" t="s">
        <v>555</v>
      </c>
      <c r="K7" s="636">
        <v>2</v>
      </c>
      <c r="L7" s="702">
        <v>0.4</v>
      </c>
      <c r="M7" s="636" t="s">
        <v>1</v>
      </c>
      <c r="N7" s="277"/>
    </row>
    <row r="8" spans="1:14" ht="14.4" customHeight="1" x14ac:dyDescent="0.3">
      <c r="A8" s="632" t="s">
        <v>553</v>
      </c>
      <c r="B8" s="633" t="s">
        <v>3</v>
      </c>
      <c r="C8" s="636">
        <v>304971.60999999969</v>
      </c>
      <c r="D8" s="636">
        <v>1456</v>
      </c>
      <c r="E8" s="636">
        <v>120156.25000000001</v>
      </c>
      <c r="F8" s="702">
        <v>0.39399159154519375</v>
      </c>
      <c r="G8" s="636">
        <v>564</v>
      </c>
      <c r="H8" s="702">
        <v>0.38736263736263737</v>
      </c>
      <c r="I8" s="636">
        <v>184815.35999999967</v>
      </c>
      <c r="J8" s="702">
        <v>0.60600840845480619</v>
      </c>
      <c r="K8" s="636">
        <v>892</v>
      </c>
      <c r="L8" s="702">
        <v>0.61263736263736268</v>
      </c>
      <c r="M8" s="636" t="s">
        <v>558</v>
      </c>
      <c r="N8" s="277"/>
    </row>
    <row r="10" spans="1:14" ht="14.4" customHeight="1" x14ac:dyDescent="0.3">
      <c r="A10" s="632">
        <v>25</v>
      </c>
      <c r="B10" s="633" t="s">
        <v>1391</v>
      </c>
      <c r="C10" s="636" t="s">
        <v>555</v>
      </c>
      <c r="D10" s="636" t="s">
        <v>555</v>
      </c>
      <c r="E10" s="636" t="s">
        <v>555</v>
      </c>
      <c r="F10" s="702" t="s">
        <v>555</v>
      </c>
      <c r="G10" s="636" t="s">
        <v>555</v>
      </c>
      <c r="H10" s="702" t="s">
        <v>555</v>
      </c>
      <c r="I10" s="636" t="s">
        <v>555</v>
      </c>
      <c r="J10" s="702" t="s">
        <v>555</v>
      </c>
      <c r="K10" s="636" t="s">
        <v>555</v>
      </c>
      <c r="L10" s="702" t="s">
        <v>555</v>
      </c>
      <c r="M10" s="636" t="s">
        <v>74</v>
      </c>
      <c r="N10" s="277"/>
    </row>
    <row r="11" spans="1:14" ht="14.4" customHeight="1" x14ac:dyDescent="0.3">
      <c r="A11" s="632">
        <v>89301251</v>
      </c>
      <c r="B11" s="633" t="s">
        <v>1501</v>
      </c>
      <c r="C11" s="636">
        <v>25559.35</v>
      </c>
      <c r="D11" s="636">
        <v>126</v>
      </c>
      <c r="E11" s="636">
        <v>6528.6900000000005</v>
      </c>
      <c r="F11" s="702">
        <v>0.25543255207976734</v>
      </c>
      <c r="G11" s="636">
        <v>34</v>
      </c>
      <c r="H11" s="702">
        <v>0.26984126984126983</v>
      </c>
      <c r="I11" s="636">
        <v>19030.66</v>
      </c>
      <c r="J11" s="702">
        <v>0.74456744792023277</v>
      </c>
      <c r="K11" s="636">
        <v>92</v>
      </c>
      <c r="L11" s="702">
        <v>0.73015873015873012</v>
      </c>
      <c r="M11" s="636" t="s">
        <v>1</v>
      </c>
      <c r="N11" s="277"/>
    </row>
    <row r="12" spans="1:14" ht="14.4" customHeight="1" x14ac:dyDescent="0.3">
      <c r="A12" s="632" t="s">
        <v>1503</v>
      </c>
      <c r="B12" s="633" t="s">
        <v>1504</v>
      </c>
      <c r="C12" s="636">
        <v>25559.35</v>
      </c>
      <c r="D12" s="636">
        <v>126</v>
      </c>
      <c r="E12" s="636">
        <v>6528.6900000000005</v>
      </c>
      <c r="F12" s="702">
        <v>0.25543255207976734</v>
      </c>
      <c r="G12" s="636">
        <v>34</v>
      </c>
      <c r="H12" s="702">
        <v>0.26984126984126983</v>
      </c>
      <c r="I12" s="636">
        <v>19030.66</v>
      </c>
      <c r="J12" s="702">
        <v>0.74456744792023277</v>
      </c>
      <c r="K12" s="636">
        <v>92</v>
      </c>
      <c r="L12" s="702">
        <v>0.73015873015873012</v>
      </c>
      <c r="M12" s="636" t="s">
        <v>562</v>
      </c>
      <c r="N12" s="277"/>
    </row>
    <row r="13" spans="1:14" ht="14.4" customHeight="1" x14ac:dyDescent="0.3">
      <c r="A13" s="632" t="s">
        <v>555</v>
      </c>
      <c r="B13" s="633" t="s">
        <v>555</v>
      </c>
      <c r="C13" s="636" t="s">
        <v>555</v>
      </c>
      <c r="D13" s="636" t="s">
        <v>555</v>
      </c>
      <c r="E13" s="636" t="s">
        <v>555</v>
      </c>
      <c r="F13" s="702" t="s">
        <v>555</v>
      </c>
      <c r="G13" s="636" t="s">
        <v>555</v>
      </c>
      <c r="H13" s="702" t="s">
        <v>555</v>
      </c>
      <c r="I13" s="636" t="s">
        <v>555</v>
      </c>
      <c r="J13" s="702" t="s">
        <v>555</v>
      </c>
      <c r="K13" s="636" t="s">
        <v>555</v>
      </c>
      <c r="L13" s="702" t="s">
        <v>555</v>
      </c>
      <c r="M13" s="636" t="s">
        <v>563</v>
      </c>
      <c r="N13" s="277"/>
    </row>
    <row r="14" spans="1:14" ht="14.4" customHeight="1" x14ac:dyDescent="0.3">
      <c r="A14" s="632">
        <v>89301252</v>
      </c>
      <c r="B14" s="633" t="s">
        <v>1501</v>
      </c>
      <c r="C14" s="636">
        <v>182964.78000000003</v>
      </c>
      <c r="D14" s="636">
        <v>919</v>
      </c>
      <c r="E14" s="636">
        <v>102307.82000000005</v>
      </c>
      <c r="F14" s="702">
        <v>0.55916674236429564</v>
      </c>
      <c r="G14" s="636">
        <v>481</v>
      </c>
      <c r="H14" s="702">
        <v>0.52339499455930361</v>
      </c>
      <c r="I14" s="636">
        <v>80656.959999999963</v>
      </c>
      <c r="J14" s="702">
        <v>0.44083325763570425</v>
      </c>
      <c r="K14" s="636">
        <v>438</v>
      </c>
      <c r="L14" s="702">
        <v>0.47660500544069639</v>
      </c>
      <c r="M14" s="636" t="s">
        <v>1</v>
      </c>
      <c r="N14" s="277"/>
    </row>
    <row r="15" spans="1:14" ht="14.4" customHeight="1" x14ac:dyDescent="0.3">
      <c r="A15" s="632">
        <v>89301252</v>
      </c>
      <c r="B15" s="633" t="s">
        <v>1502</v>
      </c>
      <c r="C15" s="636">
        <v>0</v>
      </c>
      <c r="D15" s="636">
        <v>5</v>
      </c>
      <c r="E15" s="636">
        <v>0</v>
      </c>
      <c r="F15" s="702" t="s">
        <v>555</v>
      </c>
      <c r="G15" s="636">
        <v>3</v>
      </c>
      <c r="H15" s="702">
        <v>0.6</v>
      </c>
      <c r="I15" s="636">
        <v>0</v>
      </c>
      <c r="J15" s="702" t="s">
        <v>555</v>
      </c>
      <c r="K15" s="636">
        <v>2</v>
      </c>
      <c r="L15" s="702">
        <v>0.4</v>
      </c>
      <c r="M15" s="636" t="s">
        <v>1</v>
      </c>
      <c r="N15" s="277"/>
    </row>
    <row r="16" spans="1:14" ht="14.4" customHeight="1" x14ac:dyDescent="0.3">
      <c r="A16" s="632" t="s">
        <v>1505</v>
      </c>
      <c r="B16" s="633" t="s">
        <v>1506</v>
      </c>
      <c r="C16" s="636">
        <v>182964.78000000003</v>
      </c>
      <c r="D16" s="636">
        <v>924</v>
      </c>
      <c r="E16" s="636">
        <v>102307.82000000005</v>
      </c>
      <c r="F16" s="702">
        <v>0.55916674236429564</v>
      </c>
      <c r="G16" s="636">
        <v>484</v>
      </c>
      <c r="H16" s="702">
        <v>0.52380952380952384</v>
      </c>
      <c r="I16" s="636">
        <v>80656.959999999963</v>
      </c>
      <c r="J16" s="702">
        <v>0.44083325763570425</v>
      </c>
      <c r="K16" s="636">
        <v>440</v>
      </c>
      <c r="L16" s="702">
        <v>0.47619047619047616</v>
      </c>
      <c r="M16" s="636" t="s">
        <v>562</v>
      </c>
      <c r="N16" s="277"/>
    </row>
    <row r="17" spans="1:14" ht="14.4" customHeight="1" x14ac:dyDescent="0.3">
      <c r="A17" s="632" t="s">
        <v>555</v>
      </c>
      <c r="B17" s="633" t="s">
        <v>555</v>
      </c>
      <c r="C17" s="636" t="s">
        <v>555</v>
      </c>
      <c r="D17" s="636" t="s">
        <v>555</v>
      </c>
      <c r="E17" s="636" t="s">
        <v>555</v>
      </c>
      <c r="F17" s="702" t="s">
        <v>555</v>
      </c>
      <c r="G17" s="636" t="s">
        <v>555</v>
      </c>
      <c r="H17" s="702" t="s">
        <v>555</v>
      </c>
      <c r="I17" s="636" t="s">
        <v>555</v>
      </c>
      <c r="J17" s="702" t="s">
        <v>555</v>
      </c>
      <c r="K17" s="636" t="s">
        <v>555</v>
      </c>
      <c r="L17" s="702" t="s">
        <v>555</v>
      </c>
      <c r="M17" s="636" t="s">
        <v>563</v>
      </c>
      <c r="N17" s="277"/>
    </row>
    <row r="18" spans="1:14" ht="14.4" customHeight="1" x14ac:dyDescent="0.3">
      <c r="A18" s="632">
        <v>89305252</v>
      </c>
      <c r="B18" s="633" t="s">
        <v>1501</v>
      </c>
      <c r="C18" s="636">
        <v>16126.150000000001</v>
      </c>
      <c r="D18" s="636">
        <v>70</v>
      </c>
      <c r="E18" s="636">
        <v>10006.09</v>
      </c>
      <c r="F18" s="702">
        <v>0.62048846128803214</v>
      </c>
      <c r="G18" s="636">
        <v>41</v>
      </c>
      <c r="H18" s="702">
        <v>0.58571428571428574</v>
      </c>
      <c r="I18" s="636">
        <v>6120.0600000000013</v>
      </c>
      <c r="J18" s="702">
        <v>0.37951153871196786</v>
      </c>
      <c r="K18" s="636">
        <v>29</v>
      </c>
      <c r="L18" s="702">
        <v>0.41428571428571431</v>
      </c>
      <c r="M18" s="636" t="s">
        <v>1</v>
      </c>
      <c r="N18" s="277"/>
    </row>
    <row r="19" spans="1:14" ht="14.4" customHeight="1" x14ac:dyDescent="0.3">
      <c r="A19" s="632" t="s">
        <v>1507</v>
      </c>
      <c r="B19" s="633" t="s">
        <v>1508</v>
      </c>
      <c r="C19" s="636">
        <v>16126.150000000001</v>
      </c>
      <c r="D19" s="636">
        <v>70</v>
      </c>
      <c r="E19" s="636">
        <v>10006.09</v>
      </c>
      <c r="F19" s="702">
        <v>0.62048846128803214</v>
      </c>
      <c r="G19" s="636">
        <v>41</v>
      </c>
      <c r="H19" s="702">
        <v>0.58571428571428574</v>
      </c>
      <c r="I19" s="636">
        <v>6120.0600000000013</v>
      </c>
      <c r="J19" s="702">
        <v>0.37951153871196786</v>
      </c>
      <c r="K19" s="636">
        <v>29</v>
      </c>
      <c r="L19" s="702">
        <v>0.41428571428571431</v>
      </c>
      <c r="M19" s="636" t="s">
        <v>562</v>
      </c>
      <c r="N19" s="277"/>
    </row>
    <row r="20" spans="1:14" ht="14.4" customHeight="1" x14ac:dyDescent="0.3">
      <c r="A20" s="632" t="s">
        <v>555</v>
      </c>
      <c r="B20" s="633" t="s">
        <v>555</v>
      </c>
      <c r="C20" s="636" t="s">
        <v>555</v>
      </c>
      <c r="D20" s="636" t="s">
        <v>555</v>
      </c>
      <c r="E20" s="636" t="s">
        <v>555</v>
      </c>
      <c r="F20" s="702" t="s">
        <v>555</v>
      </c>
      <c r="G20" s="636" t="s">
        <v>555</v>
      </c>
      <c r="H20" s="702" t="s">
        <v>555</v>
      </c>
      <c r="I20" s="636" t="s">
        <v>555</v>
      </c>
      <c r="J20" s="702" t="s">
        <v>555</v>
      </c>
      <c r="K20" s="636" t="s">
        <v>555</v>
      </c>
      <c r="L20" s="702" t="s">
        <v>555</v>
      </c>
      <c r="M20" s="636" t="s">
        <v>563</v>
      </c>
      <c r="N20" s="277"/>
    </row>
    <row r="21" spans="1:14" ht="14.4" customHeight="1" x14ac:dyDescent="0.3">
      <c r="A21" s="632">
        <v>89870255</v>
      </c>
      <c r="B21" s="633" t="s">
        <v>1501</v>
      </c>
      <c r="C21" s="636">
        <v>80321.329999999944</v>
      </c>
      <c r="D21" s="636">
        <v>336</v>
      </c>
      <c r="E21" s="636">
        <v>1313.6499999999999</v>
      </c>
      <c r="F21" s="702">
        <v>1.6354933365769726E-2</v>
      </c>
      <c r="G21" s="636">
        <v>5</v>
      </c>
      <c r="H21" s="702">
        <v>1.488095238095238E-2</v>
      </c>
      <c r="I21" s="636">
        <v>79007.679999999949</v>
      </c>
      <c r="J21" s="702">
        <v>0.98364506663423035</v>
      </c>
      <c r="K21" s="636">
        <v>331</v>
      </c>
      <c r="L21" s="702">
        <v>0.98511904761904767</v>
      </c>
      <c r="M21" s="636" t="s">
        <v>1</v>
      </c>
      <c r="N21" s="277"/>
    </row>
    <row r="22" spans="1:14" ht="14.4" customHeight="1" x14ac:dyDescent="0.3">
      <c r="A22" s="632" t="s">
        <v>1509</v>
      </c>
      <c r="B22" s="633" t="s">
        <v>1510</v>
      </c>
      <c r="C22" s="636">
        <v>80321.329999999944</v>
      </c>
      <c r="D22" s="636">
        <v>336</v>
      </c>
      <c r="E22" s="636">
        <v>1313.6499999999999</v>
      </c>
      <c r="F22" s="702">
        <v>1.6354933365769726E-2</v>
      </c>
      <c r="G22" s="636">
        <v>5</v>
      </c>
      <c r="H22" s="702">
        <v>1.488095238095238E-2</v>
      </c>
      <c r="I22" s="636">
        <v>79007.679999999949</v>
      </c>
      <c r="J22" s="702">
        <v>0.98364506663423035</v>
      </c>
      <c r="K22" s="636">
        <v>331</v>
      </c>
      <c r="L22" s="702">
        <v>0.98511904761904767</v>
      </c>
      <c r="M22" s="636" t="s">
        <v>562</v>
      </c>
      <c r="N22" s="277"/>
    </row>
    <row r="23" spans="1:14" ht="14.4" customHeight="1" x14ac:dyDescent="0.3">
      <c r="A23" s="632" t="s">
        <v>555</v>
      </c>
      <c r="B23" s="633" t="s">
        <v>555</v>
      </c>
      <c r="C23" s="636" t="s">
        <v>555</v>
      </c>
      <c r="D23" s="636" t="s">
        <v>555</v>
      </c>
      <c r="E23" s="636" t="s">
        <v>555</v>
      </c>
      <c r="F23" s="702" t="s">
        <v>555</v>
      </c>
      <c r="G23" s="636" t="s">
        <v>555</v>
      </c>
      <c r="H23" s="702" t="s">
        <v>555</v>
      </c>
      <c r="I23" s="636" t="s">
        <v>555</v>
      </c>
      <c r="J23" s="702" t="s">
        <v>555</v>
      </c>
      <c r="K23" s="636" t="s">
        <v>555</v>
      </c>
      <c r="L23" s="702" t="s">
        <v>555</v>
      </c>
      <c r="M23" s="636" t="s">
        <v>563</v>
      </c>
      <c r="N23" s="277"/>
    </row>
    <row r="24" spans="1:14" ht="14.4" customHeight="1" x14ac:dyDescent="0.3">
      <c r="A24" s="632" t="s">
        <v>553</v>
      </c>
      <c r="B24" s="633" t="s">
        <v>1511</v>
      </c>
      <c r="C24" s="636">
        <v>304971.61</v>
      </c>
      <c r="D24" s="636">
        <v>1456</v>
      </c>
      <c r="E24" s="636">
        <v>120156.25000000004</v>
      </c>
      <c r="F24" s="702">
        <v>0.39399159154519348</v>
      </c>
      <c r="G24" s="636">
        <v>564</v>
      </c>
      <c r="H24" s="702">
        <v>0.38736263736263737</v>
      </c>
      <c r="I24" s="636">
        <v>184815.35999999993</v>
      </c>
      <c r="J24" s="702">
        <v>0.60600840845480641</v>
      </c>
      <c r="K24" s="636">
        <v>892</v>
      </c>
      <c r="L24" s="702">
        <v>0.61263736263736268</v>
      </c>
      <c r="M24" s="636" t="s">
        <v>558</v>
      </c>
      <c r="N24" s="277"/>
    </row>
  </sheetData>
  <autoFilter ref="A4:M4"/>
  <mergeCells count="4">
    <mergeCell ref="E3:H3"/>
    <mergeCell ref="C3:D3"/>
    <mergeCell ref="I3:L3"/>
    <mergeCell ref="A1:L1"/>
  </mergeCells>
  <conditionalFormatting sqref="F4 F9 F25:F1048576">
    <cfRule type="cellIs" dxfId="51" priority="15" stopIfTrue="1" operator="lessThan">
      <formula>0.6</formula>
    </cfRule>
  </conditionalFormatting>
  <conditionalFormatting sqref="B5:B8">
    <cfRule type="expression" dxfId="50" priority="10">
      <formula>AND(LEFT(M5,6)&lt;&gt;"mezera",M5&lt;&gt;"")</formula>
    </cfRule>
  </conditionalFormatting>
  <conditionalFormatting sqref="A5:A8">
    <cfRule type="expression" dxfId="49" priority="8">
      <formula>AND(M5&lt;&gt;"",M5&lt;&gt;"mezeraKL")</formula>
    </cfRule>
  </conditionalFormatting>
  <conditionalFormatting sqref="F5:F8">
    <cfRule type="cellIs" dxfId="48" priority="7" operator="lessThan">
      <formula>0.6</formula>
    </cfRule>
  </conditionalFormatting>
  <conditionalFormatting sqref="B5:L8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8">
    <cfRule type="expression" dxfId="45" priority="12">
      <formula>$M5&lt;&gt;""</formula>
    </cfRule>
  </conditionalFormatting>
  <conditionalFormatting sqref="B10:B24">
    <cfRule type="expression" dxfId="44" priority="4">
      <formula>AND(LEFT(M10,6)&lt;&gt;"mezera",M10&lt;&gt;"")</formula>
    </cfRule>
  </conditionalFormatting>
  <conditionalFormatting sqref="A10:A24">
    <cfRule type="expression" dxfId="43" priority="2">
      <formula>AND(M10&lt;&gt;"",M10&lt;&gt;"mezeraKL")</formula>
    </cfRule>
  </conditionalFormatting>
  <conditionalFormatting sqref="F10:F24">
    <cfRule type="cellIs" dxfId="42" priority="1" operator="lessThan">
      <formula>0.6</formula>
    </cfRule>
  </conditionalFormatting>
  <conditionalFormatting sqref="B10:L24">
    <cfRule type="expression" dxfId="41" priority="3">
      <formula>OR($M10="KL",$M10="SumaKL")</formula>
    </cfRule>
    <cfRule type="expression" dxfId="40" priority="5">
      <formula>$M10="SumaNS"</formula>
    </cfRule>
  </conditionalFormatting>
  <conditionalFormatting sqref="A10:L24">
    <cfRule type="expression" dxfId="39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1" t="s">
        <v>168</v>
      </c>
      <c r="B4" s="682" t="s">
        <v>19</v>
      </c>
      <c r="C4" s="706"/>
      <c r="D4" s="682" t="s">
        <v>20</v>
      </c>
      <c r="E4" s="706"/>
      <c r="F4" s="682" t="s">
        <v>19</v>
      </c>
      <c r="G4" s="685" t="s">
        <v>2</v>
      </c>
      <c r="H4" s="682" t="s">
        <v>20</v>
      </c>
      <c r="I4" s="685" t="s">
        <v>2</v>
      </c>
      <c r="J4" s="682" t="s">
        <v>19</v>
      </c>
      <c r="K4" s="685" t="s">
        <v>2</v>
      </c>
      <c r="L4" s="682" t="s">
        <v>20</v>
      </c>
      <c r="M4" s="686" t="s">
        <v>2</v>
      </c>
    </row>
    <row r="5" spans="1:13" ht="14.4" customHeight="1" x14ac:dyDescent="0.3">
      <c r="A5" s="703" t="s">
        <v>1512</v>
      </c>
      <c r="B5" s="696">
        <v>7941.9400000000005</v>
      </c>
      <c r="C5" s="643">
        <v>1</v>
      </c>
      <c r="D5" s="707">
        <v>41</v>
      </c>
      <c r="E5" s="710" t="s">
        <v>1512</v>
      </c>
      <c r="F5" s="696"/>
      <c r="G5" s="664">
        <v>0</v>
      </c>
      <c r="H5" s="646"/>
      <c r="I5" s="687">
        <v>0</v>
      </c>
      <c r="J5" s="713">
        <v>7941.9400000000005</v>
      </c>
      <c r="K5" s="664">
        <v>1</v>
      </c>
      <c r="L5" s="646">
        <v>41</v>
      </c>
      <c r="M5" s="687">
        <v>1</v>
      </c>
    </row>
    <row r="6" spans="1:13" ht="14.4" customHeight="1" x14ac:dyDescent="0.3">
      <c r="A6" s="704" t="s">
        <v>1513</v>
      </c>
      <c r="B6" s="697">
        <v>4175.07</v>
      </c>
      <c r="C6" s="649">
        <v>1</v>
      </c>
      <c r="D6" s="708">
        <v>18</v>
      </c>
      <c r="E6" s="711" t="s">
        <v>1513</v>
      </c>
      <c r="F6" s="697"/>
      <c r="G6" s="665">
        <v>0</v>
      </c>
      <c r="H6" s="652"/>
      <c r="I6" s="688">
        <v>0</v>
      </c>
      <c r="J6" s="714">
        <v>4175.07</v>
      </c>
      <c r="K6" s="665">
        <v>1</v>
      </c>
      <c r="L6" s="652">
        <v>18</v>
      </c>
      <c r="M6" s="688">
        <v>1</v>
      </c>
    </row>
    <row r="7" spans="1:13" ht="14.4" customHeight="1" x14ac:dyDescent="0.3">
      <c r="A7" s="704" t="s">
        <v>1514</v>
      </c>
      <c r="B7" s="697">
        <v>9263.3200000000052</v>
      </c>
      <c r="C7" s="649">
        <v>1</v>
      </c>
      <c r="D7" s="708">
        <v>1</v>
      </c>
      <c r="E7" s="711" t="s">
        <v>1514</v>
      </c>
      <c r="F7" s="697"/>
      <c r="G7" s="665">
        <v>0</v>
      </c>
      <c r="H7" s="652"/>
      <c r="I7" s="688">
        <v>0</v>
      </c>
      <c r="J7" s="714">
        <v>9263.3200000000052</v>
      </c>
      <c r="K7" s="665">
        <v>1</v>
      </c>
      <c r="L7" s="652">
        <v>1</v>
      </c>
      <c r="M7" s="688">
        <v>1</v>
      </c>
    </row>
    <row r="8" spans="1:13" ht="14.4" customHeight="1" x14ac:dyDescent="0.3">
      <c r="A8" s="704" t="s">
        <v>1515</v>
      </c>
      <c r="B8" s="697">
        <v>32019.790000000008</v>
      </c>
      <c r="C8" s="649">
        <v>1</v>
      </c>
      <c r="D8" s="708">
        <v>204</v>
      </c>
      <c r="E8" s="711" t="s">
        <v>1515</v>
      </c>
      <c r="F8" s="697">
        <v>9525.2100000000009</v>
      </c>
      <c r="G8" s="665">
        <v>0.29747884042962175</v>
      </c>
      <c r="H8" s="652">
        <v>65</v>
      </c>
      <c r="I8" s="688">
        <v>0.31862745098039214</v>
      </c>
      <c r="J8" s="714">
        <v>22494.580000000005</v>
      </c>
      <c r="K8" s="665">
        <v>0.7025211595703782</v>
      </c>
      <c r="L8" s="652">
        <v>139</v>
      </c>
      <c r="M8" s="688">
        <v>0.68137254901960786</v>
      </c>
    </row>
    <row r="9" spans="1:13" ht="14.4" customHeight="1" x14ac:dyDescent="0.3">
      <c r="A9" s="704" t="s">
        <v>1516</v>
      </c>
      <c r="B9" s="697">
        <v>0</v>
      </c>
      <c r="C9" s="649"/>
      <c r="D9" s="708">
        <v>1</v>
      </c>
      <c r="E9" s="711" t="s">
        <v>1516</v>
      </c>
      <c r="F9" s="697"/>
      <c r="G9" s="665"/>
      <c r="H9" s="652"/>
      <c r="I9" s="688">
        <v>0</v>
      </c>
      <c r="J9" s="714">
        <v>0</v>
      </c>
      <c r="K9" s="665"/>
      <c r="L9" s="652">
        <v>1</v>
      </c>
      <c r="M9" s="688">
        <v>1</v>
      </c>
    </row>
    <row r="10" spans="1:13" ht="14.4" customHeight="1" x14ac:dyDescent="0.3">
      <c r="A10" s="704" t="s">
        <v>1517</v>
      </c>
      <c r="B10" s="697">
        <v>333.31</v>
      </c>
      <c r="C10" s="649">
        <v>1</v>
      </c>
      <c r="D10" s="708">
        <v>1</v>
      </c>
      <c r="E10" s="711" t="s">
        <v>1517</v>
      </c>
      <c r="F10" s="697"/>
      <c r="G10" s="665">
        <v>0</v>
      </c>
      <c r="H10" s="652"/>
      <c r="I10" s="688">
        <v>0</v>
      </c>
      <c r="J10" s="714">
        <v>333.31</v>
      </c>
      <c r="K10" s="665">
        <v>1</v>
      </c>
      <c r="L10" s="652">
        <v>1</v>
      </c>
      <c r="M10" s="688">
        <v>1</v>
      </c>
    </row>
    <row r="11" spans="1:13" ht="14.4" customHeight="1" x14ac:dyDescent="0.3">
      <c r="A11" s="704" t="s">
        <v>1518</v>
      </c>
      <c r="B11" s="697">
        <v>1533.75</v>
      </c>
      <c r="C11" s="649">
        <v>1</v>
      </c>
      <c r="D11" s="708">
        <v>7</v>
      </c>
      <c r="E11" s="711" t="s">
        <v>1518</v>
      </c>
      <c r="F11" s="697"/>
      <c r="G11" s="665">
        <v>0</v>
      </c>
      <c r="H11" s="652"/>
      <c r="I11" s="688">
        <v>0</v>
      </c>
      <c r="J11" s="714">
        <v>1533.75</v>
      </c>
      <c r="K11" s="665">
        <v>1</v>
      </c>
      <c r="L11" s="652">
        <v>7</v>
      </c>
      <c r="M11" s="688">
        <v>1</v>
      </c>
    </row>
    <row r="12" spans="1:13" ht="14.4" customHeight="1" x14ac:dyDescent="0.3">
      <c r="A12" s="704" t="s">
        <v>1519</v>
      </c>
      <c r="B12" s="697">
        <v>15281.580000000002</v>
      </c>
      <c r="C12" s="649">
        <v>1</v>
      </c>
      <c r="D12" s="708">
        <v>74</v>
      </c>
      <c r="E12" s="711" t="s">
        <v>1519</v>
      </c>
      <c r="F12" s="697">
        <v>5387.39</v>
      </c>
      <c r="G12" s="665">
        <v>0.35254142569027547</v>
      </c>
      <c r="H12" s="652">
        <v>24</v>
      </c>
      <c r="I12" s="688">
        <v>0.32432432432432434</v>
      </c>
      <c r="J12" s="714">
        <v>9894.19</v>
      </c>
      <c r="K12" s="665">
        <v>0.64745857430972453</v>
      </c>
      <c r="L12" s="652">
        <v>50</v>
      </c>
      <c r="M12" s="688">
        <v>0.67567567567567566</v>
      </c>
    </row>
    <row r="13" spans="1:13" ht="14.4" customHeight="1" x14ac:dyDescent="0.3">
      <c r="A13" s="704" t="s">
        <v>1520</v>
      </c>
      <c r="B13" s="697">
        <v>6276.5499999999993</v>
      </c>
      <c r="C13" s="649">
        <v>1</v>
      </c>
      <c r="D13" s="708">
        <v>42</v>
      </c>
      <c r="E13" s="711" t="s">
        <v>1520</v>
      </c>
      <c r="F13" s="697">
        <v>2413.2600000000002</v>
      </c>
      <c r="G13" s="665">
        <v>0.3844882937282425</v>
      </c>
      <c r="H13" s="652">
        <v>19</v>
      </c>
      <c r="I13" s="688">
        <v>0.45238095238095238</v>
      </c>
      <c r="J13" s="714">
        <v>3863.2899999999995</v>
      </c>
      <c r="K13" s="665">
        <v>0.61551170627175755</v>
      </c>
      <c r="L13" s="652">
        <v>23</v>
      </c>
      <c r="M13" s="688">
        <v>0.54761904761904767</v>
      </c>
    </row>
    <row r="14" spans="1:13" ht="14.4" customHeight="1" x14ac:dyDescent="0.3">
      <c r="A14" s="704" t="s">
        <v>1521</v>
      </c>
      <c r="B14" s="697">
        <v>11633.57</v>
      </c>
      <c r="C14" s="649">
        <v>1</v>
      </c>
      <c r="D14" s="708">
        <v>45</v>
      </c>
      <c r="E14" s="711" t="s">
        <v>1521</v>
      </c>
      <c r="F14" s="697">
        <v>7220.9500000000007</v>
      </c>
      <c r="G14" s="665">
        <v>0.62069940697481518</v>
      </c>
      <c r="H14" s="652">
        <v>24</v>
      </c>
      <c r="I14" s="688">
        <v>0.53333333333333333</v>
      </c>
      <c r="J14" s="714">
        <v>4412.62</v>
      </c>
      <c r="K14" s="665">
        <v>0.37930059302518487</v>
      </c>
      <c r="L14" s="652">
        <v>21</v>
      </c>
      <c r="M14" s="688">
        <v>0.46666666666666667</v>
      </c>
    </row>
    <row r="15" spans="1:13" ht="14.4" customHeight="1" x14ac:dyDescent="0.3">
      <c r="A15" s="704" t="s">
        <v>1522</v>
      </c>
      <c r="B15" s="697">
        <v>23002.21</v>
      </c>
      <c r="C15" s="649">
        <v>1</v>
      </c>
      <c r="D15" s="708">
        <v>109</v>
      </c>
      <c r="E15" s="711" t="s">
        <v>1522</v>
      </c>
      <c r="F15" s="697">
        <v>7544.98</v>
      </c>
      <c r="G15" s="665">
        <v>0.3280110911082022</v>
      </c>
      <c r="H15" s="652">
        <v>38</v>
      </c>
      <c r="I15" s="688">
        <v>0.34862385321100919</v>
      </c>
      <c r="J15" s="714">
        <v>15457.23</v>
      </c>
      <c r="K15" s="665">
        <v>0.67198890889179774</v>
      </c>
      <c r="L15" s="652">
        <v>71</v>
      </c>
      <c r="M15" s="688">
        <v>0.65137614678899081</v>
      </c>
    </row>
    <row r="16" spans="1:13" ht="14.4" customHeight="1" x14ac:dyDescent="0.3">
      <c r="A16" s="704" t="s">
        <v>1523</v>
      </c>
      <c r="B16" s="697">
        <v>3218.8199999999997</v>
      </c>
      <c r="C16" s="649">
        <v>1</v>
      </c>
      <c r="D16" s="708">
        <v>13</v>
      </c>
      <c r="E16" s="711" t="s">
        <v>1523</v>
      </c>
      <c r="F16" s="697">
        <v>283.5</v>
      </c>
      <c r="G16" s="665">
        <v>8.807575446902903E-2</v>
      </c>
      <c r="H16" s="652">
        <v>1</v>
      </c>
      <c r="I16" s="688">
        <v>7.6923076923076927E-2</v>
      </c>
      <c r="J16" s="714">
        <v>2935.3199999999997</v>
      </c>
      <c r="K16" s="665">
        <v>0.91192424553097096</v>
      </c>
      <c r="L16" s="652">
        <v>12</v>
      </c>
      <c r="M16" s="688">
        <v>0.92307692307692313</v>
      </c>
    </row>
    <row r="17" spans="1:13" ht="14.4" customHeight="1" x14ac:dyDescent="0.3">
      <c r="A17" s="704" t="s">
        <v>1524</v>
      </c>
      <c r="B17" s="697">
        <v>37912.350000000006</v>
      </c>
      <c r="C17" s="649">
        <v>1</v>
      </c>
      <c r="D17" s="708">
        <v>196</v>
      </c>
      <c r="E17" s="711" t="s">
        <v>1524</v>
      </c>
      <c r="F17" s="697">
        <v>20918.900000000005</v>
      </c>
      <c r="G17" s="665">
        <v>0.55177006964748954</v>
      </c>
      <c r="H17" s="652">
        <v>105</v>
      </c>
      <c r="I17" s="688">
        <v>0.5357142857142857</v>
      </c>
      <c r="J17" s="714">
        <v>16993.45</v>
      </c>
      <c r="K17" s="665">
        <v>0.44822993035251041</v>
      </c>
      <c r="L17" s="652">
        <v>91</v>
      </c>
      <c r="M17" s="688">
        <v>0.4642857142857143</v>
      </c>
    </row>
    <row r="18" spans="1:13" ht="14.4" customHeight="1" x14ac:dyDescent="0.3">
      <c r="A18" s="704" t="s">
        <v>1525</v>
      </c>
      <c r="B18" s="697">
        <v>32325.08</v>
      </c>
      <c r="C18" s="649">
        <v>1</v>
      </c>
      <c r="D18" s="708">
        <v>150</v>
      </c>
      <c r="E18" s="711" t="s">
        <v>1525</v>
      </c>
      <c r="F18" s="697">
        <v>11248.660000000002</v>
      </c>
      <c r="G18" s="665">
        <v>0.34798552702731134</v>
      </c>
      <c r="H18" s="652">
        <v>61</v>
      </c>
      <c r="I18" s="688">
        <v>0.40666666666666668</v>
      </c>
      <c r="J18" s="714">
        <v>21076.42</v>
      </c>
      <c r="K18" s="665">
        <v>0.65201447297268866</v>
      </c>
      <c r="L18" s="652">
        <v>89</v>
      </c>
      <c r="M18" s="688">
        <v>0.59333333333333338</v>
      </c>
    </row>
    <row r="19" spans="1:13" ht="14.4" customHeight="1" x14ac:dyDescent="0.3">
      <c r="A19" s="704" t="s">
        <v>1526</v>
      </c>
      <c r="B19" s="697">
        <v>2660.6000000000004</v>
      </c>
      <c r="C19" s="649">
        <v>1</v>
      </c>
      <c r="D19" s="708">
        <v>15</v>
      </c>
      <c r="E19" s="711" t="s">
        <v>1526</v>
      </c>
      <c r="F19" s="697"/>
      <c r="G19" s="665">
        <v>0</v>
      </c>
      <c r="H19" s="652"/>
      <c r="I19" s="688">
        <v>0</v>
      </c>
      <c r="J19" s="714">
        <v>2660.6000000000004</v>
      </c>
      <c r="K19" s="665">
        <v>1</v>
      </c>
      <c r="L19" s="652">
        <v>15</v>
      </c>
      <c r="M19" s="688">
        <v>1</v>
      </c>
    </row>
    <row r="20" spans="1:13" ht="14.4" customHeight="1" x14ac:dyDescent="0.3">
      <c r="A20" s="704" t="s">
        <v>1527</v>
      </c>
      <c r="B20" s="697">
        <v>15405.130000000001</v>
      </c>
      <c r="C20" s="649">
        <v>1</v>
      </c>
      <c r="D20" s="708">
        <v>52</v>
      </c>
      <c r="E20" s="711" t="s">
        <v>1527</v>
      </c>
      <c r="F20" s="697">
        <v>12529.070000000002</v>
      </c>
      <c r="G20" s="665">
        <v>0.81330504838323348</v>
      </c>
      <c r="H20" s="652">
        <v>28</v>
      </c>
      <c r="I20" s="688">
        <v>0.53846153846153844</v>
      </c>
      <c r="J20" s="714">
        <v>2876.0600000000004</v>
      </c>
      <c r="K20" s="665">
        <v>0.18669495161676664</v>
      </c>
      <c r="L20" s="652">
        <v>24</v>
      </c>
      <c r="M20" s="688">
        <v>0.46153846153846156</v>
      </c>
    </row>
    <row r="21" spans="1:13" ht="14.4" customHeight="1" x14ac:dyDescent="0.3">
      <c r="A21" s="704" t="s">
        <v>1528</v>
      </c>
      <c r="B21" s="697">
        <v>15167.880000000001</v>
      </c>
      <c r="C21" s="649">
        <v>1</v>
      </c>
      <c r="D21" s="708">
        <v>78</v>
      </c>
      <c r="E21" s="711" t="s">
        <v>1528</v>
      </c>
      <c r="F21" s="697">
        <v>6786.1900000000005</v>
      </c>
      <c r="G21" s="665">
        <v>0.44740530647658078</v>
      </c>
      <c r="H21" s="652">
        <v>37</v>
      </c>
      <c r="I21" s="688">
        <v>0.47435897435897434</v>
      </c>
      <c r="J21" s="714">
        <v>8381.69</v>
      </c>
      <c r="K21" s="665">
        <v>0.55259469352341917</v>
      </c>
      <c r="L21" s="652">
        <v>41</v>
      </c>
      <c r="M21" s="688">
        <v>0.52564102564102566</v>
      </c>
    </row>
    <row r="22" spans="1:13" ht="14.4" customHeight="1" x14ac:dyDescent="0.3">
      <c r="A22" s="704" t="s">
        <v>1529</v>
      </c>
      <c r="B22" s="697">
        <v>3226.6000000000004</v>
      </c>
      <c r="C22" s="649">
        <v>1</v>
      </c>
      <c r="D22" s="708">
        <v>16</v>
      </c>
      <c r="E22" s="711" t="s">
        <v>1529</v>
      </c>
      <c r="F22" s="697"/>
      <c r="G22" s="665">
        <v>0</v>
      </c>
      <c r="H22" s="652"/>
      <c r="I22" s="688">
        <v>0</v>
      </c>
      <c r="J22" s="714">
        <v>3226.6000000000004</v>
      </c>
      <c r="K22" s="665">
        <v>1</v>
      </c>
      <c r="L22" s="652">
        <v>16</v>
      </c>
      <c r="M22" s="688">
        <v>1</v>
      </c>
    </row>
    <row r="23" spans="1:13" ht="14.4" customHeight="1" x14ac:dyDescent="0.3">
      <c r="A23" s="704" t="s">
        <v>1530</v>
      </c>
      <c r="B23" s="697">
        <v>15311.89</v>
      </c>
      <c r="C23" s="649">
        <v>1</v>
      </c>
      <c r="D23" s="708">
        <v>62</v>
      </c>
      <c r="E23" s="711" t="s">
        <v>1530</v>
      </c>
      <c r="F23" s="697">
        <v>8758.89</v>
      </c>
      <c r="G23" s="665">
        <v>0.57203193074140424</v>
      </c>
      <c r="H23" s="652">
        <v>36</v>
      </c>
      <c r="I23" s="688">
        <v>0.58064516129032262</v>
      </c>
      <c r="J23" s="714">
        <v>6553</v>
      </c>
      <c r="K23" s="665">
        <v>0.42796806925859576</v>
      </c>
      <c r="L23" s="652">
        <v>26</v>
      </c>
      <c r="M23" s="688">
        <v>0.41935483870967744</v>
      </c>
    </row>
    <row r="24" spans="1:13" ht="14.4" customHeight="1" x14ac:dyDescent="0.3">
      <c r="A24" s="704" t="s">
        <v>1531</v>
      </c>
      <c r="B24" s="697">
        <v>19135.64</v>
      </c>
      <c r="C24" s="649">
        <v>1</v>
      </c>
      <c r="D24" s="708">
        <v>95</v>
      </c>
      <c r="E24" s="711" t="s">
        <v>1531</v>
      </c>
      <c r="F24" s="697">
        <v>9636.9699999999993</v>
      </c>
      <c r="G24" s="665">
        <v>0.50361367584256389</v>
      </c>
      <c r="H24" s="652">
        <v>46</v>
      </c>
      <c r="I24" s="688">
        <v>0.48421052631578948</v>
      </c>
      <c r="J24" s="714">
        <v>9498.67</v>
      </c>
      <c r="K24" s="665">
        <v>0.49638632415743611</v>
      </c>
      <c r="L24" s="652">
        <v>49</v>
      </c>
      <c r="M24" s="688">
        <v>0.51578947368421058</v>
      </c>
    </row>
    <row r="25" spans="1:13" ht="14.4" customHeight="1" x14ac:dyDescent="0.3">
      <c r="A25" s="704" t="s">
        <v>1532</v>
      </c>
      <c r="B25" s="697">
        <v>27791.829999999994</v>
      </c>
      <c r="C25" s="649">
        <v>1</v>
      </c>
      <c r="D25" s="708">
        <v>124</v>
      </c>
      <c r="E25" s="711" t="s">
        <v>1532</v>
      </c>
      <c r="F25" s="697">
        <v>12321.98</v>
      </c>
      <c r="G25" s="665">
        <v>0.4433669895073481</v>
      </c>
      <c r="H25" s="652">
        <v>53</v>
      </c>
      <c r="I25" s="688">
        <v>0.42741935483870969</v>
      </c>
      <c r="J25" s="714">
        <v>15469.849999999997</v>
      </c>
      <c r="K25" s="665">
        <v>0.55663301049265201</v>
      </c>
      <c r="L25" s="652">
        <v>71</v>
      </c>
      <c r="M25" s="688">
        <v>0.57258064516129037</v>
      </c>
    </row>
    <row r="26" spans="1:13" ht="14.4" customHeight="1" x14ac:dyDescent="0.3">
      <c r="A26" s="704" t="s">
        <v>1533</v>
      </c>
      <c r="B26" s="697">
        <v>739.88000000000011</v>
      </c>
      <c r="C26" s="649">
        <v>1</v>
      </c>
      <c r="D26" s="708">
        <v>19</v>
      </c>
      <c r="E26" s="711" t="s">
        <v>1533</v>
      </c>
      <c r="F26" s="697">
        <v>426.16</v>
      </c>
      <c r="G26" s="665">
        <v>0.57598529491268846</v>
      </c>
      <c r="H26" s="652">
        <v>12</v>
      </c>
      <c r="I26" s="688">
        <v>0.63157894736842102</v>
      </c>
      <c r="J26" s="714">
        <v>313.72000000000003</v>
      </c>
      <c r="K26" s="665">
        <v>0.42401470508731143</v>
      </c>
      <c r="L26" s="652">
        <v>7</v>
      </c>
      <c r="M26" s="688">
        <v>0.36842105263157893</v>
      </c>
    </row>
    <row r="27" spans="1:13" ht="14.4" customHeight="1" x14ac:dyDescent="0.3">
      <c r="A27" s="704" t="s">
        <v>1534</v>
      </c>
      <c r="B27" s="697">
        <v>3587.2299999999996</v>
      </c>
      <c r="C27" s="649">
        <v>1</v>
      </c>
      <c r="D27" s="708">
        <v>20</v>
      </c>
      <c r="E27" s="711" t="s">
        <v>1534</v>
      </c>
      <c r="F27" s="697">
        <v>1084.1799999999998</v>
      </c>
      <c r="G27" s="665">
        <v>0.30223319943243115</v>
      </c>
      <c r="H27" s="652">
        <v>7</v>
      </c>
      <c r="I27" s="688">
        <v>0.35</v>
      </c>
      <c r="J27" s="714">
        <v>2503.0499999999997</v>
      </c>
      <c r="K27" s="665">
        <v>0.6977668005675689</v>
      </c>
      <c r="L27" s="652">
        <v>13</v>
      </c>
      <c r="M27" s="688">
        <v>0.65</v>
      </c>
    </row>
    <row r="28" spans="1:13" ht="14.4" customHeight="1" x14ac:dyDescent="0.3">
      <c r="A28" s="704" t="s">
        <v>1535</v>
      </c>
      <c r="B28" s="697">
        <v>3315.3400000000006</v>
      </c>
      <c r="C28" s="649">
        <v>1</v>
      </c>
      <c r="D28" s="708">
        <v>17</v>
      </c>
      <c r="E28" s="711" t="s">
        <v>1535</v>
      </c>
      <c r="F28" s="697">
        <v>333.31</v>
      </c>
      <c r="G28" s="665">
        <v>0.1005356916636001</v>
      </c>
      <c r="H28" s="652">
        <v>1</v>
      </c>
      <c r="I28" s="688">
        <v>5.8823529411764705E-2</v>
      </c>
      <c r="J28" s="714">
        <v>2982.0300000000007</v>
      </c>
      <c r="K28" s="665">
        <v>0.8994643083363999</v>
      </c>
      <c r="L28" s="652">
        <v>16</v>
      </c>
      <c r="M28" s="688">
        <v>0.94117647058823528</v>
      </c>
    </row>
    <row r="29" spans="1:13" ht="14.4" customHeight="1" x14ac:dyDescent="0.3">
      <c r="A29" s="704" t="s">
        <v>1536</v>
      </c>
      <c r="B29" s="697">
        <v>4928.55</v>
      </c>
      <c r="C29" s="649">
        <v>1</v>
      </c>
      <c r="D29" s="708">
        <v>14</v>
      </c>
      <c r="E29" s="711" t="s">
        <v>1536</v>
      </c>
      <c r="F29" s="697">
        <v>3736.65</v>
      </c>
      <c r="G29" s="665">
        <v>0.75816416593115621</v>
      </c>
      <c r="H29" s="652">
        <v>7</v>
      </c>
      <c r="I29" s="688">
        <v>0.5</v>
      </c>
      <c r="J29" s="714">
        <v>1191.9000000000001</v>
      </c>
      <c r="K29" s="665">
        <v>0.24183583406884379</v>
      </c>
      <c r="L29" s="652">
        <v>7</v>
      </c>
      <c r="M29" s="688">
        <v>0.5</v>
      </c>
    </row>
    <row r="30" spans="1:13" ht="14.4" customHeight="1" x14ac:dyDescent="0.3">
      <c r="A30" s="704" t="s">
        <v>1537</v>
      </c>
      <c r="B30" s="697">
        <v>6169.7500000000009</v>
      </c>
      <c r="C30" s="649">
        <v>1</v>
      </c>
      <c r="D30" s="708">
        <v>32</v>
      </c>
      <c r="E30" s="711" t="s">
        <v>1537</v>
      </c>
      <c r="F30" s="697"/>
      <c r="G30" s="665">
        <v>0</v>
      </c>
      <c r="H30" s="652"/>
      <c r="I30" s="688">
        <v>0</v>
      </c>
      <c r="J30" s="714">
        <v>6169.7500000000009</v>
      </c>
      <c r="K30" s="665">
        <v>1</v>
      </c>
      <c r="L30" s="652">
        <v>32</v>
      </c>
      <c r="M30" s="688">
        <v>1</v>
      </c>
    </row>
    <row r="31" spans="1:13" ht="14.4" customHeight="1" x14ac:dyDescent="0.3">
      <c r="A31" s="704" t="s">
        <v>1538</v>
      </c>
      <c r="B31" s="697">
        <v>1153.94</v>
      </c>
      <c r="C31" s="649">
        <v>1</v>
      </c>
      <c r="D31" s="708">
        <v>4</v>
      </c>
      <c r="E31" s="711" t="s">
        <v>1538</v>
      </c>
      <c r="F31" s="697"/>
      <c r="G31" s="665">
        <v>0</v>
      </c>
      <c r="H31" s="652"/>
      <c r="I31" s="688">
        <v>0</v>
      </c>
      <c r="J31" s="714">
        <v>1153.94</v>
      </c>
      <c r="K31" s="665">
        <v>1</v>
      </c>
      <c r="L31" s="652">
        <v>4</v>
      </c>
      <c r="M31" s="688">
        <v>1</v>
      </c>
    </row>
    <row r="32" spans="1:13" ht="14.4" customHeight="1" thickBot="1" x14ac:dyDescent="0.35">
      <c r="A32" s="705" t="s">
        <v>1539</v>
      </c>
      <c r="B32" s="698">
        <v>1460.0100000000002</v>
      </c>
      <c r="C32" s="655">
        <v>1</v>
      </c>
      <c r="D32" s="709">
        <v>6</v>
      </c>
      <c r="E32" s="712" t="s">
        <v>1539</v>
      </c>
      <c r="F32" s="698"/>
      <c r="G32" s="666">
        <v>0</v>
      </c>
      <c r="H32" s="658"/>
      <c r="I32" s="689">
        <v>0</v>
      </c>
      <c r="J32" s="715">
        <v>1460.0100000000002</v>
      </c>
      <c r="K32" s="666">
        <v>1</v>
      </c>
      <c r="L32" s="658">
        <v>6</v>
      </c>
      <c r="M32" s="689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6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1983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304971.60999999975</v>
      </c>
      <c r="N3" s="70">
        <f>SUBTOTAL(9,N7:N1048576)</f>
        <v>1783</v>
      </c>
      <c r="O3" s="70">
        <f>SUBTOTAL(9,O7:O1048576)</f>
        <v>1456</v>
      </c>
      <c r="P3" s="70">
        <f>SUBTOTAL(9,P7:P1048576)</f>
        <v>120156.25000000003</v>
      </c>
      <c r="Q3" s="71">
        <f>IF(M3=0,0,P3/M3)</f>
        <v>0.39399159154519375</v>
      </c>
      <c r="R3" s="70">
        <f>SUBTOTAL(9,R7:R1048576)</f>
        <v>682</v>
      </c>
      <c r="S3" s="71">
        <f>IF(N3=0,0,R3/N3)</f>
        <v>0.38250140213123951</v>
      </c>
      <c r="T3" s="70">
        <f>SUBTOTAL(9,T7:T1048576)</f>
        <v>564</v>
      </c>
      <c r="U3" s="72">
        <f>IF(O3=0,0,T3/O3)</f>
        <v>0.38736263736263737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6" t="s">
        <v>23</v>
      </c>
      <c r="B6" s="717" t="s">
        <v>5</v>
      </c>
      <c r="C6" s="716" t="s">
        <v>24</v>
      </c>
      <c r="D6" s="717" t="s">
        <v>6</v>
      </c>
      <c r="E6" s="717" t="s">
        <v>194</v>
      </c>
      <c r="F6" s="717" t="s">
        <v>25</v>
      </c>
      <c r="G6" s="717" t="s">
        <v>26</v>
      </c>
      <c r="H6" s="717" t="s">
        <v>8</v>
      </c>
      <c r="I6" s="717" t="s">
        <v>10</v>
      </c>
      <c r="J6" s="717" t="s">
        <v>11</v>
      </c>
      <c r="K6" s="717" t="s">
        <v>12</v>
      </c>
      <c r="L6" s="717" t="s">
        <v>27</v>
      </c>
      <c r="M6" s="718" t="s">
        <v>14</v>
      </c>
      <c r="N6" s="719" t="s">
        <v>28</v>
      </c>
      <c r="O6" s="719" t="s">
        <v>28</v>
      </c>
      <c r="P6" s="719" t="s">
        <v>14</v>
      </c>
      <c r="Q6" s="719" t="s">
        <v>2</v>
      </c>
      <c r="R6" s="719" t="s">
        <v>28</v>
      </c>
      <c r="S6" s="719" t="s">
        <v>2</v>
      </c>
      <c r="T6" s="719" t="s">
        <v>28</v>
      </c>
      <c r="U6" s="720" t="s">
        <v>2</v>
      </c>
    </row>
    <row r="7" spans="1:21" ht="14.4" customHeight="1" x14ac:dyDescent="0.3">
      <c r="A7" s="721">
        <v>25</v>
      </c>
      <c r="B7" s="722" t="s">
        <v>1391</v>
      </c>
      <c r="C7" s="722">
        <v>89301251</v>
      </c>
      <c r="D7" s="723" t="s">
        <v>1979</v>
      </c>
      <c r="E7" s="724" t="s">
        <v>1519</v>
      </c>
      <c r="F7" s="722" t="s">
        <v>1501</v>
      </c>
      <c r="G7" s="722" t="s">
        <v>1540</v>
      </c>
      <c r="H7" s="722" t="s">
        <v>555</v>
      </c>
      <c r="I7" s="722" t="s">
        <v>1541</v>
      </c>
      <c r="J7" s="722" t="s">
        <v>1542</v>
      </c>
      <c r="K7" s="722" t="s">
        <v>1543</v>
      </c>
      <c r="L7" s="725">
        <v>10.73</v>
      </c>
      <c r="M7" s="725">
        <v>10.73</v>
      </c>
      <c r="N7" s="722">
        <v>1</v>
      </c>
      <c r="O7" s="726">
        <v>1</v>
      </c>
      <c r="P7" s="725"/>
      <c r="Q7" s="727">
        <v>0</v>
      </c>
      <c r="R7" s="722"/>
      <c r="S7" s="727">
        <v>0</v>
      </c>
      <c r="T7" s="726"/>
      <c r="U7" s="235">
        <v>0</v>
      </c>
    </row>
    <row r="8" spans="1:21" ht="14.4" customHeight="1" x14ac:dyDescent="0.3">
      <c r="A8" s="648">
        <v>25</v>
      </c>
      <c r="B8" s="649" t="s">
        <v>1391</v>
      </c>
      <c r="C8" s="649">
        <v>89301251</v>
      </c>
      <c r="D8" s="728" t="s">
        <v>1979</v>
      </c>
      <c r="E8" s="729" t="s">
        <v>1519</v>
      </c>
      <c r="F8" s="649" t="s">
        <v>1501</v>
      </c>
      <c r="G8" s="649" t="s">
        <v>1544</v>
      </c>
      <c r="H8" s="649" t="s">
        <v>555</v>
      </c>
      <c r="I8" s="649" t="s">
        <v>1545</v>
      </c>
      <c r="J8" s="649" t="s">
        <v>1459</v>
      </c>
      <c r="K8" s="649" t="s">
        <v>1546</v>
      </c>
      <c r="L8" s="650">
        <v>0</v>
      </c>
      <c r="M8" s="650">
        <v>0</v>
      </c>
      <c r="N8" s="649">
        <v>1</v>
      </c>
      <c r="O8" s="730">
        <v>1</v>
      </c>
      <c r="P8" s="650"/>
      <c r="Q8" s="665"/>
      <c r="R8" s="649"/>
      <c r="S8" s="665">
        <v>0</v>
      </c>
      <c r="T8" s="730"/>
      <c r="U8" s="688">
        <v>0</v>
      </c>
    </row>
    <row r="9" spans="1:21" ht="14.4" customHeight="1" x14ac:dyDescent="0.3">
      <c r="A9" s="648">
        <v>25</v>
      </c>
      <c r="B9" s="649" t="s">
        <v>1391</v>
      </c>
      <c r="C9" s="649">
        <v>89301251</v>
      </c>
      <c r="D9" s="728" t="s">
        <v>1979</v>
      </c>
      <c r="E9" s="729" t="s">
        <v>1519</v>
      </c>
      <c r="F9" s="649" t="s">
        <v>1501</v>
      </c>
      <c r="G9" s="649" t="s">
        <v>1544</v>
      </c>
      <c r="H9" s="649" t="s">
        <v>555</v>
      </c>
      <c r="I9" s="649" t="s">
        <v>1228</v>
      </c>
      <c r="J9" s="649" t="s">
        <v>1459</v>
      </c>
      <c r="K9" s="649" t="s">
        <v>1460</v>
      </c>
      <c r="L9" s="650">
        <v>333.31</v>
      </c>
      <c r="M9" s="650">
        <v>1333.24</v>
      </c>
      <c r="N9" s="649">
        <v>4</v>
      </c>
      <c r="O9" s="730">
        <v>4</v>
      </c>
      <c r="P9" s="650">
        <v>333.31</v>
      </c>
      <c r="Q9" s="665">
        <v>0.25</v>
      </c>
      <c r="R9" s="649">
        <v>1</v>
      </c>
      <c r="S9" s="665">
        <v>0.25</v>
      </c>
      <c r="T9" s="730">
        <v>1</v>
      </c>
      <c r="U9" s="688">
        <v>0.25</v>
      </c>
    </row>
    <row r="10" spans="1:21" ht="14.4" customHeight="1" x14ac:dyDescent="0.3">
      <c r="A10" s="648">
        <v>25</v>
      </c>
      <c r="B10" s="649" t="s">
        <v>1391</v>
      </c>
      <c r="C10" s="649">
        <v>89301251</v>
      </c>
      <c r="D10" s="728" t="s">
        <v>1979</v>
      </c>
      <c r="E10" s="729" t="s">
        <v>1519</v>
      </c>
      <c r="F10" s="649" t="s">
        <v>1501</v>
      </c>
      <c r="G10" s="649" t="s">
        <v>1544</v>
      </c>
      <c r="H10" s="649" t="s">
        <v>555</v>
      </c>
      <c r="I10" s="649" t="s">
        <v>1228</v>
      </c>
      <c r="J10" s="649" t="s">
        <v>1459</v>
      </c>
      <c r="K10" s="649" t="s">
        <v>1460</v>
      </c>
      <c r="L10" s="650">
        <v>156.86000000000001</v>
      </c>
      <c r="M10" s="650">
        <v>627.44000000000005</v>
      </c>
      <c r="N10" s="649">
        <v>4</v>
      </c>
      <c r="O10" s="730">
        <v>4</v>
      </c>
      <c r="P10" s="650"/>
      <c r="Q10" s="665">
        <v>0</v>
      </c>
      <c r="R10" s="649"/>
      <c r="S10" s="665">
        <v>0</v>
      </c>
      <c r="T10" s="730"/>
      <c r="U10" s="688">
        <v>0</v>
      </c>
    </row>
    <row r="11" spans="1:21" ht="14.4" customHeight="1" x14ac:dyDescent="0.3">
      <c r="A11" s="648">
        <v>25</v>
      </c>
      <c r="B11" s="649" t="s">
        <v>1391</v>
      </c>
      <c r="C11" s="649">
        <v>89301251</v>
      </c>
      <c r="D11" s="728" t="s">
        <v>1979</v>
      </c>
      <c r="E11" s="729" t="s">
        <v>1519</v>
      </c>
      <c r="F11" s="649" t="s">
        <v>1501</v>
      </c>
      <c r="G11" s="649" t="s">
        <v>1544</v>
      </c>
      <c r="H11" s="649" t="s">
        <v>555</v>
      </c>
      <c r="I11" s="649" t="s">
        <v>1547</v>
      </c>
      <c r="J11" s="649" t="s">
        <v>1459</v>
      </c>
      <c r="K11" s="649" t="s">
        <v>1460</v>
      </c>
      <c r="L11" s="650">
        <v>156.86000000000001</v>
      </c>
      <c r="M11" s="650">
        <v>156.86000000000001</v>
      </c>
      <c r="N11" s="649">
        <v>1</v>
      </c>
      <c r="O11" s="730">
        <v>1</v>
      </c>
      <c r="P11" s="650"/>
      <c r="Q11" s="665">
        <v>0</v>
      </c>
      <c r="R11" s="649"/>
      <c r="S11" s="665">
        <v>0</v>
      </c>
      <c r="T11" s="730"/>
      <c r="U11" s="688">
        <v>0</v>
      </c>
    </row>
    <row r="12" spans="1:21" ht="14.4" customHeight="1" x14ac:dyDescent="0.3">
      <c r="A12" s="648">
        <v>25</v>
      </c>
      <c r="B12" s="649" t="s">
        <v>1391</v>
      </c>
      <c r="C12" s="649">
        <v>89301251</v>
      </c>
      <c r="D12" s="728" t="s">
        <v>1979</v>
      </c>
      <c r="E12" s="729" t="s">
        <v>1519</v>
      </c>
      <c r="F12" s="649" t="s">
        <v>1501</v>
      </c>
      <c r="G12" s="649" t="s">
        <v>1548</v>
      </c>
      <c r="H12" s="649" t="s">
        <v>1084</v>
      </c>
      <c r="I12" s="649" t="s">
        <v>1284</v>
      </c>
      <c r="J12" s="649" t="s">
        <v>1285</v>
      </c>
      <c r="K12" s="649" t="s">
        <v>1286</v>
      </c>
      <c r="L12" s="650">
        <v>154.01</v>
      </c>
      <c r="M12" s="650">
        <v>154.01</v>
      </c>
      <c r="N12" s="649">
        <v>1</v>
      </c>
      <c r="O12" s="730">
        <v>1</v>
      </c>
      <c r="P12" s="650"/>
      <c r="Q12" s="665">
        <v>0</v>
      </c>
      <c r="R12" s="649"/>
      <c r="S12" s="665">
        <v>0</v>
      </c>
      <c r="T12" s="730"/>
      <c r="U12" s="688">
        <v>0</v>
      </c>
    </row>
    <row r="13" spans="1:21" ht="14.4" customHeight="1" x14ac:dyDescent="0.3">
      <c r="A13" s="648">
        <v>25</v>
      </c>
      <c r="B13" s="649" t="s">
        <v>1391</v>
      </c>
      <c r="C13" s="649">
        <v>89301251</v>
      </c>
      <c r="D13" s="728" t="s">
        <v>1979</v>
      </c>
      <c r="E13" s="729" t="s">
        <v>1522</v>
      </c>
      <c r="F13" s="649" t="s">
        <v>1501</v>
      </c>
      <c r="G13" s="649" t="s">
        <v>1544</v>
      </c>
      <c r="H13" s="649" t="s">
        <v>555</v>
      </c>
      <c r="I13" s="649" t="s">
        <v>1228</v>
      </c>
      <c r="J13" s="649" t="s">
        <v>1459</v>
      </c>
      <c r="K13" s="649" t="s">
        <v>1460</v>
      </c>
      <c r="L13" s="650">
        <v>333.31</v>
      </c>
      <c r="M13" s="650">
        <v>1999.8600000000001</v>
      </c>
      <c r="N13" s="649">
        <v>6</v>
      </c>
      <c r="O13" s="730">
        <v>5.5</v>
      </c>
      <c r="P13" s="650">
        <v>666.62</v>
      </c>
      <c r="Q13" s="665">
        <v>0.33333333333333331</v>
      </c>
      <c r="R13" s="649">
        <v>2</v>
      </c>
      <c r="S13" s="665">
        <v>0.33333333333333331</v>
      </c>
      <c r="T13" s="730">
        <v>1.5</v>
      </c>
      <c r="U13" s="688">
        <v>0.27272727272727271</v>
      </c>
    </row>
    <row r="14" spans="1:21" ht="14.4" customHeight="1" x14ac:dyDescent="0.3">
      <c r="A14" s="648">
        <v>25</v>
      </c>
      <c r="B14" s="649" t="s">
        <v>1391</v>
      </c>
      <c r="C14" s="649">
        <v>89301251</v>
      </c>
      <c r="D14" s="728" t="s">
        <v>1979</v>
      </c>
      <c r="E14" s="729" t="s">
        <v>1522</v>
      </c>
      <c r="F14" s="649" t="s">
        <v>1501</v>
      </c>
      <c r="G14" s="649" t="s">
        <v>1544</v>
      </c>
      <c r="H14" s="649" t="s">
        <v>555</v>
      </c>
      <c r="I14" s="649" t="s">
        <v>1228</v>
      </c>
      <c r="J14" s="649" t="s">
        <v>1459</v>
      </c>
      <c r="K14" s="649" t="s">
        <v>1460</v>
      </c>
      <c r="L14" s="650">
        <v>156.86000000000001</v>
      </c>
      <c r="M14" s="650">
        <v>2196.0400000000004</v>
      </c>
      <c r="N14" s="649">
        <v>14</v>
      </c>
      <c r="O14" s="730">
        <v>14</v>
      </c>
      <c r="P14" s="650">
        <v>627.44000000000005</v>
      </c>
      <c r="Q14" s="665">
        <v>0.2857142857142857</v>
      </c>
      <c r="R14" s="649">
        <v>4</v>
      </c>
      <c r="S14" s="665">
        <v>0.2857142857142857</v>
      </c>
      <c r="T14" s="730">
        <v>4</v>
      </c>
      <c r="U14" s="688">
        <v>0.2857142857142857</v>
      </c>
    </row>
    <row r="15" spans="1:21" ht="14.4" customHeight="1" x14ac:dyDescent="0.3">
      <c r="A15" s="648">
        <v>25</v>
      </c>
      <c r="B15" s="649" t="s">
        <v>1391</v>
      </c>
      <c r="C15" s="649">
        <v>89301251</v>
      </c>
      <c r="D15" s="728" t="s">
        <v>1979</v>
      </c>
      <c r="E15" s="729" t="s">
        <v>1522</v>
      </c>
      <c r="F15" s="649" t="s">
        <v>1501</v>
      </c>
      <c r="G15" s="649" t="s">
        <v>1548</v>
      </c>
      <c r="H15" s="649" t="s">
        <v>1084</v>
      </c>
      <c r="I15" s="649" t="s">
        <v>1284</v>
      </c>
      <c r="J15" s="649" t="s">
        <v>1285</v>
      </c>
      <c r="K15" s="649" t="s">
        <v>1286</v>
      </c>
      <c r="L15" s="650">
        <v>154.01</v>
      </c>
      <c r="M15" s="650">
        <v>770.05</v>
      </c>
      <c r="N15" s="649">
        <v>5</v>
      </c>
      <c r="O15" s="730">
        <v>5</v>
      </c>
      <c r="P15" s="650">
        <v>308.02</v>
      </c>
      <c r="Q15" s="665">
        <v>0.4</v>
      </c>
      <c r="R15" s="649">
        <v>2</v>
      </c>
      <c r="S15" s="665">
        <v>0.4</v>
      </c>
      <c r="T15" s="730">
        <v>2</v>
      </c>
      <c r="U15" s="688">
        <v>0.4</v>
      </c>
    </row>
    <row r="16" spans="1:21" ht="14.4" customHeight="1" x14ac:dyDescent="0.3">
      <c r="A16" s="648">
        <v>25</v>
      </c>
      <c r="B16" s="649" t="s">
        <v>1391</v>
      </c>
      <c r="C16" s="649">
        <v>89301251</v>
      </c>
      <c r="D16" s="728" t="s">
        <v>1979</v>
      </c>
      <c r="E16" s="729" t="s">
        <v>1522</v>
      </c>
      <c r="F16" s="649" t="s">
        <v>1501</v>
      </c>
      <c r="G16" s="649" t="s">
        <v>1549</v>
      </c>
      <c r="H16" s="649" t="s">
        <v>1084</v>
      </c>
      <c r="I16" s="649" t="s">
        <v>1550</v>
      </c>
      <c r="J16" s="649" t="s">
        <v>646</v>
      </c>
      <c r="K16" s="649" t="s">
        <v>1551</v>
      </c>
      <c r="L16" s="650">
        <v>48.31</v>
      </c>
      <c r="M16" s="650">
        <v>48.31</v>
      </c>
      <c r="N16" s="649">
        <v>1</v>
      </c>
      <c r="O16" s="730">
        <v>0.5</v>
      </c>
      <c r="P16" s="650">
        <v>48.31</v>
      </c>
      <c r="Q16" s="665">
        <v>1</v>
      </c>
      <c r="R16" s="649">
        <v>1</v>
      </c>
      <c r="S16" s="665">
        <v>1</v>
      </c>
      <c r="T16" s="730">
        <v>0.5</v>
      </c>
      <c r="U16" s="688">
        <v>1</v>
      </c>
    </row>
    <row r="17" spans="1:21" ht="14.4" customHeight="1" x14ac:dyDescent="0.3">
      <c r="A17" s="648">
        <v>25</v>
      </c>
      <c r="B17" s="649" t="s">
        <v>1391</v>
      </c>
      <c r="C17" s="649">
        <v>89301251</v>
      </c>
      <c r="D17" s="728" t="s">
        <v>1979</v>
      </c>
      <c r="E17" s="729" t="s">
        <v>1525</v>
      </c>
      <c r="F17" s="649" t="s">
        <v>1501</v>
      </c>
      <c r="G17" s="649" t="s">
        <v>1544</v>
      </c>
      <c r="H17" s="649" t="s">
        <v>555</v>
      </c>
      <c r="I17" s="649" t="s">
        <v>1228</v>
      </c>
      <c r="J17" s="649" t="s">
        <v>1459</v>
      </c>
      <c r="K17" s="649" t="s">
        <v>1460</v>
      </c>
      <c r="L17" s="650">
        <v>333.31</v>
      </c>
      <c r="M17" s="650">
        <v>4999.6499999999996</v>
      </c>
      <c r="N17" s="649">
        <v>15</v>
      </c>
      <c r="O17" s="730">
        <v>14</v>
      </c>
      <c r="P17" s="650">
        <v>1666.55</v>
      </c>
      <c r="Q17" s="665">
        <v>0.33333333333333337</v>
      </c>
      <c r="R17" s="649">
        <v>5</v>
      </c>
      <c r="S17" s="665">
        <v>0.33333333333333331</v>
      </c>
      <c r="T17" s="730">
        <v>4.5</v>
      </c>
      <c r="U17" s="688">
        <v>0.32142857142857145</v>
      </c>
    </row>
    <row r="18" spans="1:21" ht="14.4" customHeight="1" x14ac:dyDescent="0.3">
      <c r="A18" s="648">
        <v>25</v>
      </c>
      <c r="B18" s="649" t="s">
        <v>1391</v>
      </c>
      <c r="C18" s="649">
        <v>89301251</v>
      </c>
      <c r="D18" s="728" t="s">
        <v>1979</v>
      </c>
      <c r="E18" s="729" t="s">
        <v>1525</v>
      </c>
      <c r="F18" s="649" t="s">
        <v>1501</v>
      </c>
      <c r="G18" s="649" t="s">
        <v>1544</v>
      </c>
      <c r="H18" s="649" t="s">
        <v>555</v>
      </c>
      <c r="I18" s="649" t="s">
        <v>1228</v>
      </c>
      <c r="J18" s="649" t="s">
        <v>1459</v>
      </c>
      <c r="K18" s="649" t="s">
        <v>1460</v>
      </c>
      <c r="L18" s="650">
        <v>156.86000000000001</v>
      </c>
      <c r="M18" s="650">
        <v>470.58000000000004</v>
      </c>
      <c r="N18" s="649">
        <v>3</v>
      </c>
      <c r="O18" s="730">
        <v>2.5</v>
      </c>
      <c r="P18" s="650">
        <v>156.86000000000001</v>
      </c>
      <c r="Q18" s="665">
        <v>0.33333333333333331</v>
      </c>
      <c r="R18" s="649">
        <v>1</v>
      </c>
      <c r="S18" s="665">
        <v>0.33333333333333331</v>
      </c>
      <c r="T18" s="730">
        <v>1</v>
      </c>
      <c r="U18" s="688">
        <v>0.4</v>
      </c>
    </row>
    <row r="19" spans="1:21" ht="14.4" customHeight="1" x14ac:dyDescent="0.3">
      <c r="A19" s="648">
        <v>25</v>
      </c>
      <c r="B19" s="649" t="s">
        <v>1391</v>
      </c>
      <c r="C19" s="649">
        <v>89301251</v>
      </c>
      <c r="D19" s="728" t="s">
        <v>1979</v>
      </c>
      <c r="E19" s="729" t="s">
        <v>1525</v>
      </c>
      <c r="F19" s="649" t="s">
        <v>1501</v>
      </c>
      <c r="G19" s="649" t="s">
        <v>1552</v>
      </c>
      <c r="H19" s="649" t="s">
        <v>555</v>
      </c>
      <c r="I19" s="649" t="s">
        <v>1553</v>
      </c>
      <c r="J19" s="649" t="s">
        <v>1554</v>
      </c>
      <c r="K19" s="649" t="s">
        <v>1555</v>
      </c>
      <c r="L19" s="650">
        <v>0</v>
      </c>
      <c r="M19" s="650">
        <v>0</v>
      </c>
      <c r="N19" s="649">
        <v>1</v>
      </c>
      <c r="O19" s="730">
        <v>0.5</v>
      </c>
      <c r="P19" s="650"/>
      <c r="Q19" s="665"/>
      <c r="R19" s="649"/>
      <c r="S19" s="665">
        <v>0</v>
      </c>
      <c r="T19" s="730"/>
      <c r="U19" s="688">
        <v>0</v>
      </c>
    </row>
    <row r="20" spans="1:21" ht="14.4" customHeight="1" x14ac:dyDescent="0.3">
      <c r="A20" s="648">
        <v>25</v>
      </c>
      <c r="B20" s="649" t="s">
        <v>1391</v>
      </c>
      <c r="C20" s="649">
        <v>89301251</v>
      </c>
      <c r="D20" s="728" t="s">
        <v>1979</v>
      </c>
      <c r="E20" s="729" t="s">
        <v>1525</v>
      </c>
      <c r="F20" s="649" t="s">
        <v>1501</v>
      </c>
      <c r="G20" s="649" t="s">
        <v>1548</v>
      </c>
      <c r="H20" s="649" t="s">
        <v>1084</v>
      </c>
      <c r="I20" s="649" t="s">
        <v>1284</v>
      </c>
      <c r="J20" s="649" t="s">
        <v>1285</v>
      </c>
      <c r="K20" s="649" t="s">
        <v>1286</v>
      </c>
      <c r="L20" s="650">
        <v>154.01</v>
      </c>
      <c r="M20" s="650">
        <v>1694.11</v>
      </c>
      <c r="N20" s="649">
        <v>11</v>
      </c>
      <c r="O20" s="730">
        <v>8.5</v>
      </c>
      <c r="P20" s="650">
        <v>462.03</v>
      </c>
      <c r="Q20" s="665">
        <v>0.27272727272727271</v>
      </c>
      <c r="R20" s="649">
        <v>3</v>
      </c>
      <c r="S20" s="665">
        <v>0.27272727272727271</v>
      </c>
      <c r="T20" s="730">
        <v>3</v>
      </c>
      <c r="U20" s="688">
        <v>0.35294117647058826</v>
      </c>
    </row>
    <row r="21" spans="1:21" ht="14.4" customHeight="1" x14ac:dyDescent="0.3">
      <c r="A21" s="648">
        <v>25</v>
      </c>
      <c r="B21" s="649" t="s">
        <v>1391</v>
      </c>
      <c r="C21" s="649">
        <v>89301251</v>
      </c>
      <c r="D21" s="728" t="s">
        <v>1979</v>
      </c>
      <c r="E21" s="729" t="s">
        <v>1525</v>
      </c>
      <c r="F21" s="649" t="s">
        <v>1501</v>
      </c>
      <c r="G21" s="649" t="s">
        <v>1556</v>
      </c>
      <c r="H21" s="649" t="s">
        <v>555</v>
      </c>
      <c r="I21" s="649" t="s">
        <v>1224</v>
      </c>
      <c r="J21" s="649" t="s">
        <v>1225</v>
      </c>
      <c r="K21" s="649" t="s">
        <v>1557</v>
      </c>
      <c r="L21" s="650">
        <v>31.54</v>
      </c>
      <c r="M21" s="650">
        <v>63.08</v>
      </c>
      <c r="N21" s="649">
        <v>2</v>
      </c>
      <c r="O21" s="730">
        <v>1</v>
      </c>
      <c r="P21" s="650">
        <v>31.54</v>
      </c>
      <c r="Q21" s="665">
        <v>0.5</v>
      </c>
      <c r="R21" s="649">
        <v>1</v>
      </c>
      <c r="S21" s="665">
        <v>0.5</v>
      </c>
      <c r="T21" s="730">
        <v>0.5</v>
      </c>
      <c r="U21" s="688">
        <v>0.5</v>
      </c>
    </row>
    <row r="22" spans="1:21" ht="14.4" customHeight="1" x14ac:dyDescent="0.3">
      <c r="A22" s="648">
        <v>25</v>
      </c>
      <c r="B22" s="649" t="s">
        <v>1391</v>
      </c>
      <c r="C22" s="649">
        <v>89301251</v>
      </c>
      <c r="D22" s="728" t="s">
        <v>1979</v>
      </c>
      <c r="E22" s="729" t="s">
        <v>1525</v>
      </c>
      <c r="F22" s="649" t="s">
        <v>1501</v>
      </c>
      <c r="G22" s="649" t="s">
        <v>1549</v>
      </c>
      <c r="H22" s="649" t="s">
        <v>555</v>
      </c>
      <c r="I22" s="649" t="s">
        <v>1013</v>
      </c>
      <c r="J22" s="649" t="s">
        <v>646</v>
      </c>
      <c r="K22" s="649" t="s">
        <v>1558</v>
      </c>
      <c r="L22" s="650">
        <v>59.55</v>
      </c>
      <c r="M22" s="650">
        <v>59.55</v>
      </c>
      <c r="N22" s="649">
        <v>1</v>
      </c>
      <c r="O22" s="730">
        <v>0.5</v>
      </c>
      <c r="P22" s="650"/>
      <c r="Q22" s="665">
        <v>0</v>
      </c>
      <c r="R22" s="649"/>
      <c r="S22" s="665">
        <v>0</v>
      </c>
      <c r="T22" s="730"/>
      <c r="U22" s="688">
        <v>0</v>
      </c>
    </row>
    <row r="23" spans="1:21" ht="14.4" customHeight="1" x14ac:dyDescent="0.3">
      <c r="A23" s="648">
        <v>25</v>
      </c>
      <c r="B23" s="649" t="s">
        <v>1391</v>
      </c>
      <c r="C23" s="649">
        <v>89301251</v>
      </c>
      <c r="D23" s="728" t="s">
        <v>1979</v>
      </c>
      <c r="E23" s="729" t="s">
        <v>1527</v>
      </c>
      <c r="F23" s="649" t="s">
        <v>1501</v>
      </c>
      <c r="G23" s="649" t="s">
        <v>1544</v>
      </c>
      <c r="H23" s="649" t="s">
        <v>555</v>
      </c>
      <c r="I23" s="649" t="s">
        <v>1228</v>
      </c>
      <c r="J23" s="649" t="s">
        <v>1459</v>
      </c>
      <c r="K23" s="649" t="s">
        <v>1460</v>
      </c>
      <c r="L23" s="650">
        <v>333.31</v>
      </c>
      <c r="M23" s="650">
        <v>333.31</v>
      </c>
      <c r="N23" s="649">
        <v>1</v>
      </c>
      <c r="O23" s="730"/>
      <c r="P23" s="650"/>
      <c r="Q23" s="665">
        <v>0</v>
      </c>
      <c r="R23" s="649"/>
      <c r="S23" s="665">
        <v>0</v>
      </c>
      <c r="T23" s="730"/>
      <c r="U23" s="688"/>
    </row>
    <row r="24" spans="1:21" ht="14.4" customHeight="1" x14ac:dyDescent="0.3">
      <c r="A24" s="648">
        <v>25</v>
      </c>
      <c r="B24" s="649" t="s">
        <v>1391</v>
      </c>
      <c r="C24" s="649">
        <v>89301251</v>
      </c>
      <c r="D24" s="728" t="s">
        <v>1979</v>
      </c>
      <c r="E24" s="729" t="s">
        <v>1527</v>
      </c>
      <c r="F24" s="649" t="s">
        <v>1501</v>
      </c>
      <c r="G24" s="649" t="s">
        <v>1559</v>
      </c>
      <c r="H24" s="649" t="s">
        <v>1084</v>
      </c>
      <c r="I24" s="649" t="s">
        <v>1280</v>
      </c>
      <c r="J24" s="649" t="s">
        <v>1281</v>
      </c>
      <c r="K24" s="649" t="s">
        <v>1464</v>
      </c>
      <c r="L24" s="650">
        <v>184.22</v>
      </c>
      <c r="M24" s="650">
        <v>368.44</v>
      </c>
      <c r="N24" s="649">
        <v>2</v>
      </c>
      <c r="O24" s="730">
        <v>1</v>
      </c>
      <c r="P24" s="650"/>
      <c r="Q24" s="665">
        <v>0</v>
      </c>
      <c r="R24" s="649"/>
      <c r="S24" s="665">
        <v>0</v>
      </c>
      <c r="T24" s="730"/>
      <c r="U24" s="688">
        <v>0</v>
      </c>
    </row>
    <row r="25" spans="1:21" ht="14.4" customHeight="1" x14ac:dyDescent="0.3">
      <c r="A25" s="648">
        <v>25</v>
      </c>
      <c r="B25" s="649" t="s">
        <v>1391</v>
      </c>
      <c r="C25" s="649">
        <v>89301251</v>
      </c>
      <c r="D25" s="728" t="s">
        <v>1979</v>
      </c>
      <c r="E25" s="729" t="s">
        <v>1527</v>
      </c>
      <c r="F25" s="649" t="s">
        <v>1501</v>
      </c>
      <c r="G25" s="649" t="s">
        <v>1560</v>
      </c>
      <c r="H25" s="649" t="s">
        <v>555</v>
      </c>
      <c r="I25" s="649" t="s">
        <v>604</v>
      </c>
      <c r="J25" s="649" t="s">
        <v>605</v>
      </c>
      <c r="K25" s="649" t="s">
        <v>1561</v>
      </c>
      <c r="L25" s="650">
        <v>0</v>
      </c>
      <c r="M25" s="650">
        <v>0</v>
      </c>
      <c r="N25" s="649">
        <v>2</v>
      </c>
      <c r="O25" s="730">
        <v>0.5</v>
      </c>
      <c r="P25" s="650"/>
      <c r="Q25" s="665"/>
      <c r="R25" s="649"/>
      <c r="S25" s="665">
        <v>0</v>
      </c>
      <c r="T25" s="730"/>
      <c r="U25" s="688">
        <v>0</v>
      </c>
    </row>
    <row r="26" spans="1:21" ht="14.4" customHeight="1" x14ac:dyDescent="0.3">
      <c r="A26" s="648">
        <v>25</v>
      </c>
      <c r="B26" s="649" t="s">
        <v>1391</v>
      </c>
      <c r="C26" s="649">
        <v>89301251</v>
      </c>
      <c r="D26" s="728" t="s">
        <v>1979</v>
      </c>
      <c r="E26" s="729" t="s">
        <v>1527</v>
      </c>
      <c r="F26" s="649" t="s">
        <v>1501</v>
      </c>
      <c r="G26" s="649" t="s">
        <v>1560</v>
      </c>
      <c r="H26" s="649" t="s">
        <v>555</v>
      </c>
      <c r="I26" s="649" t="s">
        <v>612</v>
      </c>
      <c r="J26" s="649" t="s">
        <v>605</v>
      </c>
      <c r="K26" s="649" t="s">
        <v>1562</v>
      </c>
      <c r="L26" s="650">
        <v>0</v>
      </c>
      <c r="M26" s="650">
        <v>0</v>
      </c>
      <c r="N26" s="649">
        <v>2</v>
      </c>
      <c r="O26" s="730">
        <v>0.5</v>
      </c>
      <c r="P26" s="650"/>
      <c r="Q26" s="665"/>
      <c r="R26" s="649"/>
      <c r="S26" s="665">
        <v>0</v>
      </c>
      <c r="T26" s="730"/>
      <c r="U26" s="688">
        <v>0</v>
      </c>
    </row>
    <row r="27" spans="1:21" ht="14.4" customHeight="1" x14ac:dyDescent="0.3">
      <c r="A27" s="648">
        <v>25</v>
      </c>
      <c r="B27" s="649" t="s">
        <v>1391</v>
      </c>
      <c r="C27" s="649">
        <v>89301251</v>
      </c>
      <c r="D27" s="728" t="s">
        <v>1979</v>
      </c>
      <c r="E27" s="729" t="s">
        <v>1527</v>
      </c>
      <c r="F27" s="649" t="s">
        <v>1501</v>
      </c>
      <c r="G27" s="649" t="s">
        <v>1548</v>
      </c>
      <c r="H27" s="649" t="s">
        <v>1084</v>
      </c>
      <c r="I27" s="649" t="s">
        <v>1284</v>
      </c>
      <c r="J27" s="649" t="s">
        <v>1285</v>
      </c>
      <c r="K27" s="649" t="s">
        <v>1286</v>
      </c>
      <c r="L27" s="650">
        <v>154.01</v>
      </c>
      <c r="M27" s="650">
        <v>154.01</v>
      </c>
      <c r="N27" s="649">
        <v>1</v>
      </c>
      <c r="O27" s="730">
        <v>1</v>
      </c>
      <c r="P27" s="650">
        <v>154.01</v>
      </c>
      <c r="Q27" s="665">
        <v>1</v>
      </c>
      <c r="R27" s="649">
        <v>1</v>
      </c>
      <c r="S27" s="665">
        <v>1</v>
      </c>
      <c r="T27" s="730">
        <v>1</v>
      </c>
      <c r="U27" s="688">
        <v>1</v>
      </c>
    </row>
    <row r="28" spans="1:21" ht="14.4" customHeight="1" x14ac:dyDescent="0.3">
      <c r="A28" s="648">
        <v>25</v>
      </c>
      <c r="B28" s="649" t="s">
        <v>1391</v>
      </c>
      <c r="C28" s="649">
        <v>89301251</v>
      </c>
      <c r="D28" s="728" t="s">
        <v>1979</v>
      </c>
      <c r="E28" s="729" t="s">
        <v>1527</v>
      </c>
      <c r="F28" s="649" t="s">
        <v>1501</v>
      </c>
      <c r="G28" s="649" t="s">
        <v>1549</v>
      </c>
      <c r="H28" s="649" t="s">
        <v>1084</v>
      </c>
      <c r="I28" s="649" t="s">
        <v>1550</v>
      </c>
      <c r="J28" s="649" t="s">
        <v>646</v>
      </c>
      <c r="K28" s="649" t="s">
        <v>1551</v>
      </c>
      <c r="L28" s="650">
        <v>48.31</v>
      </c>
      <c r="M28" s="650">
        <v>48.31</v>
      </c>
      <c r="N28" s="649">
        <v>1</v>
      </c>
      <c r="O28" s="730">
        <v>0.5</v>
      </c>
      <c r="P28" s="650">
        <v>48.31</v>
      </c>
      <c r="Q28" s="665">
        <v>1</v>
      </c>
      <c r="R28" s="649">
        <v>1</v>
      </c>
      <c r="S28" s="665">
        <v>1</v>
      </c>
      <c r="T28" s="730">
        <v>0.5</v>
      </c>
      <c r="U28" s="688">
        <v>1</v>
      </c>
    </row>
    <row r="29" spans="1:21" ht="14.4" customHeight="1" x14ac:dyDescent="0.3">
      <c r="A29" s="648">
        <v>25</v>
      </c>
      <c r="B29" s="649" t="s">
        <v>1391</v>
      </c>
      <c r="C29" s="649">
        <v>89301251</v>
      </c>
      <c r="D29" s="728" t="s">
        <v>1979</v>
      </c>
      <c r="E29" s="729" t="s">
        <v>1527</v>
      </c>
      <c r="F29" s="649" t="s">
        <v>1501</v>
      </c>
      <c r="G29" s="649" t="s">
        <v>1563</v>
      </c>
      <c r="H29" s="649" t="s">
        <v>555</v>
      </c>
      <c r="I29" s="649" t="s">
        <v>1564</v>
      </c>
      <c r="J29" s="649" t="s">
        <v>653</v>
      </c>
      <c r="K29" s="649" t="s">
        <v>1565</v>
      </c>
      <c r="L29" s="650">
        <v>48.98</v>
      </c>
      <c r="M29" s="650">
        <v>48.98</v>
      </c>
      <c r="N29" s="649">
        <v>1</v>
      </c>
      <c r="O29" s="730">
        <v>1</v>
      </c>
      <c r="P29" s="650"/>
      <c r="Q29" s="665">
        <v>0</v>
      </c>
      <c r="R29" s="649"/>
      <c r="S29" s="665">
        <v>0</v>
      </c>
      <c r="T29" s="730"/>
      <c r="U29" s="688">
        <v>0</v>
      </c>
    </row>
    <row r="30" spans="1:21" ht="14.4" customHeight="1" x14ac:dyDescent="0.3">
      <c r="A30" s="648">
        <v>25</v>
      </c>
      <c r="B30" s="649" t="s">
        <v>1391</v>
      </c>
      <c r="C30" s="649">
        <v>89301251</v>
      </c>
      <c r="D30" s="728" t="s">
        <v>1979</v>
      </c>
      <c r="E30" s="729" t="s">
        <v>1527</v>
      </c>
      <c r="F30" s="649" t="s">
        <v>1501</v>
      </c>
      <c r="G30" s="649" t="s">
        <v>1566</v>
      </c>
      <c r="H30" s="649" t="s">
        <v>555</v>
      </c>
      <c r="I30" s="649" t="s">
        <v>1567</v>
      </c>
      <c r="J30" s="649" t="s">
        <v>1066</v>
      </c>
      <c r="K30" s="649" t="s">
        <v>1568</v>
      </c>
      <c r="L30" s="650">
        <v>22.68</v>
      </c>
      <c r="M30" s="650">
        <v>22.68</v>
      </c>
      <c r="N30" s="649">
        <v>1</v>
      </c>
      <c r="O30" s="730">
        <v>0.5</v>
      </c>
      <c r="P30" s="650">
        <v>22.68</v>
      </c>
      <c r="Q30" s="665">
        <v>1</v>
      </c>
      <c r="R30" s="649">
        <v>1</v>
      </c>
      <c r="S30" s="665">
        <v>1</v>
      </c>
      <c r="T30" s="730">
        <v>0.5</v>
      </c>
      <c r="U30" s="688">
        <v>1</v>
      </c>
    </row>
    <row r="31" spans="1:21" ht="14.4" customHeight="1" x14ac:dyDescent="0.3">
      <c r="A31" s="648">
        <v>25</v>
      </c>
      <c r="B31" s="649" t="s">
        <v>1391</v>
      </c>
      <c r="C31" s="649">
        <v>89301251</v>
      </c>
      <c r="D31" s="728" t="s">
        <v>1979</v>
      </c>
      <c r="E31" s="729" t="s">
        <v>1528</v>
      </c>
      <c r="F31" s="649" t="s">
        <v>1501</v>
      </c>
      <c r="G31" s="649" t="s">
        <v>1544</v>
      </c>
      <c r="H31" s="649" t="s">
        <v>555</v>
      </c>
      <c r="I31" s="649" t="s">
        <v>1228</v>
      </c>
      <c r="J31" s="649" t="s">
        <v>1459</v>
      </c>
      <c r="K31" s="649" t="s">
        <v>1460</v>
      </c>
      <c r="L31" s="650">
        <v>333.31</v>
      </c>
      <c r="M31" s="650">
        <v>666.62</v>
      </c>
      <c r="N31" s="649">
        <v>2</v>
      </c>
      <c r="O31" s="730">
        <v>2</v>
      </c>
      <c r="P31" s="650"/>
      <c r="Q31" s="665">
        <v>0</v>
      </c>
      <c r="R31" s="649"/>
      <c r="S31" s="665">
        <v>0</v>
      </c>
      <c r="T31" s="730"/>
      <c r="U31" s="688">
        <v>0</v>
      </c>
    </row>
    <row r="32" spans="1:21" ht="14.4" customHeight="1" x14ac:dyDescent="0.3">
      <c r="A32" s="648">
        <v>25</v>
      </c>
      <c r="B32" s="649" t="s">
        <v>1391</v>
      </c>
      <c r="C32" s="649">
        <v>89301251</v>
      </c>
      <c r="D32" s="728" t="s">
        <v>1979</v>
      </c>
      <c r="E32" s="729" t="s">
        <v>1528</v>
      </c>
      <c r="F32" s="649" t="s">
        <v>1501</v>
      </c>
      <c r="G32" s="649" t="s">
        <v>1544</v>
      </c>
      <c r="H32" s="649" t="s">
        <v>555</v>
      </c>
      <c r="I32" s="649" t="s">
        <v>1228</v>
      </c>
      <c r="J32" s="649" t="s">
        <v>1459</v>
      </c>
      <c r="K32" s="649" t="s">
        <v>1460</v>
      </c>
      <c r="L32" s="650">
        <v>156.86000000000001</v>
      </c>
      <c r="M32" s="650">
        <v>2352.9000000000005</v>
      </c>
      <c r="N32" s="649">
        <v>15</v>
      </c>
      <c r="O32" s="730">
        <v>14</v>
      </c>
      <c r="P32" s="650">
        <v>627.44000000000005</v>
      </c>
      <c r="Q32" s="665">
        <v>0.26666666666666661</v>
      </c>
      <c r="R32" s="649">
        <v>4</v>
      </c>
      <c r="S32" s="665">
        <v>0.26666666666666666</v>
      </c>
      <c r="T32" s="730">
        <v>4</v>
      </c>
      <c r="U32" s="688">
        <v>0.2857142857142857</v>
      </c>
    </row>
    <row r="33" spans="1:21" ht="14.4" customHeight="1" x14ac:dyDescent="0.3">
      <c r="A33" s="648">
        <v>25</v>
      </c>
      <c r="B33" s="649" t="s">
        <v>1391</v>
      </c>
      <c r="C33" s="649">
        <v>89301251</v>
      </c>
      <c r="D33" s="728" t="s">
        <v>1979</v>
      </c>
      <c r="E33" s="729" t="s">
        <v>1528</v>
      </c>
      <c r="F33" s="649" t="s">
        <v>1501</v>
      </c>
      <c r="G33" s="649" t="s">
        <v>1569</v>
      </c>
      <c r="H33" s="649" t="s">
        <v>555</v>
      </c>
      <c r="I33" s="649" t="s">
        <v>1289</v>
      </c>
      <c r="J33" s="649" t="s">
        <v>1290</v>
      </c>
      <c r="K33" s="649" t="s">
        <v>1570</v>
      </c>
      <c r="L33" s="650">
        <v>67.040000000000006</v>
      </c>
      <c r="M33" s="650">
        <v>134.08000000000001</v>
      </c>
      <c r="N33" s="649">
        <v>2</v>
      </c>
      <c r="O33" s="730">
        <v>1</v>
      </c>
      <c r="P33" s="650">
        <v>134.08000000000001</v>
      </c>
      <c r="Q33" s="665">
        <v>1</v>
      </c>
      <c r="R33" s="649">
        <v>2</v>
      </c>
      <c r="S33" s="665">
        <v>1</v>
      </c>
      <c r="T33" s="730">
        <v>1</v>
      </c>
      <c r="U33" s="688">
        <v>1</v>
      </c>
    </row>
    <row r="34" spans="1:21" ht="14.4" customHeight="1" x14ac:dyDescent="0.3">
      <c r="A34" s="648">
        <v>25</v>
      </c>
      <c r="B34" s="649" t="s">
        <v>1391</v>
      </c>
      <c r="C34" s="649">
        <v>89301251</v>
      </c>
      <c r="D34" s="728" t="s">
        <v>1979</v>
      </c>
      <c r="E34" s="729" t="s">
        <v>1528</v>
      </c>
      <c r="F34" s="649" t="s">
        <v>1501</v>
      </c>
      <c r="G34" s="649" t="s">
        <v>1559</v>
      </c>
      <c r="H34" s="649" t="s">
        <v>1084</v>
      </c>
      <c r="I34" s="649" t="s">
        <v>1280</v>
      </c>
      <c r="J34" s="649" t="s">
        <v>1281</v>
      </c>
      <c r="K34" s="649" t="s">
        <v>1464</v>
      </c>
      <c r="L34" s="650">
        <v>184.22</v>
      </c>
      <c r="M34" s="650">
        <v>184.22</v>
      </c>
      <c r="N34" s="649">
        <v>1</v>
      </c>
      <c r="O34" s="730">
        <v>1</v>
      </c>
      <c r="P34" s="650"/>
      <c r="Q34" s="665">
        <v>0</v>
      </c>
      <c r="R34" s="649"/>
      <c r="S34" s="665">
        <v>0</v>
      </c>
      <c r="T34" s="730"/>
      <c r="U34" s="688">
        <v>0</v>
      </c>
    </row>
    <row r="35" spans="1:21" ht="14.4" customHeight="1" x14ac:dyDescent="0.3">
      <c r="A35" s="648">
        <v>25</v>
      </c>
      <c r="B35" s="649" t="s">
        <v>1391</v>
      </c>
      <c r="C35" s="649">
        <v>89301251</v>
      </c>
      <c r="D35" s="728" t="s">
        <v>1979</v>
      </c>
      <c r="E35" s="729" t="s">
        <v>1528</v>
      </c>
      <c r="F35" s="649" t="s">
        <v>1501</v>
      </c>
      <c r="G35" s="649" t="s">
        <v>1548</v>
      </c>
      <c r="H35" s="649" t="s">
        <v>1084</v>
      </c>
      <c r="I35" s="649" t="s">
        <v>1284</v>
      </c>
      <c r="J35" s="649" t="s">
        <v>1285</v>
      </c>
      <c r="K35" s="649" t="s">
        <v>1286</v>
      </c>
      <c r="L35" s="650">
        <v>154.01</v>
      </c>
      <c r="M35" s="650">
        <v>770.05</v>
      </c>
      <c r="N35" s="649">
        <v>5</v>
      </c>
      <c r="O35" s="730">
        <v>4</v>
      </c>
      <c r="P35" s="650">
        <v>154.01</v>
      </c>
      <c r="Q35" s="665">
        <v>0.2</v>
      </c>
      <c r="R35" s="649">
        <v>1</v>
      </c>
      <c r="S35" s="665">
        <v>0.2</v>
      </c>
      <c r="T35" s="730">
        <v>1</v>
      </c>
      <c r="U35" s="688">
        <v>0.25</v>
      </c>
    </row>
    <row r="36" spans="1:21" ht="14.4" customHeight="1" x14ac:dyDescent="0.3">
      <c r="A36" s="648">
        <v>25</v>
      </c>
      <c r="B36" s="649" t="s">
        <v>1391</v>
      </c>
      <c r="C36" s="649">
        <v>89301251</v>
      </c>
      <c r="D36" s="728" t="s">
        <v>1979</v>
      </c>
      <c r="E36" s="729" t="s">
        <v>1528</v>
      </c>
      <c r="F36" s="649" t="s">
        <v>1501</v>
      </c>
      <c r="G36" s="649" t="s">
        <v>1548</v>
      </c>
      <c r="H36" s="649" t="s">
        <v>1084</v>
      </c>
      <c r="I36" s="649" t="s">
        <v>1571</v>
      </c>
      <c r="J36" s="649" t="s">
        <v>1572</v>
      </c>
      <c r="K36" s="649" t="s">
        <v>1573</v>
      </c>
      <c r="L36" s="650">
        <v>77.010000000000005</v>
      </c>
      <c r="M36" s="650">
        <v>308.04000000000002</v>
      </c>
      <c r="N36" s="649">
        <v>4</v>
      </c>
      <c r="O36" s="730">
        <v>2</v>
      </c>
      <c r="P36" s="650"/>
      <c r="Q36" s="665">
        <v>0</v>
      </c>
      <c r="R36" s="649"/>
      <c r="S36" s="665">
        <v>0</v>
      </c>
      <c r="T36" s="730"/>
      <c r="U36" s="688">
        <v>0</v>
      </c>
    </row>
    <row r="37" spans="1:21" ht="14.4" customHeight="1" x14ac:dyDescent="0.3">
      <c r="A37" s="648">
        <v>25</v>
      </c>
      <c r="B37" s="649" t="s">
        <v>1391</v>
      </c>
      <c r="C37" s="649">
        <v>89301251</v>
      </c>
      <c r="D37" s="728" t="s">
        <v>1979</v>
      </c>
      <c r="E37" s="729" t="s">
        <v>1528</v>
      </c>
      <c r="F37" s="649" t="s">
        <v>1501</v>
      </c>
      <c r="G37" s="649" t="s">
        <v>1549</v>
      </c>
      <c r="H37" s="649" t="s">
        <v>1084</v>
      </c>
      <c r="I37" s="649" t="s">
        <v>1550</v>
      </c>
      <c r="J37" s="649" t="s">
        <v>646</v>
      </c>
      <c r="K37" s="649" t="s">
        <v>1551</v>
      </c>
      <c r="L37" s="650">
        <v>29.78</v>
      </c>
      <c r="M37" s="650">
        <v>29.78</v>
      </c>
      <c r="N37" s="649">
        <v>1</v>
      </c>
      <c r="O37" s="730">
        <v>1</v>
      </c>
      <c r="P37" s="650"/>
      <c r="Q37" s="665">
        <v>0</v>
      </c>
      <c r="R37" s="649"/>
      <c r="S37" s="665">
        <v>0</v>
      </c>
      <c r="T37" s="730"/>
      <c r="U37" s="688">
        <v>0</v>
      </c>
    </row>
    <row r="38" spans="1:21" ht="14.4" customHeight="1" x14ac:dyDescent="0.3">
      <c r="A38" s="648">
        <v>25</v>
      </c>
      <c r="B38" s="649" t="s">
        <v>1391</v>
      </c>
      <c r="C38" s="649">
        <v>89301251</v>
      </c>
      <c r="D38" s="728" t="s">
        <v>1979</v>
      </c>
      <c r="E38" s="729" t="s">
        <v>1528</v>
      </c>
      <c r="F38" s="649" t="s">
        <v>1501</v>
      </c>
      <c r="G38" s="649" t="s">
        <v>1574</v>
      </c>
      <c r="H38" s="649" t="s">
        <v>555</v>
      </c>
      <c r="I38" s="649" t="s">
        <v>1575</v>
      </c>
      <c r="J38" s="649" t="s">
        <v>1576</v>
      </c>
      <c r="K38" s="649" t="s">
        <v>1577</v>
      </c>
      <c r="L38" s="650">
        <v>0</v>
      </c>
      <c r="M38" s="650">
        <v>0</v>
      </c>
      <c r="N38" s="649">
        <v>1</v>
      </c>
      <c r="O38" s="730">
        <v>1</v>
      </c>
      <c r="P38" s="650">
        <v>0</v>
      </c>
      <c r="Q38" s="665"/>
      <c r="R38" s="649">
        <v>1</v>
      </c>
      <c r="S38" s="665">
        <v>1</v>
      </c>
      <c r="T38" s="730">
        <v>1</v>
      </c>
      <c r="U38" s="688">
        <v>1</v>
      </c>
    </row>
    <row r="39" spans="1:21" ht="14.4" customHeight="1" x14ac:dyDescent="0.3">
      <c r="A39" s="648">
        <v>25</v>
      </c>
      <c r="B39" s="649" t="s">
        <v>1391</v>
      </c>
      <c r="C39" s="649">
        <v>89301251</v>
      </c>
      <c r="D39" s="728" t="s">
        <v>1979</v>
      </c>
      <c r="E39" s="729" t="s">
        <v>1531</v>
      </c>
      <c r="F39" s="649" t="s">
        <v>1501</v>
      </c>
      <c r="G39" s="649" t="s">
        <v>1544</v>
      </c>
      <c r="H39" s="649" t="s">
        <v>555</v>
      </c>
      <c r="I39" s="649" t="s">
        <v>1545</v>
      </c>
      <c r="J39" s="649" t="s">
        <v>1459</v>
      </c>
      <c r="K39" s="649" t="s">
        <v>1546</v>
      </c>
      <c r="L39" s="650">
        <v>0</v>
      </c>
      <c r="M39" s="650">
        <v>0</v>
      </c>
      <c r="N39" s="649">
        <v>3</v>
      </c>
      <c r="O39" s="730">
        <v>3</v>
      </c>
      <c r="P39" s="650"/>
      <c r="Q39" s="665"/>
      <c r="R39" s="649"/>
      <c r="S39" s="665">
        <v>0</v>
      </c>
      <c r="T39" s="730"/>
      <c r="U39" s="688">
        <v>0</v>
      </c>
    </row>
    <row r="40" spans="1:21" ht="14.4" customHeight="1" x14ac:dyDescent="0.3">
      <c r="A40" s="648">
        <v>25</v>
      </c>
      <c r="B40" s="649" t="s">
        <v>1391</v>
      </c>
      <c r="C40" s="649">
        <v>89301251</v>
      </c>
      <c r="D40" s="728" t="s">
        <v>1979</v>
      </c>
      <c r="E40" s="729" t="s">
        <v>1531</v>
      </c>
      <c r="F40" s="649" t="s">
        <v>1501</v>
      </c>
      <c r="G40" s="649" t="s">
        <v>1544</v>
      </c>
      <c r="H40" s="649" t="s">
        <v>555</v>
      </c>
      <c r="I40" s="649" t="s">
        <v>1228</v>
      </c>
      <c r="J40" s="649" t="s">
        <v>1459</v>
      </c>
      <c r="K40" s="649" t="s">
        <v>1460</v>
      </c>
      <c r="L40" s="650">
        <v>333.31</v>
      </c>
      <c r="M40" s="650">
        <v>999.93000000000006</v>
      </c>
      <c r="N40" s="649">
        <v>3</v>
      </c>
      <c r="O40" s="730">
        <v>3</v>
      </c>
      <c r="P40" s="650">
        <v>333.31</v>
      </c>
      <c r="Q40" s="665">
        <v>0.33333333333333331</v>
      </c>
      <c r="R40" s="649">
        <v>1</v>
      </c>
      <c r="S40" s="665">
        <v>0.33333333333333331</v>
      </c>
      <c r="T40" s="730">
        <v>1</v>
      </c>
      <c r="U40" s="688">
        <v>0.33333333333333331</v>
      </c>
    </row>
    <row r="41" spans="1:21" ht="14.4" customHeight="1" x14ac:dyDescent="0.3">
      <c r="A41" s="648">
        <v>25</v>
      </c>
      <c r="B41" s="649" t="s">
        <v>1391</v>
      </c>
      <c r="C41" s="649">
        <v>89301251</v>
      </c>
      <c r="D41" s="728" t="s">
        <v>1979</v>
      </c>
      <c r="E41" s="729" t="s">
        <v>1531</v>
      </c>
      <c r="F41" s="649" t="s">
        <v>1501</v>
      </c>
      <c r="G41" s="649" t="s">
        <v>1544</v>
      </c>
      <c r="H41" s="649" t="s">
        <v>555</v>
      </c>
      <c r="I41" s="649" t="s">
        <v>1228</v>
      </c>
      <c r="J41" s="649" t="s">
        <v>1459</v>
      </c>
      <c r="K41" s="649" t="s">
        <v>1460</v>
      </c>
      <c r="L41" s="650">
        <v>156.86000000000001</v>
      </c>
      <c r="M41" s="650">
        <v>1411.7400000000002</v>
      </c>
      <c r="N41" s="649">
        <v>9</v>
      </c>
      <c r="O41" s="730">
        <v>6</v>
      </c>
      <c r="P41" s="650">
        <v>156.86000000000001</v>
      </c>
      <c r="Q41" s="665">
        <v>0.1111111111111111</v>
      </c>
      <c r="R41" s="649">
        <v>1</v>
      </c>
      <c r="S41" s="665">
        <v>0.1111111111111111</v>
      </c>
      <c r="T41" s="730">
        <v>1</v>
      </c>
      <c r="U41" s="688">
        <v>0.16666666666666666</v>
      </c>
    </row>
    <row r="42" spans="1:21" ht="14.4" customHeight="1" x14ac:dyDescent="0.3">
      <c r="A42" s="648">
        <v>25</v>
      </c>
      <c r="B42" s="649" t="s">
        <v>1391</v>
      </c>
      <c r="C42" s="649">
        <v>89301251</v>
      </c>
      <c r="D42" s="728" t="s">
        <v>1979</v>
      </c>
      <c r="E42" s="729" t="s">
        <v>1531</v>
      </c>
      <c r="F42" s="649" t="s">
        <v>1501</v>
      </c>
      <c r="G42" s="649" t="s">
        <v>1544</v>
      </c>
      <c r="H42" s="649" t="s">
        <v>555</v>
      </c>
      <c r="I42" s="649" t="s">
        <v>1547</v>
      </c>
      <c r="J42" s="649" t="s">
        <v>1459</v>
      </c>
      <c r="K42" s="649" t="s">
        <v>1460</v>
      </c>
      <c r="L42" s="650">
        <v>156.86000000000001</v>
      </c>
      <c r="M42" s="650">
        <v>156.86000000000001</v>
      </c>
      <c r="N42" s="649">
        <v>1</v>
      </c>
      <c r="O42" s="730">
        <v>1</v>
      </c>
      <c r="P42" s="650"/>
      <c r="Q42" s="665">
        <v>0</v>
      </c>
      <c r="R42" s="649"/>
      <c r="S42" s="665">
        <v>0</v>
      </c>
      <c r="T42" s="730"/>
      <c r="U42" s="688">
        <v>0</v>
      </c>
    </row>
    <row r="43" spans="1:21" ht="14.4" customHeight="1" x14ac:dyDescent="0.3">
      <c r="A43" s="648">
        <v>25</v>
      </c>
      <c r="B43" s="649" t="s">
        <v>1391</v>
      </c>
      <c r="C43" s="649">
        <v>89301251</v>
      </c>
      <c r="D43" s="728" t="s">
        <v>1979</v>
      </c>
      <c r="E43" s="729" t="s">
        <v>1531</v>
      </c>
      <c r="F43" s="649" t="s">
        <v>1501</v>
      </c>
      <c r="G43" s="649" t="s">
        <v>1578</v>
      </c>
      <c r="H43" s="649" t="s">
        <v>1084</v>
      </c>
      <c r="I43" s="649" t="s">
        <v>1579</v>
      </c>
      <c r="J43" s="649" t="s">
        <v>1580</v>
      </c>
      <c r="K43" s="649" t="s">
        <v>1464</v>
      </c>
      <c r="L43" s="650">
        <v>69.86</v>
      </c>
      <c r="M43" s="650">
        <v>209.57999999999998</v>
      </c>
      <c r="N43" s="649">
        <v>3</v>
      </c>
      <c r="O43" s="730">
        <v>1</v>
      </c>
      <c r="P43" s="650"/>
      <c r="Q43" s="665">
        <v>0</v>
      </c>
      <c r="R43" s="649"/>
      <c r="S43" s="665">
        <v>0</v>
      </c>
      <c r="T43" s="730"/>
      <c r="U43" s="688">
        <v>0</v>
      </c>
    </row>
    <row r="44" spans="1:21" ht="14.4" customHeight="1" x14ac:dyDescent="0.3">
      <c r="A44" s="648">
        <v>25</v>
      </c>
      <c r="B44" s="649" t="s">
        <v>1391</v>
      </c>
      <c r="C44" s="649">
        <v>89301251</v>
      </c>
      <c r="D44" s="728" t="s">
        <v>1979</v>
      </c>
      <c r="E44" s="729" t="s">
        <v>1531</v>
      </c>
      <c r="F44" s="649" t="s">
        <v>1501</v>
      </c>
      <c r="G44" s="649" t="s">
        <v>1581</v>
      </c>
      <c r="H44" s="649" t="s">
        <v>555</v>
      </c>
      <c r="I44" s="649" t="s">
        <v>738</v>
      </c>
      <c r="J44" s="649" t="s">
        <v>739</v>
      </c>
      <c r="K44" s="649" t="s">
        <v>1582</v>
      </c>
      <c r="L44" s="650">
        <v>0</v>
      </c>
      <c r="M44" s="650">
        <v>0</v>
      </c>
      <c r="N44" s="649">
        <v>1</v>
      </c>
      <c r="O44" s="730">
        <v>0.5</v>
      </c>
      <c r="P44" s="650">
        <v>0</v>
      </c>
      <c r="Q44" s="665"/>
      <c r="R44" s="649">
        <v>1</v>
      </c>
      <c r="S44" s="665">
        <v>1</v>
      </c>
      <c r="T44" s="730">
        <v>0.5</v>
      </c>
      <c r="U44" s="688">
        <v>1</v>
      </c>
    </row>
    <row r="45" spans="1:21" ht="14.4" customHeight="1" x14ac:dyDescent="0.3">
      <c r="A45" s="648">
        <v>25</v>
      </c>
      <c r="B45" s="649" t="s">
        <v>1391</v>
      </c>
      <c r="C45" s="649">
        <v>89301251</v>
      </c>
      <c r="D45" s="728" t="s">
        <v>1979</v>
      </c>
      <c r="E45" s="729" t="s">
        <v>1531</v>
      </c>
      <c r="F45" s="649" t="s">
        <v>1501</v>
      </c>
      <c r="G45" s="649" t="s">
        <v>1548</v>
      </c>
      <c r="H45" s="649" t="s">
        <v>1084</v>
      </c>
      <c r="I45" s="649" t="s">
        <v>1284</v>
      </c>
      <c r="J45" s="649" t="s">
        <v>1285</v>
      </c>
      <c r="K45" s="649" t="s">
        <v>1286</v>
      </c>
      <c r="L45" s="650">
        <v>154.01</v>
      </c>
      <c r="M45" s="650">
        <v>1078.07</v>
      </c>
      <c r="N45" s="649">
        <v>7</v>
      </c>
      <c r="O45" s="730">
        <v>5</v>
      </c>
      <c r="P45" s="650">
        <v>462.03</v>
      </c>
      <c r="Q45" s="665">
        <v>0.42857142857142855</v>
      </c>
      <c r="R45" s="649">
        <v>3</v>
      </c>
      <c r="S45" s="665">
        <v>0.42857142857142855</v>
      </c>
      <c r="T45" s="730">
        <v>2</v>
      </c>
      <c r="U45" s="688">
        <v>0.4</v>
      </c>
    </row>
    <row r="46" spans="1:21" ht="14.4" customHeight="1" x14ac:dyDescent="0.3">
      <c r="A46" s="648">
        <v>25</v>
      </c>
      <c r="B46" s="649" t="s">
        <v>1391</v>
      </c>
      <c r="C46" s="649">
        <v>89301251</v>
      </c>
      <c r="D46" s="728" t="s">
        <v>1979</v>
      </c>
      <c r="E46" s="729" t="s">
        <v>1531</v>
      </c>
      <c r="F46" s="649" t="s">
        <v>1501</v>
      </c>
      <c r="G46" s="649" t="s">
        <v>1583</v>
      </c>
      <c r="H46" s="649" t="s">
        <v>555</v>
      </c>
      <c r="I46" s="649" t="s">
        <v>1221</v>
      </c>
      <c r="J46" s="649" t="s">
        <v>1222</v>
      </c>
      <c r="K46" s="649" t="s">
        <v>1584</v>
      </c>
      <c r="L46" s="650">
        <v>38.65</v>
      </c>
      <c r="M46" s="650">
        <v>38.65</v>
      </c>
      <c r="N46" s="649">
        <v>1</v>
      </c>
      <c r="O46" s="730">
        <v>0.5</v>
      </c>
      <c r="P46" s="650">
        <v>38.65</v>
      </c>
      <c r="Q46" s="665">
        <v>1</v>
      </c>
      <c r="R46" s="649">
        <v>1</v>
      </c>
      <c r="S46" s="665">
        <v>1</v>
      </c>
      <c r="T46" s="730">
        <v>0.5</v>
      </c>
      <c r="U46" s="688">
        <v>1</v>
      </c>
    </row>
    <row r="47" spans="1:21" ht="14.4" customHeight="1" x14ac:dyDescent="0.3">
      <c r="A47" s="648">
        <v>25</v>
      </c>
      <c r="B47" s="649" t="s">
        <v>1391</v>
      </c>
      <c r="C47" s="649">
        <v>89301251</v>
      </c>
      <c r="D47" s="728" t="s">
        <v>1979</v>
      </c>
      <c r="E47" s="729" t="s">
        <v>1531</v>
      </c>
      <c r="F47" s="649" t="s">
        <v>1501</v>
      </c>
      <c r="G47" s="649" t="s">
        <v>1585</v>
      </c>
      <c r="H47" s="649" t="s">
        <v>555</v>
      </c>
      <c r="I47" s="649" t="s">
        <v>1586</v>
      </c>
      <c r="J47" s="649" t="s">
        <v>867</v>
      </c>
      <c r="K47" s="649" t="s">
        <v>1557</v>
      </c>
      <c r="L47" s="650">
        <v>0</v>
      </c>
      <c r="M47" s="650">
        <v>0</v>
      </c>
      <c r="N47" s="649">
        <v>2</v>
      </c>
      <c r="O47" s="730">
        <v>1</v>
      </c>
      <c r="P47" s="650"/>
      <c r="Q47" s="665"/>
      <c r="R47" s="649"/>
      <c r="S47" s="665">
        <v>0</v>
      </c>
      <c r="T47" s="730"/>
      <c r="U47" s="688">
        <v>0</v>
      </c>
    </row>
    <row r="48" spans="1:21" ht="14.4" customHeight="1" x14ac:dyDescent="0.3">
      <c r="A48" s="648">
        <v>25</v>
      </c>
      <c r="B48" s="649" t="s">
        <v>1391</v>
      </c>
      <c r="C48" s="649">
        <v>89301251</v>
      </c>
      <c r="D48" s="728" t="s">
        <v>1979</v>
      </c>
      <c r="E48" s="729" t="s">
        <v>1531</v>
      </c>
      <c r="F48" s="649" t="s">
        <v>1501</v>
      </c>
      <c r="G48" s="649" t="s">
        <v>1556</v>
      </c>
      <c r="H48" s="649" t="s">
        <v>555</v>
      </c>
      <c r="I48" s="649" t="s">
        <v>1587</v>
      </c>
      <c r="J48" s="649" t="s">
        <v>1225</v>
      </c>
      <c r="K48" s="649" t="s">
        <v>1588</v>
      </c>
      <c r="L48" s="650">
        <v>35.75</v>
      </c>
      <c r="M48" s="650">
        <v>35.75</v>
      </c>
      <c r="N48" s="649">
        <v>1</v>
      </c>
      <c r="O48" s="730">
        <v>0.5</v>
      </c>
      <c r="P48" s="650"/>
      <c r="Q48" s="665">
        <v>0</v>
      </c>
      <c r="R48" s="649"/>
      <c r="S48" s="665">
        <v>0</v>
      </c>
      <c r="T48" s="730"/>
      <c r="U48" s="688">
        <v>0</v>
      </c>
    </row>
    <row r="49" spans="1:21" ht="14.4" customHeight="1" x14ac:dyDescent="0.3">
      <c r="A49" s="648">
        <v>25</v>
      </c>
      <c r="B49" s="649" t="s">
        <v>1391</v>
      </c>
      <c r="C49" s="649">
        <v>89301251</v>
      </c>
      <c r="D49" s="728" t="s">
        <v>1979</v>
      </c>
      <c r="E49" s="729" t="s">
        <v>1531</v>
      </c>
      <c r="F49" s="649" t="s">
        <v>1501</v>
      </c>
      <c r="G49" s="649" t="s">
        <v>1556</v>
      </c>
      <c r="H49" s="649" t="s">
        <v>555</v>
      </c>
      <c r="I49" s="649" t="s">
        <v>1589</v>
      </c>
      <c r="J49" s="649" t="s">
        <v>1225</v>
      </c>
      <c r="K49" s="649" t="s">
        <v>1590</v>
      </c>
      <c r="L49" s="650">
        <v>0</v>
      </c>
      <c r="M49" s="650">
        <v>0</v>
      </c>
      <c r="N49" s="649">
        <v>1</v>
      </c>
      <c r="O49" s="730">
        <v>0.5</v>
      </c>
      <c r="P49" s="650"/>
      <c r="Q49" s="665"/>
      <c r="R49" s="649"/>
      <c r="S49" s="665">
        <v>0</v>
      </c>
      <c r="T49" s="730"/>
      <c r="U49" s="688">
        <v>0</v>
      </c>
    </row>
    <row r="50" spans="1:21" ht="14.4" customHeight="1" x14ac:dyDescent="0.3">
      <c r="A50" s="648">
        <v>25</v>
      </c>
      <c r="B50" s="649" t="s">
        <v>1391</v>
      </c>
      <c r="C50" s="649">
        <v>89301251</v>
      </c>
      <c r="D50" s="728" t="s">
        <v>1979</v>
      </c>
      <c r="E50" s="729" t="s">
        <v>1531</v>
      </c>
      <c r="F50" s="649" t="s">
        <v>1501</v>
      </c>
      <c r="G50" s="649" t="s">
        <v>1549</v>
      </c>
      <c r="H50" s="649" t="s">
        <v>555</v>
      </c>
      <c r="I50" s="649" t="s">
        <v>1013</v>
      </c>
      <c r="J50" s="649" t="s">
        <v>646</v>
      </c>
      <c r="K50" s="649" t="s">
        <v>1558</v>
      </c>
      <c r="L50" s="650">
        <v>96.63</v>
      </c>
      <c r="M50" s="650">
        <v>96.63</v>
      </c>
      <c r="N50" s="649">
        <v>1</v>
      </c>
      <c r="O50" s="730">
        <v>1</v>
      </c>
      <c r="P50" s="650">
        <v>96.63</v>
      </c>
      <c r="Q50" s="665">
        <v>1</v>
      </c>
      <c r="R50" s="649">
        <v>1</v>
      </c>
      <c r="S50" s="665">
        <v>1</v>
      </c>
      <c r="T50" s="730">
        <v>1</v>
      </c>
      <c r="U50" s="688">
        <v>1</v>
      </c>
    </row>
    <row r="51" spans="1:21" ht="14.4" customHeight="1" x14ac:dyDescent="0.3">
      <c r="A51" s="648">
        <v>25</v>
      </c>
      <c r="B51" s="649" t="s">
        <v>1391</v>
      </c>
      <c r="C51" s="649">
        <v>89301251</v>
      </c>
      <c r="D51" s="728" t="s">
        <v>1979</v>
      </c>
      <c r="E51" s="729" t="s">
        <v>1531</v>
      </c>
      <c r="F51" s="649" t="s">
        <v>1501</v>
      </c>
      <c r="G51" s="649" t="s">
        <v>1549</v>
      </c>
      <c r="H51" s="649" t="s">
        <v>555</v>
      </c>
      <c r="I51" s="649" t="s">
        <v>1013</v>
      </c>
      <c r="J51" s="649" t="s">
        <v>646</v>
      </c>
      <c r="K51" s="649" t="s">
        <v>1558</v>
      </c>
      <c r="L51" s="650">
        <v>59.55</v>
      </c>
      <c r="M51" s="650">
        <v>59.55</v>
      </c>
      <c r="N51" s="649">
        <v>1</v>
      </c>
      <c r="O51" s="730">
        <v>1</v>
      </c>
      <c r="P51" s="650"/>
      <c r="Q51" s="665">
        <v>0</v>
      </c>
      <c r="R51" s="649"/>
      <c r="S51" s="665">
        <v>0</v>
      </c>
      <c r="T51" s="730"/>
      <c r="U51" s="688">
        <v>0</v>
      </c>
    </row>
    <row r="52" spans="1:21" ht="14.4" customHeight="1" x14ac:dyDescent="0.3">
      <c r="A52" s="648">
        <v>25</v>
      </c>
      <c r="B52" s="649" t="s">
        <v>1391</v>
      </c>
      <c r="C52" s="649">
        <v>89301251</v>
      </c>
      <c r="D52" s="728" t="s">
        <v>1979</v>
      </c>
      <c r="E52" s="729" t="s">
        <v>1534</v>
      </c>
      <c r="F52" s="649" t="s">
        <v>1501</v>
      </c>
      <c r="G52" s="649" t="s">
        <v>1544</v>
      </c>
      <c r="H52" s="649" t="s">
        <v>555</v>
      </c>
      <c r="I52" s="649" t="s">
        <v>1228</v>
      </c>
      <c r="J52" s="649" t="s">
        <v>1459</v>
      </c>
      <c r="K52" s="649" t="s">
        <v>1460</v>
      </c>
      <c r="L52" s="650">
        <v>333.31</v>
      </c>
      <c r="M52" s="650">
        <v>999.93000000000006</v>
      </c>
      <c r="N52" s="649">
        <v>3</v>
      </c>
      <c r="O52" s="730">
        <v>3</v>
      </c>
      <c r="P52" s="650"/>
      <c r="Q52" s="665">
        <v>0</v>
      </c>
      <c r="R52" s="649"/>
      <c r="S52" s="665">
        <v>0</v>
      </c>
      <c r="T52" s="730"/>
      <c r="U52" s="688">
        <v>0</v>
      </c>
    </row>
    <row r="53" spans="1:21" ht="14.4" customHeight="1" x14ac:dyDescent="0.3">
      <c r="A53" s="648">
        <v>25</v>
      </c>
      <c r="B53" s="649" t="s">
        <v>1391</v>
      </c>
      <c r="C53" s="649">
        <v>89301251</v>
      </c>
      <c r="D53" s="728" t="s">
        <v>1979</v>
      </c>
      <c r="E53" s="729" t="s">
        <v>1534</v>
      </c>
      <c r="F53" s="649" t="s">
        <v>1501</v>
      </c>
      <c r="G53" s="649" t="s">
        <v>1544</v>
      </c>
      <c r="H53" s="649" t="s">
        <v>555</v>
      </c>
      <c r="I53" s="649" t="s">
        <v>1228</v>
      </c>
      <c r="J53" s="649" t="s">
        <v>1459</v>
      </c>
      <c r="K53" s="649" t="s">
        <v>1460</v>
      </c>
      <c r="L53" s="650">
        <v>156.86000000000001</v>
      </c>
      <c r="M53" s="650">
        <v>156.86000000000001</v>
      </c>
      <c r="N53" s="649">
        <v>1</v>
      </c>
      <c r="O53" s="730">
        <v>1</v>
      </c>
      <c r="P53" s="650"/>
      <c r="Q53" s="665">
        <v>0</v>
      </c>
      <c r="R53" s="649"/>
      <c r="S53" s="665">
        <v>0</v>
      </c>
      <c r="T53" s="730"/>
      <c r="U53" s="688">
        <v>0</v>
      </c>
    </row>
    <row r="54" spans="1:21" ht="14.4" customHeight="1" x14ac:dyDescent="0.3">
      <c r="A54" s="648">
        <v>25</v>
      </c>
      <c r="B54" s="649" t="s">
        <v>1391</v>
      </c>
      <c r="C54" s="649">
        <v>89301251</v>
      </c>
      <c r="D54" s="728" t="s">
        <v>1979</v>
      </c>
      <c r="E54" s="729" t="s">
        <v>1534</v>
      </c>
      <c r="F54" s="649" t="s">
        <v>1501</v>
      </c>
      <c r="G54" s="649" t="s">
        <v>1544</v>
      </c>
      <c r="H54" s="649" t="s">
        <v>555</v>
      </c>
      <c r="I54" s="649" t="s">
        <v>1547</v>
      </c>
      <c r="J54" s="649" t="s">
        <v>1459</v>
      </c>
      <c r="K54" s="649" t="s">
        <v>1460</v>
      </c>
      <c r="L54" s="650">
        <v>156.86000000000001</v>
      </c>
      <c r="M54" s="650">
        <v>156.86000000000001</v>
      </c>
      <c r="N54" s="649">
        <v>1</v>
      </c>
      <c r="O54" s="730">
        <v>1</v>
      </c>
      <c r="P54" s="650"/>
      <c r="Q54" s="665">
        <v>0</v>
      </c>
      <c r="R54" s="649"/>
      <c r="S54" s="665">
        <v>0</v>
      </c>
      <c r="T54" s="730"/>
      <c r="U54" s="688">
        <v>0</v>
      </c>
    </row>
    <row r="55" spans="1:21" ht="14.4" customHeight="1" x14ac:dyDescent="0.3">
      <c r="A55" s="648">
        <v>25</v>
      </c>
      <c r="B55" s="649" t="s">
        <v>1391</v>
      </c>
      <c r="C55" s="649">
        <v>89301251</v>
      </c>
      <c r="D55" s="728" t="s">
        <v>1979</v>
      </c>
      <c r="E55" s="729" t="s">
        <v>1534</v>
      </c>
      <c r="F55" s="649" t="s">
        <v>1501</v>
      </c>
      <c r="G55" s="649" t="s">
        <v>1591</v>
      </c>
      <c r="H55" s="649" t="s">
        <v>555</v>
      </c>
      <c r="I55" s="649" t="s">
        <v>1592</v>
      </c>
      <c r="J55" s="649" t="s">
        <v>1593</v>
      </c>
      <c r="K55" s="649" t="s">
        <v>1594</v>
      </c>
      <c r="L55" s="650">
        <v>0</v>
      </c>
      <c r="M55" s="650">
        <v>0</v>
      </c>
      <c r="N55" s="649">
        <v>1</v>
      </c>
      <c r="O55" s="730">
        <v>1</v>
      </c>
      <c r="P55" s="650">
        <v>0</v>
      </c>
      <c r="Q55" s="665"/>
      <c r="R55" s="649">
        <v>1</v>
      </c>
      <c r="S55" s="665">
        <v>1</v>
      </c>
      <c r="T55" s="730">
        <v>1</v>
      </c>
      <c r="U55" s="688">
        <v>1</v>
      </c>
    </row>
    <row r="56" spans="1:21" ht="14.4" customHeight="1" x14ac:dyDescent="0.3">
      <c r="A56" s="648">
        <v>25</v>
      </c>
      <c r="B56" s="649" t="s">
        <v>1391</v>
      </c>
      <c r="C56" s="649">
        <v>89301251</v>
      </c>
      <c r="D56" s="728" t="s">
        <v>1979</v>
      </c>
      <c r="E56" s="729" t="s">
        <v>1534</v>
      </c>
      <c r="F56" s="649" t="s">
        <v>1501</v>
      </c>
      <c r="G56" s="649" t="s">
        <v>1548</v>
      </c>
      <c r="H56" s="649" t="s">
        <v>1084</v>
      </c>
      <c r="I56" s="649" t="s">
        <v>1284</v>
      </c>
      <c r="J56" s="649" t="s">
        <v>1285</v>
      </c>
      <c r="K56" s="649" t="s">
        <v>1286</v>
      </c>
      <c r="L56" s="650">
        <v>154.01</v>
      </c>
      <c r="M56" s="650">
        <v>154.01</v>
      </c>
      <c r="N56" s="649">
        <v>1</v>
      </c>
      <c r="O56" s="730">
        <v>1</v>
      </c>
      <c r="P56" s="650"/>
      <c r="Q56" s="665">
        <v>0</v>
      </c>
      <c r="R56" s="649"/>
      <c r="S56" s="665">
        <v>0</v>
      </c>
      <c r="T56" s="730"/>
      <c r="U56" s="688">
        <v>0</v>
      </c>
    </row>
    <row r="57" spans="1:21" ht="14.4" customHeight="1" x14ac:dyDescent="0.3">
      <c r="A57" s="648">
        <v>25</v>
      </c>
      <c r="B57" s="649" t="s">
        <v>1391</v>
      </c>
      <c r="C57" s="649">
        <v>89301252</v>
      </c>
      <c r="D57" s="728" t="s">
        <v>1980</v>
      </c>
      <c r="E57" s="729" t="s">
        <v>1515</v>
      </c>
      <c r="F57" s="649" t="s">
        <v>1501</v>
      </c>
      <c r="G57" s="649" t="s">
        <v>1595</v>
      </c>
      <c r="H57" s="649" t="s">
        <v>555</v>
      </c>
      <c r="I57" s="649" t="s">
        <v>1596</v>
      </c>
      <c r="J57" s="649" t="s">
        <v>1597</v>
      </c>
      <c r="K57" s="649" t="s">
        <v>1598</v>
      </c>
      <c r="L57" s="650">
        <v>68.819999999999993</v>
      </c>
      <c r="M57" s="650">
        <v>68.819999999999993</v>
      </c>
      <c r="N57" s="649">
        <v>1</v>
      </c>
      <c r="O57" s="730">
        <v>1</v>
      </c>
      <c r="P57" s="650">
        <v>68.819999999999993</v>
      </c>
      <c r="Q57" s="665">
        <v>1</v>
      </c>
      <c r="R57" s="649">
        <v>1</v>
      </c>
      <c r="S57" s="665">
        <v>1</v>
      </c>
      <c r="T57" s="730">
        <v>1</v>
      </c>
      <c r="U57" s="688">
        <v>1</v>
      </c>
    </row>
    <row r="58" spans="1:21" ht="14.4" customHeight="1" x14ac:dyDescent="0.3">
      <c r="A58" s="648">
        <v>25</v>
      </c>
      <c r="B58" s="649" t="s">
        <v>1391</v>
      </c>
      <c r="C58" s="649">
        <v>89301252</v>
      </c>
      <c r="D58" s="728" t="s">
        <v>1980</v>
      </c>
      <c r="E58" s="729" t="s">
        <v>1515</v>
      </c>
      <c r="F58" s="649" t="s">
        <v>1501</v>
      </c>
      <c r="G58" s="649" t="s">
        <v>1544</v>
      </c>
      <c r="H58" s="649" t="s">
        <v>555</v>
      </c>
      <c r="I58" s="649" t="s">
        <v>1228</v>
      </c>
      <c r="J58" s="649" t="s">
        <v>1459</v>
      </c>
      <c r="K58" s="649" t="s">
        <v>1460</v>
      </c>
      <c r="L58" s="650">
        <v>333.31</v>
      </c>
      <c r="M58" s="650">
        <v>4666.34</v>
      </c>
      <c r="N58" s="649">
        <v>14</v>
      </c>
      <c r="O58" s="730">
        <v>10.5</v>
      </c>
      <c r="P58" s="650">
        <v>2333.17</v>
      </c>
      <c r="Q58" s="665">
        <v>0.5</v>
      </c>
      <c r="R58" s="649">
        <v>7</v>
      </c>
      <c r="S58" s="665">
        <v>0.5</v>
      </c>
      <c r="T58" s="730">
        <v>5.5</v>
      </c>
      <c r="U58" s="688">
        <v>0.52380952380952384</v>
      </c>
    </row>
    <row r="59" spans="1:21" ht="14.4" customHeight="1" x14ac:dyDescent="0.3">
      <c r="A59" s="648">
        <v>25</v>
      </c>
      <c r="B59" s="649" t="s">
        <v>1391</v>
      </c>
      <c r="C59" s="649">
        <v>89301252</v>
      </c>
      <c r="D59" s="728" t="s">
        <v>1980</v>
      </c>
      <c r="E59" s="729" t="s">
        <v>1515</v>
      </c>
      <c r="F59" s="649" t="s">
        <v>1501</v>
      </c>
      <c r="G59" s="649" t="s">
        <v>1544</v>
      </c>
      <c r="H59" s="649" t="s">
        <v>555</v>
      </c>
      <c r="I59" s="649" t="s">
        <v>1228</v>
      </c>
      <c r="J59" s="649" t="s">
        <v>1459</v>
      </c>
      <c r="K59" s="649" t="s">
        <v>1460</v>
      </c>
      <c r="L59" s="650">
        <v>156.86000000000001</v>
      </c>
      <c r="M59" s="650">
        <v>5490.1000000000022</v>
      </c>
      <c r="N59" s="649">
        <v>35</v>
      </c>
      <c r="O59" s="730">
        <v>31</v>
      </c>
      <c r="P59" s="650">
        <v>2352.900000000001</v>
      </c>
      <c r="Q59" s="665">
        <v>0.4285714285714286</v>
      </c>
      <c r="R59" s="649">
        <v>15</v>
      </c>
      <c r="S59" s="665">
        <v>0.42857142857142855</v>
      </c>
      <c r="T59" s="730">
        <v>13</v>
      </c>
      <c r="U59" s="688">
        <v>0.41935483870967744</v>
      </c>
    </row>
    <row r="60" spans="1:21" ht="14.4" customHeight="1" x14ac:dyDescent="0.3">
      <c r="A60" s="648">
        <v>25</v>
      </c>
      <c r="B60" s="649" t="s">
        <v>1391</v>
      </c>
      <c r="C60" s="649">
        <v>89301252</v>
      </c>
      <c r="D60" s="728" t="s">
        <v>1980</v>
      </c>
      <c r="E60" s="729" t="s">
        <v>1515</v>
      </c>
      <c r="F60" s="649" t="s">
        <v>1501</v>
      </c>
      <c r="G60" s="649" t="s">
        <v>1599</v>
      </c>
      <c r="H60" s="649" t="s">
        <v>1084</v>
      </c>
      <c r="I60" s="649" t="s">
        <v>1600</v>
      </c>
      <c r="J60" s="649" t="s">
        <v>1601</v>
      </c>
      <c r="K60" s="649" t="s">
        <v>1158</v>
      </c>
      <c r="L60" s="650">
        <v>65.3</v>
      </c>
      <c r="M60" s="650">
        <v>195.89999999999998</v>
      </c>
      <c r="N60" s="649">
        <v>3</v>
      </c>
      <c r="O60" s="730">
        <v>0.5</v>
      </c>
      <c r="P60" s="650"/>
      <c r="Q60" s="665">
        <v>0</v>
      </c>
      <c r="R60" s="649"/>
      <c r="S60" s="665">
        <v>0</v>
      </c>
      <c r="T60" s="730"/>
      <c r="U60" s="688">
        <v>0</v>
      </c>
    </row>
    <row r="61" spans="1:21" ht="14.4" customHeight="1" x14ac:dyDescent="0.3">
      <c r="A61" s="648">
        <v>25</v>
      </c>
      <c r="B61" s="649" t="s">
        <v>1391</v>
      </c>
      <c r="C61" s="649">
        <v>89301252</v>
      </c>
      <c r="D61" s="728" t="s">
        <v>1980</v>
      </c>
      <c r="E61" s="729" t="s">
        <v>1515</v>
      </c>
      <c r="F61" s="649" t="s">
        <v>1501</v>
      </c>
      <c r="G61" s="649" t="s">
        <v>1559</v>
      </c>
      <c r="H61" s="649" t="s">
        <v>1084</v>
      </c>
      <c r="I61" s="649" t="s">
        <v>1602</v>
      </c>
      <c r="J61" s="649" t="s">
        <v>1603</v>
      </c>
      <c r="K61" s="649" t="s">
        <v>1604</v>
      </c>
      <c r="L61" s="650">
        <v>138.16</v>
      </c>
      <c r="M61" s="650">
        <v>414.48</v>
      </c>
      <c r="N61" s="649">
        <v>3</v>
      </c>
      <c r="O61" s="730">
        <v>2</v>
      </c>
      <c r="P61" s="650">
        <v>138.16</v>
      </c>
      <c r="Q61" s="665">
        <v>0.33333333333333331</v>
      </c>
      <c r="R61" s="649">
        <v>1</v>
      </c>
      <c r="S61" s="665">
        <v>0.33333333333333331</v>
      </c>
      <c r="T61" s="730">
        <v>1</v>
      </c>
      <c r="U61" s="688">
        <v>0.5</v>
      </c>
    </row>
    <row r="62" spans="1:21" ht="14.4" customHeight="1" x14ac:dyDescent="0.3">
      <c r="A62" s="648">
        <v>25</v>
      </c>
      <c r="B62" s="649" t="s">
        <v>1391</v>
      </c>
      <c r="C62" s="649">
        <v>89301252</v>
      </c>
      <c r="D62" s="728" t="s">
        <v>1980</v>
      </c>
      <c r="E62" s="729" t="s">
        <v>1515</v>
      </c>
      <c r="F62" s="649" t="s">
        <v>1501</v>
      </c>
      <c r="G62" s="649" t="s">
        <v>1559</v>
      </c>
      <c r="H62" s="649" t="s">
        <v>1084</v>
      </c>
      <c r="I62" s="649" t="s">
        <v>1280</v>
      </c>
      <c r="J62" s="649" t="s">
        <v>1281</v>
      </c>
      <c r="K62" s="649" t="s">
        <v>1464</v>
      </c>
      <c r="L62" s="650">
        <v>184.22</v>
      </c>
      <c r="M62" s="650">
        <v>184.22</v>
      </c>
      <c r="N62" s="649">
        <v>1</v>
      </c>
      <c r="O62" s="730">
        <v>1</v>
      </c>
      <c r="P62" s="650"/>
      <c r="Q62" s="665">
        <v>0</v>
      </c>
      <c r="R62" s="649"/>
      <c r="S62" s="665">
        <v>0</v>
      </c>
      <c r="T62" s="730"/>
      <c r="U62" s="688">
        <v>0</v>
      </c>
    </row>
    <row r="63" spans="1:21" ht="14.4" customHeight="1" x14ac:dyDescent="0.3">
      <c r="A63" s="648">
        <v>25</v>
      </c>
      <c r="B63" s="649" t="s">
        <v>1391</v>
      </c>
      <c r="C63" s="649">
        <v>89301252</v>
      </c>
      <c r="D63" s="728" t="s">
        <v>1980</v>
      </c>
      <c r="E63" s="729" t="s">
        <v>1515</v>
      </c>
      <c r="F63" s="649" t="s">
        <v>1501</v>
      </c>
      <c r="G63" s="649" t="s">
        <v>1605</v>
      </c>
      <c r="H63" s="649" t="s">
        <v>555</v>
      </c>
      <c r="I63" s="649" t="s">
        <v>1606</v>
      </c>
      <c r="J63" s="649" t="s">
        <v>1607</v>
      </c>
      <c r="K63" s="649" t="s">
        <v>1608</v>
      </c>
      <c r="L63" s="650">
        <v>0</v>
      </c>
      <c r="M63" s="650">
        <v>0</v>
      </c>
      <c r="N63" s="649">
        <v>1</v>
      </c>
      <c r="O63" s="730">
        <v>1</v>
      </c>
      <c r="P63" s="650"/>
      <c r="Q63" s="665"/>
      <c r="R63" s="649"/>
      <c r="S63" s="665">
        <v>0</v>
      </c>
      <c r="T63" s="730"/>
      <c r="U63" s="688">
        <v>0</v>
      </c>
    </row>
    <row r="64" spans="1:21" ht="14.4" customHeight="1" x14ac:dyDescent="0.3">
      <c r="A64" s="648">
        <v>25</v>
      </c>
      <c r="B64" s="649" t="s">
        <v>1391</v>
      </c>
      <c r="C64" s="649">
        <v>89301252</v>
      </c>
      <c r="D64" s="728" t="s">
        <v>1980</v>
      </c>
      <c r="E64" s="729" t="s">
        <v>1515</v>
      </c>
      <c r="F64" s="649" t="s">
        <v>1501</v>
      </c>
      <c r="G64" s="649" t="s">
        <v>1552</v>
      </c>
      <c r="H64" s="649" t="s">
        <v>555</v>
      </c>
      <c r="I64" s="649" t="s">
        <v>1553</v>
      </c>
      <c r="J64" s="649" t="s">
        <v>1554</v>
      </c>
      <c r="K64" s="649" t="s">
        <v>1555</v>
      </c>
      <c r="L64" s="650">
        <v>0</v>
      </c>
      <c r="M64" s="650">
        <v>0</v>
      </c>
      <c r="N64" s="649">
        <v>1</v>
      </c>
      <c r="O64" s="730">
        <v>1</v>
      </c>
      <c r="P64" s="650"/>
      <c r="Q64" s="665"/>
      <c r="R64" s="649"/>
      <c r="S64" s="665">
        <v>0</v>
      </c>
      <c r="T64" s="730"/>
      <c r="U64" s="688">
        <v>0</v>
      </c>
    </row>
    <row r="65" spans="1:21" ht="14.4" customHeight="1" x14ac:dyDescent="0.3">
      <c r="A65" s="648">
        <v>25</v>
      </c>
      <c r="B65" s="649" t="s">
        <v>1391</v>
      </c>
      <c r="C65" s="649">
        <v>89301252</v>
      </c>
      <c r="D65" s="728" t="s">
        <v>1980</v>
      </c>
      <c r="E65" s="729" t="s">
        <v>1515</v>
      </c>
      <c r="F65" s="649" t="s">
        <v>1501</v>
      </c>
      <c r="G65" s="649" t="s">
        <v>1609</v>
      </c>
      <c r="H65" s="649" t="s">
        <v>555</v>
      </c>
      <c r="I65" s="649" t="s">
        <v>1610</v>
      </c>
      <c r="J65" s="649" t="s">
        <v>1611</v>
      </c>
      <c r="K65" s="649" t="s">
        <v>1612</v>
      </c>
      <c r="L65" s="650">
        <v>0</v>
      </c>
      <c r="M65" s="650">
        <v>0</v>
      </c>
      <c r="N65" s="649">
        <v>1</v>
      </c>
      <c r="O65" s="730">
        <v>1</v>
      </c>
      <c r="P65" s="650">
        <v>0</v>
      </c>
      <c r="Q65" s="665"/>
      <c r="R65" s="649">
        <v>1</v>
      </c>
      <c r="S65" s="665">
        <v>1</v>
      </c>
      <c r="T65" s="730">
        <v>1</v>
      </c>
      <c r="U65" s="688">
        <v>1</v>
      </c>
    </row>
    <row r="66" spans="1:21" ht="14.4" customHeight="1" x14ac:dyDescent="0.3">
      <c r="A66" s="648">
        <v>25</v>
      </c>
      <c r="B66" s="649" t="s">
        <v>1391</v>
      </c>
      <c r="C66" s="649">
        <v>89301252</v>
      </c>
      <c r="D66" s="728" t="s">
        <v>1980</v>
      </c>
      <c r="E66" s="729" t="s">
        <v>1515</v>
      </c>
      <c r="F66" s="649" t="s">
        <v>1501</v>
      </c>
      <c r="G66" s="649" t="s">
        <v>1613</v>
      </c>
      <c r="H66" s="649" t="s">
        <v>555</v>
      </c>
      <c r="I66" s="649" t="s">
        <v>870</v>
      </c>
      <c r="J66" s="649" t="s">
        <v>871</v>
      </c>
      <c r="K66" s="649" t="s">
        <v>1614</v>
      </c>
      <c r="L66" s="650">
        <v>71.2</v>
      </c>
      <c r="M66" s="650">
        <v>783.19999999999993</v>
      </c>
      <c r="N66" s="649">
        <v>11</v>
      </c>
      <c r="O66" s="730">
        <v>5.5</v>
      </c>
      <c r="P66" s="650">
        <v>142.4</v>
      </c>
      <c r="Q66" s="665">
        <v>0.18181818181818185</v>
      </c>
      <c r="R66" s="649">
        <v>2</v>
      </c>
      <c r="S66" s="665">
        <v>0.18181818181818182</v>
      </c>
      <c r="T66" s="730">
        <v>1</v>
      </c>
      <c r="U66" s="688">
        <v>0.18181818181818182</v>
      </c>
    </row>
    <row r="67" spans="1:21" ht="14.4" customHeight="1" x14ac:dyDescent="0.3">
      <c r="A67" s="648">
        <v>25</v>
      </c>
      <c r="B67" s="649" t="s">
        <v>1391</v>
      </c>
      <c r="C67" s="649">
        <v>89301252</v>
      </c>
      <c r="D67" s="728" t="s">
        <v>1980</v>
      </c>
      <c r="E67" s="729" t="s">
        <v>1515</v>
      </c>
      <c r="F67" s="649" t="s">
        <v>1501</v>
      </c>
      <c r="G67" s="649" t="s">
        <v>1615</v>
      </c>
      <c r="H67" s="649" t="s">
        <v>555</v>
      </c>
      <c r="I67" s="649" t="s">
        <v>1616</v>
      </c>
      <c r="J67" s="649" t="s">
        <v>1617</v>
      </c>
      <c r="K67" s="649" t="s">
        <v>1618</v>
      </c>
      <c r="L67" s="650">
        <v>31.4</v>
      </c>
      <c r="M67" s="650">
        <v>470.99999999999994</v>
      </c>
      <c r="N67" s="649">
        <v>15</v>
      </c>
      <c r="O67" s="730">
        <v>14</v>
      </c>
      <c r="P67" s="650">
        <v>94.199999999999989</v>
      </c>
      <c r="Q67" s="665">
        <v>0.2</v>
      </c>
      <c r="R67" s="649">
        <v>3</v>
      </c>
      <c r="S67" s="665">
        <v>0.2</v>
      </c>
      <c r="T67" s="730">
        <v>3</v>
      </c>
      <c r="U67" s="688">
        <v>0.21428571428571427</v>
      </c>
    </row>
    <row r="68" spans="1:21" ht="14.4" customHeight="1" x14ac:dyDescent="0.3">
      <c r="A68" s="648">
        <v>25</v>
      </c>
      <c r="B68" s="649" t="s">
        <v>1391</v>
      </c>
      <c r="C68" s="649">
        <v>89301252</v>
      </c>
      <c r="D68" s="728" t="s">
        <v>1980</v>
      </c>
      <c r="E68" s="729" t="s">
        <v>1515</v>
      </c>
      <c r="F68" s="649" t="s">
        <v>1501</v>
      </c>
      <c r="G68" s="649" t="s">
        <v>1615</v>
      </c>
      <c r="H68" s="649" t="s">
        <v>555</v>
      </c>
      <c r="I68" s="649" t="s">
        <v>1619</v>
      </c>
      <c r="J68" s="649" t="s">
        <v>1620</v>
      </c>
      <c r="K68" s="649" t="s">
        <v>1570</v>
      </c>
      <c r="L68" s="650">
        <v>0</v>
      </c>
      <c r="M68" s="650">
        <v>0</v>
      </c>
      <c r="N68" s="649">
        <v>1</v>
      </c>
      <c r="O68" s="730">
        <v>1</v>
      </c>
      <c r="P68" s="650">
        <v>0</v>
      </c>
      <c r="Q68" s="665"/>
      <c r="R68" s="649">
        <v>1</v>
      </c>
      <c r="S68" s="665">
        <v>1</v>
      </c>
      <c r="T68" s="730">
        <v>1</v>
      </c>
      <c r="U68" s="688">
        <v>1</v>
      </c>
    </row>
    <row r="69" spans="1:21" ht="14.4" customHeight="1" x14ac:dyDescent="0.3">
      <c r="A69" s="648">
        <v>25</v>
      </c>
      <c r="B69" s="649" t="s">
        <v>1391</v>
      </c>
      <c r="C69" s="649">
        <v>89301252</v>
      </c>
      <c r="D69" s="728" t="s">
        <v>1980</v>
      </c>
      <c r="E69" s="729" t="s">
        <v>1515</v>
      </c>
      <c r="F69" s="649" t="s">
        <v>1501</v>
      </c>
      <c r="G69" s="649" t="s">
        <v>1621</v>
      </c>
      <c r="H69" s="649" t="s">
        <v>1084</v>
      </c>
      <c r="I69" s="649" t="s">
        <v>1622</v>
      </c>
      <c r="J69" s="649" t="s">
        <v>1623</v>
      </c>
      <c r="K69" s="649" t="s">
        <v>1624</v>
      </c>
      <c r="L69" s="650">
        <v>137.66</v>
      </c>
      <c r="M69" s="650">
        <v>137.66</v>
      </c>
      <c r="N69" s="649">
        <v>1</v>
      </c>
      <c r="O69" s="730">
        <v>1</v>
      </c>
      <c r="P69" s="650">
        <v>137.66</v>
      </c>
      <c r="Q69" s="665">
        <v>1</v>
      </c>
      <c r="R69" s="649">
        <v>1</v>
      </c>
      <c r="S69" s="665">
        <v>1</v>
      </c>
      <c r="T69" s="730">
        <v>1</v>
      </c>
      <c r="U69" s="688">
        <v>1</v>
      </c>
    </row>
    <row r="70" spans="1:21" ht="14.4" customHeight="1" x14ac:dyDescent="0.3">
      <c r="A70" s="648">
        <v>25</v>
      </c>
      <c r="B70" s="649" t="s">
        <v>1391</v>
      </c>
      <c r="C70" s="649">
        <v>89301252</v>
      </c>
      <c r="D70" s="728" t="s">
        <v>1980</v>
      </c>
      <c r="E70" s="729" t="s">
        <v>1515</v>
      </c>
      <c r="F70" s="649" t="s">
        <v>1501</v>
      </c>
      <c r="G70" s="649" t="s">
        <v>1548</v>
      </c>
      <c r="H70" s="649" t="s">
        <v>1084</v>
      </c>
      <c r="I70" s="649" t="s">
        <v>1284</v>
      </c>
      <c r="J70" s="649" t="s">
        <v>1285</v>
      </c>
      <c r="K70" s="649" t="s">
        <v>1286</v>
      </c>
      <c r="L70" s="650">
        <v>154.01</v>
      </c>
      <c r="M70" s="650">
        <v>4620.2999999999993</v>
      </c>
      <c r="N70" s="649">
        <v>30</v>
      </c>
      <c r="O70" s="730">
        <v>26.5</v>
      </c>
      <c r="P70" s="650">
        <v>2464.16</v>
      </c>
      <c r="Q70" s="665">
        <v>0.53333333333333344</v>
      </c>
      <c r="R70" s="649">
        <v>16</v>
      </c>
      <c r="S70" s="665">
        <v>0.53333333333333333</v>
      </c>
      <c r="T70" s="730">
        <v>14</v>
      </c>
      <c r="U70" s="688">
        <v>0.52830188679245282</v>
      </c>
    </row>
    <row r="71" spans="1:21" ht="14.4" customHeight="1" x14ac:dyDescent="0.3">
      <c r="A71" s="648">
        <v>25</v>
      </c>
      <c r="B71" s="649" t="s">
        <v>1391</v>
      </c>
      <c r="C71" s="649">
        <v>89301252</v>
      </c>
      <c r="D71" s="728" t="s">
        <v>1980</v>
      </c>
      <c r="E71" s="729" t="s">
        <v>1515</v>
      </c>
      <c r="F71" s="649" t="s">
        <v>1501</v>
      </c>
      <c r="G71" s="649" t="s">
        <v>1548</v>
      </c>
      <c r="H71" s="649" t="s">
        <v>1084</v>
      </c>
      <c r="I71" s="649" t="s">
        <v>1571</v>
      </c>
      <c r="J71" s="649" t="s">
        <v>1572</v>
      </c>
      <c r="K71" s="649" t="s">
        <v>1573</v>
      </c>
      <c r="L71" s="650">
        <v>77.010000000000005</v>
      </c>
      <c r="M71" s="650">
        <v>1001.1300000000001</v>
      </c>
      <c r="N71" s="649">
        <v>13</v>
      </c>
      <c r="O71" s="730">
        <v>12</v>
      </c>
      <c r="P71" s="650">
        <v>308.04000000000002</v>
      </c>
      <c r="Q71" s="665">
        <v>0.30769230769230765</v>
      </c>
      <c r="R71" s="649">
        <v>4</v>
      </c>
      <c r="S71" s="665">
        <v>0.30769230769230771</v>
      </c>
      <c r="T71" s="730">
        <v>4</v>
      </c>
      <c r="U71" s="688">
        <v>0.33333333333333331</v>
      </c>
    </row>
    <row r="72" spans="1:21" ht="14.4" customHeight="1" x14ac:dyDescent="0.3">
      <c r="A72" s="648">
        <v>25</v>
      </c>
      <c r="B72" s="649" t="s">
        <v>1391</v>
      </c>
      <c r="C72" s="649">
        <v>89301252</v>
      </c>
      <c r="D72" s="728" t="s">
        <v>1980</v>
      </c>
      <c r="E72" s="729" t="s">
        <v>1515</v>
      </c>
      <c r="F72" s="649" t="s">
        <v>1501</v>
      </c>
      <c r="G72" s="649" t="s">
        <v>1625</v>
      </c>
      <c r="H72" s="649" t="s">
        <v>555</v>
      </c>
      <c r="I72" s="649" t="s">
        <v>1626</v>
      </c>
      <c r="J72" s="649" t="s">
        <v>1627</v>
      </c>
      <c r="K72" s="649" t="s">
        <v>1628</v>
      </c>
      <c r="L72" s="650">
        <v>51.62</v>
      </c>
      <c r="M72" s="650">
        <v>154.85999999999999</v>
      </c>
      <c r="N72" s="649">
        <v>3</v>
      </c>
      <c r="O72" s="730">
        <v>2.5</v>
      </c>
      <c r="P72" s="650">
        <v>51.62</v>
      </c>
      <c r="Q72" s="665">
        <v>0.33333333333333337</v>
      </c>
      <c r="R72" s="649">
        <v>1</v>
      </c>
      <c r="S72" s="665">
        <v>0.33333333333333331</v>
      </c>
      <c r="T72" s="730">
        <v>1</v>
      </c>
      <c r="U72" s="688">
        <v>0.4</v>
      </c>
    </row>
    <row r="73" spans="1:21" ht="14.4" customHeight="1" x14ac:dyDescent="0.3">
      <c r="A73" s="648">
        <v>25</v>
      </c>
      <c r="B73" s="649" t="s">
        <v>1391</v>
      </c>
      <c r="C73" s="649">
        <v>89301252</v>
      </c>
      <c r="D73" s="728" t="s">
        <v>1980</v>
      </c>
      <c r="E73" s="729" t="s">
        <v>1515</v>
      </c>
      <c r="F73" s="649" t="s">
        <v>1501</v>
      </c>
      <c r="G73" s="649" t="s">
        <v>1629</v>
      </c>
      <c r="H73" s="649" t="s">
        <v>555</v>
      </c>
      <c r="I73" s="649" t="s">
        <v>1630</v>
      </c>
      <c r="J73" s="649" t="s">
        <v>1631</v>
      </c>
      <c r="K73" s="649" t="s">
        <v>1632</v>
      </c>
      <c r="L73" s="650">
        <v>56.01</v>
      </c>
      <c r="M73" s="650">
        <v>56.01</v>
      </c>
      <c r="N73" s="649">
        <v>1</v>
      </c>
      <c r="O73" s="730">
        <v>1</v>
      </c>
      <c r="P73" s="650"/>
      <c r="Q73" s="665">
        <v>0</v>
      </c>
      <c r="R73" s="649"/>
      <c r="S73" s="665">
        <v>0</v>
      </c>
      <c r="T73" s="730"/>
      <c r="U73" s="688">
        <v>0</v>
      </c>
    </row>
    <row r="74" spans="1:21" ht="14.4" customHeight="1" x14ac:dyDescent="0.3">
      <c r="A74" s="648">
        <v>25</v>
      </c>
      <c r="B74" s="649" t="s">
        <v>1391</v>
      </c>
      <c r="C74" s="649">
        <v>89301252</v>
      </c>
      <c r="D74" s="728" t="s">
        <v>1980</v>
      </c>
      <c r="E74" s="729" t="s">
        <v>1515</v>
      </c>
      <c r="F74" s="649" t="s">
        <v>1501</v>
      </c>
      <c r="G74" s="649" t="s">
        <v>1556</v>
      </c>
      <c r="H74" s="649" t="s">
        <v>555</v>
      </c>
      <c r="I74" s="649" t="s">
        <v>1224</v>
      </c>
      <c r="J74" s="649" t="s">
        <v>1225</v>
      </c>
      <c r="K74" s="649" t="s">
        <v>1557</v>
      </c>
      <c r="L74" s="650">
        <v>31.54</v>
      </c>
      <c r="M74" s="650">
        <v>63.08</v>
      </c>
      <c r="N74" s="649">
        <v>2</v>
      </c>
      <c r="O74" s="730">
        <v>1.5</v>
      </c>
      <c r="P74" s="650">
        <v>63.08</v>
      </c>
      <c r="Q74" s="665">
        <v>1</v>
      </c>
      <c r="R74" s="649">
        <v>2</v>
      </c>
      <c r="S74" s="665">
        <v>1</v>
      </c>
      <c r="T74" s="730">
        <v>1.5</v>
      </c>
      <c r="U74" s="688">
        <v>1</v>
      </c>
    </row>
    <row r="75" spans="1:21" ht="14.4" customHeight="1" x14ac:dyDescent="0.3">
      <c r="A75" s="648">
        <v>25</v>
      </c>
      <c r="B75" s="649" t="s">
        <v>1391</v>
      </c>
      <c r="C75" s="649">
        <v>89301252</v>
      </c>
      <c r="D75" s="728" t="s">
        <v>1980</v>
      </c>
      <c r="E75" s="729" t="s">
        <v>1515</v>
      </c>
      <c r="F75" s="649" t="s">
        <v>1501</v>
      </c>
      <c r="G75" s="649" t="s">
        <v>1549</v>
      </c>
      <c r="H75" s="649" t="s">
        <v>1084</v>
      </c>
      <c r="I75" s="649" t="s">
        <v>1550</v>
      </c>
      <c r="J75" s="649" t="s">
        <v>646</v>
      </c>
      <c r="K75" s="649" t="s">
        <v>1551</v>
      </c>
      <c r="L75" s="650">
        <v>48.31</v>
      </c>
      <c r="M75" s="650">
        <v>1400.9899999999998</v>
      </c>
      <c r="N75" s="649">
        <v>29</v>
      </c>
      <c r="O75" s="730">
        <v>21</v>
      </c>
      <c r="P75" s="650">
        <v>772.95999999999981</v>
      </c>
      <c r="Q75" s="665">
        <v>0.55172413793103448</v>
      </c>
      <c r="R75" s="649">
        <v>16</v>
      </c>
      <c r="S75" s="665">
        <v>0.55172413793103448</v>
      </c>
      <c r="T75" s="730">
        <v>11.5</v>
      </c>
      <c r="U75" s="688">
        <v>0.54761904761904767</v>
      </c>
    </row>
    <row r="76" spans="1:21" ht="14.4" customHeight="1" x14ac:dyDescent="0.3">
      <c r="A76" s="648">
        <v>25</v>
      </c>
      <c r="B76" s="649" t="s">
        <v>1391</v>
      </c>
      <c r="C76" s="649">
        <v>89301252</v>
      </c>
      <c r="D76" s="728" t="s">
        <v>1980</v>
      </c>
      <c r="E76" s="729" t="s">
        <v>1515</v>
      </c>
      <c r="F76" s="649" t="s">
        <v>1501</v>
      </c>
      <c r="G76" s="649" t="s">
        <v>1549</v>
      </c>
      <c r="H76" s="649" t="s">
        <v>1084</v>
      </c>
      <c r="I76" s="649" t="s">
        <v>1550</v>
      </c>
      <c r="J76" s="649" t="s">
        <v>646</v>
      </c>
      <c r="K76" s="649" t="s">
        <v>1551</v>
      </c>
      <c r="L76" s="650">
        <v>29.78</v>
      </c>
      <c r="M76" s="650">
        <v>89.34</v>
      </c>
      <c r="N76" s="649">
        <v>3</v>
      </c>
      <c r="O76" s="730">
        <v>2.5</v>
      </c>
      <c r="P76" s="650">
        <v>59.56</v>
      </c>
      <c r="Q76" s="665">
        <v>0.66666666666666663</v>
      </c>
      <c r="R76" s="649">
        <v>2</v>
      </c>
      <c r="S76" s="665">
        <v>0.66666666666666663</v>
      </c>
      <c r="T76" s="730">
        <v>1.5</v>
      </c>
      <c r="U76" s="688">
        <v>0.6</v>
      </c>
    </row>
    <row r="77" spans="1:21" ht="14.4" customHeight="1" x14ac:dyDescent="0.3">
      <c r="A77" s="648">
        <v>25</v>
      </c>
      <c r="B77" s="649" t="s">
        <v>1391</v>
      </c>
      <c r="C77" s="649">
        <v>89301252</v>
      </c>
      <c r="D77" s="728" t="s">
        <v>1980</v>
      </c>
      <c r="E77" s="729" t="s">
        <v>1515</v>
      </c>
      <c r="F77" s="649" t="s">
        <v>1501</v>
      </c>
      <c r="G77" s="649" t="s">
        <v>1549</v>
      </c>
      <c r="H77" s="649" t="s">
        <v>555</v>
      </c>
      <c r="I77" s="649" t="s">
        <v>1633</v>
      </c>
      <c r="J77" s="649" t="s">
        <v>646</v>
      </c>
      <c r="K77" s="649" t="s">
        <v>1551</v>
      </c>
      <c r="L77" s="650">
        <v>48.31</v>
      </c>
      <c r="M77" s="650">
        <v>48.31</v>
      </c>
      <c r="N77" s="649">
        <v>1</v>
      </c>
      <c r="O77" s="730">
        <v>0.5</v>
      </c>
      <c r="P77" s="650"/>
      <c r="Q77" s="665">
        <v>0</v>
      </c>
      <c r="R77" s="649"/>
      <c r="S77" s="665">
        <v>0</v>
      </c>
      <c r="T77" s="730"/>
      <c r="U77" s="688">
        <v>0</v>
      </c>
    </row>
    <row r="78" spans="1:21" ht="14.4" customHeight="1" x14ac:dyDescent="0.3">
      <c r="A78" s="648">
        <v>25</v>
      </c>
      <c r="B78" s="649" t="s">
        <v>1391</v>
      </c>
      <c r="C78" s="649">
        <v>89301252</v>
      </c>
      <c r="D78" s="728" t="s">
        <v>1980</v>
      </c>
      <c r="E78" s="729" t="s">
        <v>1515</v>
      </c>
      <c r="F78" s="649" t="s">
        <v>1501</v>
      </c>
      <c r="G78" s="649" t="s">
        <v>1634</v>
      </c>
      <c r="H78" s="649" t="s">
        <v>1084</v>
      </c>
      <c r="I78" s="649" t="s">
        <v>1635</v>
      </c>
      <c r="J78" s="649" t="s">
        <v>1636</v>
      </c>
      <c r="K78" s="649" t="s">
        <v>1637</v>
      </c>
      <c r="L78" s="650">
        <v>269</v>
      </c>
      <c r="M78" s="650">
        <v>807</v>
      </c>
      <c r="N78" s="649">
        <v>3</v>
      </c>
      <c r="O78" s="730">
        <v>0.5</v>
      </c>
      <c r="P78" s="650"/>
      <c r="Q78" s="665">
        <v>0</v>
      </c>
      <c r="R78" s="649"/>
      <c r="S78" s="665">
        <v>0</v>
      </c>
      <c r="T78" s="730"/>
      <c r="U78" s="688">
        <v>0</v>
      </c>
    </row>
    <row r="79" spans="1:21" ht="14.4" customHeight="1" x14ac:dyDescent="0.3">
      <c r="A79" s="648">
        <v>25</v>
      </c>
      <c r="B79" s="649" t="s">
        <v>1391</v>
      </c>
      <c r="C79" s="649">
        <v>89301252</v>
      </c>
      <c r="D79" s="728" t="s">
        <v>1980</v>
      </c>
      <c r="E79" s="729" t="s">
        <v>1515</v>
      </c>
      <c r="F79" s="649" t="s">
        <v>1501</v>
      </c>
      <c r="G79" s="649" t="s">
        <v>1638</v>
      </c>
      <c r="H79" s="649" t="s">
        <v>555</v>
      </c>
      <c r="I79" s="649" t="s">
        <v>1639</v>
      </c>
      <c r="J79" s="649" t="s">
        <v>1640</v>
      </c>
      <c r="K79" s="649" t="s">
        <v>1641</v>
      </c>
      <c r="L79" s="650">
        <v>0</v>
      </c>
      <c r="M79" s="650">
        <v>0</v>
      </c>
      <c r="N79" s="649">
        <v>1</v>
      </c>
      <c r="O79" s="730">
        <v>1</v>
      </c>
      <c r="P79" s="650"/>
      <c r="Q79" s="665"/>
      <c r="R79" s="649"/>
      <c r="S79" s="665">
        <v>0</v>
      </c>
      <c r="T79" s="730"/>
      <c r="U79" s="688">
        <v>0</v>
      </c>
    </row>
    <row r="80" spans="1:21" ht="14.4" customHeight="1" x14ac:dyDescent="0.3">
      <c r="A80" s="648">
        <v>25</v>
      </c>
      <c r="B80" s="649" t="s">
        <v>1391</v>
      </c>
      <c r="C80" s="649">
        <v>89301252</v>
      </c>
      <c r="D80" s="728" t="s">
        <v>1980</v>
      </c>
      <c r="E80" s="729" t="s">
        <v>1515</v>
      </c>
      <c r="F80" s="649" t="s">
        <v>1501</v>
      </c>
      <c r="G80" s="649" t="s">
        <v>1642</v>
      </c>
      <c r="H80" s="649" t="s">
        <v>555</v>
      </c>
      <c r="I80" s="649" t="s">
        <v>678</v>
      </c>
      <c r="J80" s="649" t="s">
        <v>1643</v>
      </c>
      <c r="K80" s="649" t="s">
        <v>1644</v>
      </c>
      <c r="L80" s="650">
        <v>85.49</v>
      </c>
      <c r="M80" s="650">
        <v>85.49</v>
      </c>
      <c r="N80" s="649">
        <v>1</v>
      </c>
      <c r="O80" s="730">
        <v>1</v>
      </c>
      <c r="P80" s="650"/>
      <c r="Q80" s="665">
        <v>0</v>
      </c>
      <c r="R80" s="649"/>
      <c r="S80" s="665">
        <v>0</v>
      </c>
      <c r="T80" s="730"/>
      <c r="U80" s="688">
        <v>0</v>
      </c>
    </row>
    <row r="81" spans="1:21" ht="14.4" customHeight="1" x14ac:dyDescent="0.3">
      <c r="A81" s="648">
        <v>25</v>
      </c>
      <c r="B81" s="649" t="s">
        <v>1391</v>
      </c>
      <c r="C81" s="649">
        <v>89301252</v>
      </c>
      <c r="D81" s="728" t="s">
        <v>1980</v>
      </c>
      <c r="E81" s="729" t="s">
        <v>1515</v>
      </c>
      <c r="F81" s="649" t="s">
        <v>1501</v>
      </c>
      <c r="G81" s="649" t="s">
        <v>1645</v>
      </c>
      <c r="H81" s="649" t="s">
        <v>555</v>
      </c>
      <c r="I81" s="649" t="s">
        <v>1646</v>
      </c>
      <c r="J81" s="649" t="s">
        <v>1647</v>
      </c>
      <c r="K81" s="649" t="s">
        <v>1648</v>
      </c>
      <c r="L81" s="650">
        <v>0</v>
      </c>
      <c r="M81" s="650">
        <v>0</v>
      </c>
      <c r="N81" s="649">
        <v>8</v>
      </c>
      <c r="O81" s="730">
        <v>5</v>
      </c>
      <c r="P81" s="650">
        <v>0</v>
      </c>
      <c r="Q81" s="665"/>
      <c r="R81" s="649">
        <v>2</v>
      </c>
      <c r="S81" s="665">
        <v>0.25</v>
      </c>
      <c r="T81" s="730">
        <v>1</v>
      </c>
      <c r="U81" s="688">
        <v>0.2</v>
      </c>
    </row>
    <row r="82" spans="1:21" ht="14.4" customHeight="1" x14ac:dyDescent="0.3">
      <c r="A82" s="648">
        <v>25</v>
      </c>
      <c r="B82" s="649" t="s">
        <v>1391</v>
      </c>
      <c r="C82" s="649">
        <v>89301252</v>
      </c>
      <c r="D82" s="728" t="s">
        <v>1980</v>
      </c>
      <c r="E82" s="729" t="s">
        <v>1515</v>
      </c>
      <c r="F82" s="649" t="s">
        <v>1501</v>
      </c>
      <c r="G82" s="649" t="s">
        <v>1645</v>
      </c>
      <c r="H82" s="649" t="s">
        <v>555</v>
      </c>
      <c r="I82" s="649" t="s">
        <v>1649</v>
      </c>
      <c r="J82" s="649" t="s">
        <v>1650</v>
      </c>
      <c r="K82" s="649" t="s">
        <v>1651</v>
      </c>
      <c r="L82" s="650">
        <v>0</v>
      </c>
      <c r="M82" s="650">
        <v>0</v>
      </c>
      <c r="N82" s="649">
        <v>1</v>
      </c>
      <c r="O82" s="730">
        <v>1</v>
      </c>
      <c r="P82" s="650"/>
      <c r="Q82" s="665"/>
      <c r="R82" s="649"/>
      <c r="S82" s="665">
        <v>0</v>
      </c>
      <c r="T82" s="730"/>
      <c r="U82" s="688">
        <v>0</v>
      </c>
    </row>
    <row r="83" spans="1:21" ht="14.4" customHeight="1" x14ac:dyDescent="0.3">
      <c r="A83" s="648">
        <v>25</v>
      </c>
      <c r="B83" s="649" t="s">
        <v>1391</v>
      </c>
      <c r="C83" s="649">
        <v>89301252</v>
      </c>
      <c r="D83" s="728" t="s">
        <v>1980</v>
      </c>
      <c r="E83" s="729" t="s">
        <v>1515</v>
      </c>
      <c r="F83" s="649" t="s">
        <v>1501</v>
      </c>
      <c r="G83" s="649" t="s">
        <v>1652</v>
      </c>
      <c r="H83" s="649" t="s">
        <v>555</v>
      </c>
      <c r="I83" s="649" t="s">
        <v>1653</v>
      </c>
      <c r="J83" s="649" t="s">
        <v>1654</v>
      </c>
      <c r="K83" s="649" t="s">
        <v>714</v>
      </c>
      <c r="L83" s="650">
        <v>0</v>
      </c>
      <c r="M83" s="650">
        <v>0</v>
      </c>
      <c r="N83" s="649">
        <v>1</v>
      </c>
      <c r="O83" s="730">
        <v>0.5</v>
      </c>
      <c r="P83" s="650"/>
      <c r="Q83" s="665"/>
      <c r="R83" s="649"/>
      <c r="S83" s="665">
        <v>0</v>
      </c>
      <c r="T83" s="730"/>
      <c r="U83" s="688">
        <v>0</v>
      </c>
    </row>
    <row r="84" spans="1:21" ht="14.4" customHeight="1" x14ac:dyDescent="0.3">
      <c r="A84" s="648">
        <v>25</v>
      </c>
      <c r="B84" s="649" t="s">
        <v>1391</v>
      </c>
      <c r="C84" s="649">
        <v>89301252</v>
      </c>
      <c r="D84" s="728" t="s">
        <v>1980</v>
      </c>
      <c r="E84" s="729" t="s">
        <v>1515</v>
      </c>
      <c r="F84" s="649" t="s">
        <v>1501</v>
      </c>
      <c r="G84" s="649" t="s">
        <v>1652</v>
      </c>
      <c r="H84" s="649" t="s">
        <v>555</v>
      </c>
      <c r="I84" s="649" t="s">
        <v>1082</v>
      </c>
      <c r="J84" s="649" t="s">
        <v>1083</v>
      </c>
      <c r="K84" s="649" t="s">
        <v>714</v>
      </c>
      <c r="L84" s="650">
        <v>0</v>
      </c>
      <c r="M84" s="650">
        <v>0</v>
      </c>
      <c r="N84" s="649">
        <v>1</v>
      </c>
      <c r="O84" s="730">
        <v>1</v>
      </c>
      <c r="P84" s="650"/>
      <c r="Q84" s="665"/>
      <c r="R84" s="649"/>
      <c r="S84" s="665">
        <v>0</v>
      </c>
      <c r="T84" s="730"/>
      <c r="U84" s="688">
        <v>0</v>
      </c>
    </row>
    <row r="85" spans="1:21" ht="14.4" customHeight="1" x14ac:dyDescent="0.3">
      <c r="A85" s="648">
        <v>25</v>
      </c>
      <c r="B85" s="649" t="s">
        <v>1391</v>
      </c>
      <c r="C85" s="649">
        <v>89301252</v>
      </c>
      <c r="D85" s="728" t="s">
        <v>1980</v>
      </c>
      <c r="E85" s="729" t="s">
        <v>1515</v>
      </c>
      <c r="F85" s="649" t="s">
        <v>1502</v>
      </c>
      <c r="G85" s="649" t="s">
        <v>1655</v>
      </c>
      <c r="H85" s="649" t="s">
        <v>555</v>
      </c>
      <c r="I85" s="649" t="s">
        <v>1656</v>
      </c>
      <c r="J85" s="649" t="s">
        <v>1657</v>
      </c>
      <c r="K85" s="649"/>
      <c r="L85" s="650">
        <v>0</v>
      </c>
      <c r="M85" s="650">
        <v>0</v>
      </c>
      <c r="N85" s="649">
        <v>1</v>
      </c>
      <c r="O85" s="730">
        <v>1</v>
      </c>
      <c r="P85" s="650">
        <v>0</v>
      </c>
      <c r="Q85" s="665"/>
      <c r="R85" s="649">
        <v>1</v>
      </c>
      <c r="S85" s="665">
        <v>1</v>
      </c>
      <c r="T85" s="730">
        <v>1</v>
      </c>
      <c r="U85" s="688">
        <v>1</v>
      </c>
    </row>
    <row r="86" spans="1:21" ht="14.4" customHeight="1" x14ac:dyDescent="0.3">
      <c r="A86" s="648">
        <v>25</v>
      </c>
      <c r="B86" s="649" t="s">
        <v>1391</v>
      </c>
      <c r="C86" s="649">
        <v>89301252</v>
      </c>
      <c r="D86" s="728" t="s">
        <v>1980</v>
      </c>
      <c r="E86" s="729" t="s">
        <v>1515</v>
      </c>
      <c r="F86" s="649" t="s">
        <v>1502</v>
      </c>
      <c r="G86" s="649" t="s">
        <v>1655</v>
      </c>
      <c r="H86" s="649" t="s">
        <v>555</v>
      </c>
      <c r="I86" s="649" t="s">
        <v>1658</v>
      </c>
      <c r="J86" s="649" t="s">
        <v>1657</v>
      </c>
      <c r="K86" s="649"/>
      <c r="L86" s="650">
        <v>0</v>
      </c>
      <c r="M86" s="650">
        <v>0</v>
      </c>
      <c r="N86" s="649">
        <v>1</v>
      </c>
      <c r="O86" s="730">
        <v>1</v>
      </c>
      <c r="P86" s="650"/>
      <c r="Q86" s="665"/>
      <c r="R86" s="649"/>
      <c r="S86" s="665">
        <v>0</v>
      </c>
      <c r="T86" s="730"/>
      <c r="U86" s="688">
        <v>0</v>
      </c>
    </row>
    <row r="87" spans="1:21" ht="14.4" customHeight="1" x14ac:dyDescent="0.3">
      <c r="A87" s="648">
        <v>25</v>
      </c>
      <c r="B87" s="649" t="s">
        <v>1391</v>
      </c>
      <c r="C87" s="649">
        <v>89301252</v>
      </c>
      <c r="D87" s="728" t="s">
        <v>1980</v>
      </c>
      <c r="E87" s="729" t="s">
        <v>1516</v>
      </c>
      <c r="F87" s="649" t="s">
        <v>1501</v>
      </c>
      <c r="G87" s="649" t="s">
        <v>1544</v>
      </c>
      <c r="H87" s="649" t="s">
        <v>555</v>
      </c>
      <c r="I87" s="649" t="s">
        <v>1545</v>
      </c>
      <c r="J87" s="649" t="s">
        <v>1459</v>
      </c>
      <c r="K87" s="649" t="s">
        <v>1546</v>
      </c>
      <c r="L87" s="650">
        <v>0</v>
      </c>
      <c r="M87" s="650">
        <v>0</v>
      </c>
      <c r="N87" s="649">
        <v>1</v>
      </c>
      <c r="O87" s="730">
        <v>1</v>
      </c>
      <c r="P87" s="650"/>
      <c r="Q87" s="665"/>
      <c r="R87" s="649"/>
      <c r="S87" s="665">
        <v>0</v>
      </c>
      <c r="T87" s="730"/>
      <c r="U87" s="688">
        <v>0</v>
      </c>
    </row>
    <row r="88" spans="1:21" ht="14.4" customHeight="1" x14ac:dyDescent="0.3">
      <c r="A88" s="648">
        <v>25</v>
      </c>
      <c r="B88" s="649" t="s">
        <v>1391</v>
      </c>
      <c r="C88" s="649">
        <v>89301252</v>
      </c>
      <c r="D88" s="728" t="s">
        <v>1980</v>
      </c>
      <c r="E88" s="729" t="s">
        <v>1519</v>
      </c>
      <c r="F88" s="649" t="s">
        <v>1501</v>
      </c>
      <c r="G88" s="649" t="s">
        <v>1544</v>
      </c>
      <c r="H88" s="649" t="s">
        <v>555</v>
      </c>
      <c r="I88" s="649" t="s">
        <v>1228</v>
      </c>
      <c r="J88" s="649" t="s">
        <v>1459</v>
      </c>
      <c r="K88" s="649" t="s">
        <v>1460</v>
      </c>
      <c r="L88" s="650">
        <v>333.31</v>
      </c>
      <c r="M88" s="650">
        <v>666.62</v>
      </c>
      <c r="N88" s="649">
        <v>2</v>
      </c>
      <c r="O88" s="730">
        <v>2</v>
      </c>
      <c r="P88" s="650"/>
      <c r="Q88" s="665">
        <v>0</v>
      </c>
      <c r="R88" s="649"/>
      <c r="S88" s="665">
        <v>0</v>
      </c>
      <c r="T88" s="730"/>
      <c r="U88" s="688">
        <v>0</v>
      </c>
    </row>
    <row r="89" spans="1:21" ht="14.4" customHeight="1" x14ac:dyDescent="0.3">
      <c r="A89" s="648">
        <v>25</v>
      </c>
      <c r="B89" s="649" t="s">
        <v>1391</v>
      </c>
      <c r="C89" s="649">
        <v>89301252</v>
      </c>
      <c r="D89" s="728" t="s">
        <v>1980</v>
      </c>
      <c r="E89" s="729" t="s">
        <v>1519</v>
      </c>
      <c r="F89" s="649" t="s">
        <v>1501</v>
      </c>
      <c r="G89" s="649" t="s">
        <v>1544</v>
      </c>
      <c r="H89" s="649" t="s">
        <v>555</v>
      </c>
      <c r="I89" s="649" t="s">
        <v>1228</v>
      </c>
      <c r="J89" s="649" t="s">
        <v>1459</v>
      </c>
      <c r="K89" s="649" t="s">
        <v>1460</v>
      </c>
      <c r="L89" s="650">
        <v>156.86000000000001</v>
      </c>
      <c r="M89" s="650">
        <v>2039.1800000000003</v>
      </c>
      <c r="N89" s="649">
        <v>13</v>
      </c>
      <c r="O89" s="730">
        <v>12.5</v>
      </c>
      <c r="P89" s="650">
        <v>784.30000000000007</v>
      </c>
      <c r="Q89" s="665">
        <v>0.38461538461538458</v>
      </c>
      <c r="R89" s="649">
        <v>5</v>
      </c>
      <c r="S89" s="665">
        <v>0.38461538461538464</v>
      </c>
      <c r="T89" s="730">
        <v>4.5</v>
      </c>
      <c r="U89" s="688">
        <v>0.36</v>
      </c>
    </row>
    <row r="90" spans="1:21" ht="14.4" customHeight="1" x14ac:dyDescent="0.3">
      <c r="A90" s="648">
        <v>25</v>
      </c>
      <c r="B90" s="649" t="s">
        <v>1391</v>
      </c>
      <c r="C90" s="649">
        <v>89301252</v>
      </c>
      <c r="D90" s="728" t="s">
        <v>1980</v>
      </c>
      <c r="E90" s="729" t="s">
        <v>1519</v>
      </c>
      <c r="F90" s="649" t="s">
        <v>1501</v>
      </c>
      <c r="G90" s="649" t="s">
        <v>1544</v>
      </c>
      <c r="H90" s="649" t="s">
        <v>555</v>
      </c>
      <c r="I90" s="649" t="s">
        <v>1659</v>
      </c>
      <c r="J90" s="649" t="s">
        <v>1660</v>
      </c>
      <c r="K90" s="649" t="s">
        <v>1661</v>
      </c>
      <c r="L90" s="650">
        <v>99.7</v>
      </c>
      <c r="M90" s="650">
        <v>99.7</v>
      </c>
      <c r="N90" s="649">
        <v>1</v>
      </c>
      <c r="O90" s="730">
        <v>1</v>
      </c>
      <c r="P90" s="650"/>
      <c r="Q90" s="665">
        <v>0</v>
      </c>
      <c r="R90" s="649"/>
      <c r="S90" s="665">
        <v>0</v>
      </c>
      <c r="T90" s="730"/>
      <c r="U90" s="688">
        <v>0</v>
      </c>
    </row>
    <row r="91" spans="1:21" ht="14.4" customHeight="1" x14ac:dyDescent="0.3">
      <c r="A91" s="648">
        <v>25</v>
      </c>
      <c r="B91" s="649" t="s">
        <v>1391</v>
      </c>
      <c r="C91" s="649">
        <v>89301252</v>
      </c>
      <c r="D91" s="728" t="s">
        <v>1980</v>
      </c>
      <c r="E91" s="729" t="s">
        <v>1519</v>
      </c>
      <c r="F91" s="649" t="s">
        <v>1501</v>
      </c>
      <c r="G91" s="649" t="s">
        <v>1662</v>
      </c>
      <c r="H91" s="649" t="s">
        <v>555</v>
      </c>
      <c r="I91" s="649" t="s">
        <v>930</v>
      </c>
      <c r="J91" s="649" t="s">
        <v>931</v>
      </c>
      <c r="K91" s="649" t="s">
        <v>932</v>
      </c>
      <c r="L91" s="650">
        <v>75.36</v>
      </c>
      <c r="M91" s="650">
        <v>75.36</v>
      </c>
      <c r="N91" s="649">
        <v>1</v>
      </c>
      <c r="O91" s="730">
        <v>0.5</v>
      </c>
      <c r="P91" s="650">
        <v>75.36</v>
      </c>
      <c r="Q91" s="665">
        <v>1</v>
      </c>
      <c r="R91" s="649">
        <v>1</v>
      </c>
      <c r="S91" s="665">
        <v>1</v>
      </c>
      <c r="T91" s="730">
        <v>0.5</v>
      </c>
      <c r="U91" s="688">
        <v>1</v>
      </c>
    </row>
    <row r="92" spans="1:21" ht="14.4" customHeight="1" x14ac:dyDescent="0.3">
      <c r="A92" s="648">
        <v>25</v>
      </c>
      <c r="B92" s="649" t="s">
        <v>1391</v>
      </c>
      <c r="C92" s="649">
        <v>89301252</v>
      </c>
      <c r="D92" s="728" t="s">
        <v>1980</v>
      </c>
      <c r="E92" s="729" t="s">
        <v>1519</v>
      </c>
      <c r="F92" s="649" t="s">
        <v>1501</v>
      </c>
      <c r="G92" s="649" t="s">
        <v>1663</v>
      </c>
      <c r="H92" s="649" t="s">
        <v>555</v>
      </c>
      <c r="I92" s="649" t="s">
        <v>1664</v>
      </c>
      <c r="J92" s="649" t="s">
        <v>1665</v>
      </c>
      <c r="K92" s="649" t="s">
        <v>1666</v>
      </c>
      <c r="L92" s="650">
        <v>75.19</v>
      </c>
      <c r="M92" s="650">
        <v>75.19</v>
      </c>
      <c r="N92" s="649">
        <v>1</v>
      </c>
      <c r="O92" s="730">
        <v>0.5</v>
      </c>
      <c r="P92" s="650">
        <v>75.19</v>
      </c>
      <c r="Q92" s="665">
        <v>1</v>
      </c>
      <c r="R92" s="649">
        <v>1</v>
      </c>
      <c r="S92" s="665">
        <v>1</v>
      </c>
      <c r="T92" s="730">
        <v>0.5</v>
      </c>
      <c r="U92" s="688">
        <v>1</v>
      </c>
    </row>
    <row r="93" spans="1:21" ht="14.4" customHeight="1" x14ac:dyDescent="0.3">
      <c r="A93" s="648">
        <v>25</v>
      </c>
      <c r="B93" s="649" t="s">
        <v>1391</v>
      </c>
      <c r="C93" s="649">
        <v>89301252</v>
      </c>
      <c r="D93" s="728" t="s">
        <v>1980</v>
      </c>
      <c r="E93" s="729" t="s">
        <v>1519</v>
      </c>
      <c r="F93" s="649" t="s">
        <v>1501</v>
      </c>
      <c r="G93" s="649" t="s">
        <v>1667</v>
      </c>
      <c r="H93" s="649" t="s">
        <v>555</v>
      </c>
      <c r="I93" s="649" t="s">
        <v>694</v>
      </c>
      <c r="J93" s="649" t="s">
        <v>695</v>
      </c>
      <c r="K93" s="649" t="s">
        <v>1668</v>
      </c>
      <c r="L93" s="650">
        <v>163.9</v>
      </c>
      <c r="M93" s="650">
        <v>327.8</v>
      </c>
      <c r="N93" s="649">
        <v>2</v>
      </c>
      <c r="O93" s="730">
        <v>2</v>
      </c>
      <c r="P93" s="650">
        <v>163.9</v>
      </c>
      <c r="Q93" s="665">
        <v>0.5</v>
      </c>
      <c r="R93" s="649">
        <v>1</v>
      </c>
      <c r="S93" s="665">
        <v>0.5</v>
      </c>
      <c r="T93" s="730">
        <v>1</v>
      </c>
      <c r="U93" s="688">
        <v>0.5</v>
      </c>
    </row>
    <row r="94" spans="1:21" ht="14.4" customHeight="1" x14ac:dyDescent="0.3">
      <c r="A94" s="648">
        <v>25</v>
      </c>
      <c r="B94" s="649" t="s">
        <v>1391</v>
      </c>
      <c r="C94" s="649">
        <v>89301252</v>
      </c>
      <c r="D94" s="728" t="s">
        <v>1980</v>
      </c>
      <c r="E94" s="729" t="s">
        <v>1519</v>
      </c>
      <c r="F94" s="649" t="s">
        <v>1501</v>
      </c>
      <c r="G94" s="649" t="s">
        <v>1591</v>
      </c>
      <c r="H94" s="649" t="s">
        <v>555</v>
      </c>
      <c r="I94" s="649" t="s">
        <v>1592</v>
      </c>
      <c r="J94" s="649" t="s">
        <v>1593</v>
      </c>
      <c r="K94" s="649" t="s">
        <v>1594</v>
      </c>
      <c r="L94" s="650">
        <v>0</v>
      </c>
      <c r="M94" s="650">
        <v>0</v>
      </c>
      <c r="N94" s="649">
        <v>1</v>
      </c>
      <c r="O94" s="730">
        <v>1</v>
      </c>
      <c r="P94" s="650"/>
      <c r="Q94" s="665"/>
      <c r="R94" s="649"/>
      <c r="S94" s="665">
        <v>0</v>
      </c>
      <c r="T94" s="730"/>
      <c r="U94" s="688">
        <v>0</v>
      </c>
    </row>
    <row r="95" spans="1:21" ht="14.4" customHeight="1" x14ac:dyDescent="0.3">
      <c r="A95" s="648">
        <v>25</v>
      </c>
      <c r="B95" s="649" t="s">
        <v>1391</v>
      </c>
      <c r="C95" s="649">
        <v>89301252</v>
      </c>
      <c r="D95" s="728" t="s">
        <v>1980</v>
      </c>
      <c r="E95" s="729" t="s">
        <v>1519</v>
      </c>
      <c r="F95" s="649" t="s">
        <v>1501</v>
      </c>
      <c r="G95" s="649" t="s">
        <v>1548</v>
      </c>
      <c r="H95" s="649" t="s">
        <v>1084</v>
      </c>
      <c r="I95" s="649" t="s">
        <v>1284</v>
      </c>
      <c r="J95" s="649" t="s">
        <v>1285</v>
      </c>
      <c r="K95" s="649" t="s">
        <v>1286</v>
      </c>
      <c r="L95" s="650">
        <v>154.01</v>
      </c>
      <c r="M95" s="650">
        <v>2310.1499999999996</v>
      </c>
      <c r="N95" s="649">
        <v>15</v>
      </c>
      <c r="O95" s="730">
        <v>8.5</v>
      </c>
      <c r="P95" s="650">
        <v>1232.08</v>
      </c>
      <c r="Q95" s="665">
        <v>0.53333333333333344</v>
      </c>
      <c r="R95" s="649">
        <v>8</v>
      </c>
      <c r="S95" s="665">
        <v>0.53333333333333333</v>
      </c>
      <c r="T95" s="730">
        <v>5</v>
      </c>
      <c r="U95" s="688">
        <v>0.58823529411764708</v>
      </c>
    </row>
    <row r="96" spans="1:21" ht="14.4" customHeight="1" x14ac:dyDescent="0.3">
      <c r="A96" s="648">
        <v>25</v>
      </c>
      <c r="B96" s="649" t="s">
        <v>1391</v>
      </c>
      <c r="C96" s="649">
        <v>89301252</v>
      </c>
      <c r="D96" s="728" t="s">
        <v>1980</v>
      </c>
      <c r="E96" s="729" t="s">
        <v>1519</v>
      </c>
      <c r="F96" s="649" t="s">
        <v>1501</v>
      </c>
      <c r="G96" s="649" t="s">
        <v>1548</v>
      </c>
      <c r="H96" s="649" t="s">
        <v>1084</v>
      </c>
      <c r="I96" s="649" t="s">
        <v>1571</v>
      </c>
      <c r="J96" s="649" t="s">
        <v>1572</v>
      </c>
      <c r="K96" s="649" t="s">
        <v>1573</v>
      </c>
      <c r="L96" s="650">
        <v>77.010000000000005</v>
      </c>
      <c r="M96" s="650">
        <v>231.03000000000003</v>
      </c>
      <c r="N96" s="649">
        <v>3</v>
      </c>
      <c r="O96" s="730">
        <v>2</v>
      </c>
      <c r="P96" s="650"/>
      <c r="Q96" s="665">
        <v>0</v>
      </c>
      <c r="R96" s="649"/>
      <c r="S96" s="665">
        <v>0</v>
      </c>
      <c r="T96" s="730"/>
      <c r="U96" s="688">
        <v>0</v>
      </c>
    </row>
    <row r="97" spans="1:21" ht="14.4" customHeight="1" x14ac:dyDescent="0.3">
      <c r="A97" s="648">
        <v>25</v>
      </c>
      <c r="B97" s="649" t="s">
        <v>1391</v>
      </c>
      <c r="C97" s="649">
        <v>89301252</v>
      </c>
      <c r="D97" s="728" t="s">
        <v>1980</v>
      </c>
      <c r="E97" s="729" t="s">
        <v>1519</v>
      </c>
      <c r="F97" s="649" t="s">
        <v>1501</v>
      </c>
      <c r="G97" s="649" t="s">
        <v>1669</v>
      </c>
      <c r="H97" s="649" t="s">
        <v>555</v>
      </c>
      <c r="I97" s="649" t="s">
        <v>1073</v>
      </c>
      <c r="J97" s="649" t="s">
        <v>1670</v>
      </c>
      <c r="K97" s="649" t="s">
        <v>1671</v>
      </c>
      <c r="L97" s="650">
        <v>808.29</v>
      </c>
      <c r="M97" s="650">
        <v>1616.58</v>
      </c>
      <c r="N97" s="649">
        <v>2</v>
      </c>
      <c r="O97" s="730">
        <v>2</v>
      </c>
      <c r="P97" s="650"/>
      <c r="Q97" s="665">
        <v>0</v>
      </c>
      <c r="R97" s="649"/>
      <c r="S97" s="665">
        <v>0</v>
      </c>
      <c r="T97" s="730"/>
      <c r="U97" s="688">
        <v>0</v>
      </c>
    </row>
    <row r="98" spans="1:21" ht="14.4" customHeight="1" x14ac:dyDescent="0.3">
      <c r="A98" s="648">
        <v>25</v>
      </c>
      <c r="B98" s="649" t="s">
        <v>1391</v>
      </c>
      <c r="C98" s="649">
        <v>89301252</v>
      </c>
      <c r="D98" s="728" t="s">
        <v>1980</v>
      </c>
      <c r="E98" s="729" t="s">
        <v>1519</v>
      </c>
      <c r="F98" s="649" t="s">
        <v>1501</v>
      </c>
      <c r="G98" s="649" t="s">
        <v>1672</v>
      </c>
      <c r="H98" s="649" t="s">
        <v>555</v>
      </c>
      <c r="I98" s="649" t="s">
        <v>1673</v>
      </c>
      <c r="J98" s="649" t="s">
        <v>1674</v>
      </c>
      <c r="K98" s="649" t="s">
        <v>799</v>
      </c>
      <c r="L98" s="650">
        <v>0</v>
      </c>
      <c r="M98" s="650">
        <v>0</v>
      </c>
      <c r="N98" s="649">
        <v>1</v>
      </c>
      <c r="O98" s="730">
        <v>1</v>
      </c>
      <c r="P98" s="650"/>
      <c r="Q98" s="665"/>
      <c r="R98" s="649"/>
      <c r="S98" s="665">
        <v>0</v>
      </c>
      <c r="T98" s="730"/>
      <c r="U98" s="688">
        <v>0</v>
      </c>
    </row>
    <row r="99" spans="1:21" ht="14.4" customHeight="1" x14ac:dyDescent="0.3">
      <c r="A99" s="648">
        <v>25</v>
      </c>
      <c r="B99" s="649" t="s">
        <v>1391</v>
      </c>
      <c r="C99" s="649">
        <v>89301252</v>
      </c>
      <c r="D99" s="728" t="s">
        <v>1980</v>
      </c>
      <c r="E99" s="729" t="s">
        <v>1519</v>
      </c>
      <c r="F99" s="649" t="s">
        <v>1501</v>
      </c>
      <c r="G99" s="649" t="s">
        <v>1675</v>
      </c>
      <c r="H99" s="649" t="s">
        <v>555</v>
      </c>
      <c r="I99" s="649" t="s">
        <v>1676</v>
      </c>
      <c r="J99" s="649" t="s">
        <v>1677</v>
      </c>
      <c r="K99" s="649" t="s">
        <v>1678</v>
      </c>
      <c r="L99" s="650">
        <v>64.13</v>
      </c>
      <c r="M99" s="650">
        <v>256.52</v>
      </c>
      <c r="N99" s="649">
        <v>4</v>
      </c>
      <c r="O99" s="730">
        <v>2</v>
      </c>
      <c r="P99" s="650">
        <v>128.26</v>
      </c>
      <c r="Q99" s="665">
        <v>0.5</v>
      </c>
      <c r="R99" s="649">
        <v>2</v>
      </c>
      <c r="S99" s="665">
        <v>0.5</v>
      </c>
      <c r="T99" s="730">
        <v>1</v>
      </c>
      <c r="U99" s="688">
        <v>0.5</v>
      </c>
    </row>
    <row r="100" spans="1:21" ht="14.4" customHeight="1" x14ac:dyDescent="0.3">
      <c r="A100" s="648">
        <v>25</v>
      </c>
      <c r="B100" s="649" t="s">
        <v>1391</v>
      </c>
      <c r="C100" s="649">
        <v>89301252</v>
      </c>
      <c r="D100" s="728" t="s">
        <v>1980</v>
      </c>
      <c r="E100" s="729" t="s">
        <v>1519</v>
      </c>
      <c r="F100" s="649" t="s">
        <v>1501</v>
      </c>
      <c r="G100" s="649" t="s">
        <v>1679</v>
      </c>
      <c r="H100" s="649" t="s">
        <v>555</v>
      </c>
      <c r="I100" s="649" t="s">
        <v>1680</v>
      </c>
      <c r="J100" s="649" t="s">
        <v>1681</v>
      </c>
      <c r="K100" s="649" t="s">
        <v>1682</v>
      </c>
      <c r="L100" s="650">
        <v>0</v>
      </c>
      <c r="M100" s="650">
        <v>0</v>
      </c>
      <c r="N100" s="649">
        <v>1</v>
      </c>
      <c r="O100" s="730">
        <v>1</v>
      </c>
      <c r="P100" s="650"/>
      <c r="Q100" s="665"/>
      <c r="R100" s="649"/>
      <c r="S100" s="665">
        <v>0</v>
      </c>
      <c r="T100" s="730"/>
      <c r="U100" s="688">
        <v>0</v>
      </c>
    </row>
    <row r="101" spans="1:21" ht="14.4" customHeight="1" x14ac:dyDescent="0.3">
      <c r="A101" s="648">
        <v>25</v>
      </c>
      <c r="B101" s="649" t="s">
        <v>1391</v>
      </c>
      <c r="C101" s="649">
        <v>89301252</v>
      </c>
      <c r="D101" s="728" t="s">
        <v>1980</v>
      </c>
      <c r="E101" s="729" t="s">
        <v>1519</v>
      </c>
      <c r="F101" s="649" t="s">
        <v>1501</v>
      </c>
      <c r="G101" s="649" t="s">
        <v>1679</v>
      </c>
      <c r="H101" s="649" t="s">
        <v>555</v>
      </c>
      <c r="I101" s="649" t="s">
        <v>1683</v>
      </c>
      <c r="J101" s="649" t="s">
        <v>1681</v>
      </c>
      <c r="K101" s="649" t="s">
        <v>1684</v>
      </c>
      <c r="L101" s="650">
        <v>137.33000000000001</v>
      </c>
      <c r="M101" s="650">
        <v>137.33000000000001</v>
      </c>
      <c r="N101" s="649">
        <v>1</v>
      </c>
      <c r="O101" s="730">
        <v>0.5</v>
      </c>
      <c r="P101" s="650">
        <v>137.33000000000001</v>
      </c>
      <c r="Q101" s="665">
        <v>1</v>
      </c>
      <c r="R101" s="649">
        <v>1</v>
      </c>
      <c r="S101" s="665">
        <v>1</v>
      </c>
      <c r="T101" s="730">
        <v>0.5</v>
      </c>
      <c r="U101" s="688">
        <v>1</v>
      </c>
    </row>
    <row r="102" spans="1:21" ht="14.4" customHeight="1" x14ac:dyDescent="0.3">
      <c r="A102" s="648">
        <v>25</v>
      </c>
      <c r="B102" s="649" t="s">
        <v>1391</v>
      </c>
      <c r="C102" s="649">
        <v>89301252</v>
      </c>
      <c r="D102" s="728" t="s">
        <v>1980</v>
      </c>
      <c r="E102" s="729" t="s">
        <v>1519</v>
      </c>
      <c r="F102" s="649" t="s">
        <v>1501</v>
      </c>
      <c r="G102" s="649" t="s">
        <v>1549</v>
      </c>
      <c r="H102" s="649" t="s">
        <v>1084</v>
      </c>
      <c r="I102" s="649" t="s">
        <v>1550</v>
      </c>
      <c r="J102" s="649" t="s">
        <v>646</v>
      </c>
      <c r="K102" s="649" t="s">
        <v>1551</v>
      </c>
      <c r="L102" s="650">
        <v>48.31</v>
      </c>
      <c r="M102" s="650">
        <v>96.62</v>
      </c>
      <c r="N102" s="649">
        <v>2</v>
      </c>
      <c r="O102" s="730">
        <v>2</v>
      </c>
      <c r="P102" s="650"/>
      <c r="Q102" s="665">
        <v>0</v>
      </c>
      <c r="R102" s="649"/>
      <c r="S102" s="665">
        <v>0</v>
      </c>
      <c r="T102" s="730"/>
      <c r="U102" s="688">
        <v>0</v>
      </c>
    </row>
    <row r="103" spans="1:21" ht="14.4" customHeight="1" x14ac:dyDescent="0.3">
      <c r="A103" s="648">
        <v>25</v>
      </c>
      <c r="B103" s="649" t="s">
        <v>1391</v>
      </c>
      <c r="C103" s="649">
        <v>89301252</v>
      </c>
      <c r="D103" s="728" t="s">
        <v>1980</v>
      </c>
      <c r="E103" s="729" t="s">
        <v>1519</v>
      </c>
      <c r="F103" s="649" t="s">
        <v>1501</v>
      </c>
      <c r="G103" s="649" t="s">
        <v>1566</v>
      </c>
      <c r="H103" s="649" t="s">
        <v>555</v>
      </c>
      <c r="I103" s="649" t="s">
        <v>1065</v>
      </c>
      <c r="J103" s="649" t="s">
        <v>1066</v>
      </c>
      <c r="K103" s="649" t="s">
        <v>1067</v>
      </c>
      <c r="L103" s="650">
        <v>113.37</v>
      </c>
      <c r="M103" s="650">
        <v>226.74</v>
      </c>
      <c r="N103" s="649">
        <v>2</v>
      </c>
      <c r="O103" s="730">
        <v>1.5</v>
      </c>
      <c r="P103" s="650">
        <v>226.74</v>
      </c>
      <c r="Q103" s="665">
        <v>1</v>
      </c>
      <c r="R103" s="649">
        <v>2</v>
      </c>
      <c r="S103" s="665">
        <v>1</v>
      </c>
      <c r="T103" s="730">
        <v>1.5</v>
      </c>
      <c r="U103" s="688">
        <v>1</v>
      </c>
    </row>
    <row r="104" spans="1:21" ht="14.4" customHeight="1" x14ac:dyDescent="0.3">
      <c r="A104" s="648">
        <v>25</v>
      </c>
      <c r="B104" s="649" t="s">
        <v>1391</v>
      </c>
      <c r="C104" s="649">
        <v>89301252</v>
      </c>
      <c r="D104" s="728" t="s">
        <v>1980</v>
      </c>
      <c r="E104" s="729" t="s">
        <v>1519</v>
      </c>
      <c r="F104" s="649" t="s">
        <v>1501</v>
      </c>
      <c r="G104" s="649" t="s">
        <v>1566</v>
      </c>
      <c r="H104" s="649" t="s">
        <v>555</v>
      </c>
      <c r="I104" s="649" t="s">
        <v>1685</v>
      </c>
      <c r="J104" s="649" t="s">
        <v>1066</v>
      </c>
      <c r="K104" s="649" t="s">
        <v>1686</v>
      </c>
      <c r="L104" s="650">
        <v>56.69</v>
      </c>
      <c r="M104" s="650">
        <v>226.76</v>
      </c>
      <c r="N104" s="649">
        <v>4</v>
      </c>
      <c r="O104" s="730">
        <v>3</v>
      </c>
      <c r="P104" s="650">
        <v>56.69</v>
      </c>
      <c r="Q104" s="665">
        <v>0.25</v>
      </c>
      <c r="R104" s="649">
        <v>1</v>
      </c>
      <c r="S104" s="665">
        <v>0.25</v>
      </c>
      <c r="T104" s="730">
        <v>0.5</v>
      </c>
      <c r="U104" s="688">
        <v>0.16666666666666666</v>
      </c>
    </row>
    <row r="105" spans="1:21" ht="14.4" customHeight="1" x14ac:dyDescent="0.3">
      <c r="A105" s="648">
        <v>25</v>
      </c>
      <c r="B105" s="649" t="s">
        <v>1391</v>
      </c>
      <c r="C105" s="649">
        <v>89301252</v>
      </c>
      <c r="D105" s="728" t="s">
        <v>1980</v>
      </c>
      <c r="E105" s="729" t="s">
        <v>1519</v>
      </c>
      <c r="F105" s="649" t="s">
        <v>1501</v>
      </c>
      <c r="G105" s="649" t="s">
        <v>1687</v>
      </c>
      <c r="H105" s="649" t="s">
        <v>555</v>
      </c>
      <c r="I105" s="649" t="s">
        <v>1688</v>
      </c>
      <c r="J105" s="649" t="s">
        <v>1689</v>
      </c>
      <c r="K105" s="649" t="s">
        <v>1690</v>
      </c>
      <c r="L105" s="650">
        <v>102.89</v>
      </c>
      <c r="M105" s="650">
        <v>102.89</v>
      </c>
      <c r="N105" s="649">
        <v>1</v>
      </c>
      <c r="O105" s="730">
        <v>1</v>
      </c>
      <c r="P105" s="650"/>
      <c r="Q105" s="665">
        <v>0</v>
      </c>
      <c r="R105" s="649"/>
      <c r="S105" s="665">
        <v>0</v>
      </c>
      <c r="T105" s="730"/>
      <c r="U105" s="688">
        <v>0</v>
      </c>
    </row>
    <row r="106" spans="1:21" ht="14.4" customHeight="1" x14ac:dyDescent="0.3">
      <c r="A106" s="648">
        <v>25</v>
      </c>
      <c r="B106" s="649" t="s">
        <v>1391</v>
      </c>
      <c r="C106" s="649">
        <v>89301252</v>
      </c>
      <c r="D106" s="728" t="s">
        <v>1980</v>
      </c>
      <c r="E106" s="729" t="s">
        <v>1520</v>
      </c>
      <c r="F106" s="649" t="s">
        <v>1501</v>
      </c>
      <c r="G106" s="649" t="s">
        <v>1544</v>
      </c>
      <c r="H106" s="649" t="s">
        <v>555</v>
      </c>
      <c r="I106" s="649" t="s">
        <v>1691</v>
      </c>
      <c r="J106" s="649" t="s">
        <v>1692</v>
      </c>
      <c r="K106" s="649" t="s">
        <v>1460</v>
      </c>
      <c r="L106" s="650">
        <v>156.86000000000001</v>
      </c>
      <c r="M106" s="650">
        <v>313.72000000000003</v>
      </c>
      <c r="N106" s="649">
        <v>2</v>
      </c>
      <c r="O106" s="730">
        <v>2</v>
      </c>
      <c r="P106" s="650"/>
      <c r="Q106" s="665">
        <v>0</v>
      </c>
      <c r="R106" s="649"/>
      <c r="S106" s="665">
        <v>0</v>
      </c>
      <c r="T106" s="730"/>
      <c r="U106" s="688">
        <v>0</v>
      </c>
    </row>
    <row r="107" spans="1:21" ht="14.4" customHeight="1" x14ac:dyDescent="0.3">
      <c r="A107" s="648">
        <v>25</v>
      </c>
      <c r="B107" s="649" t="s">
        <v>1391</v>
      </c>
      <c r="C107" s="649">
        <v>89301252</v>
      </c>
      <c r="D107" s="728" t="s">
        <v>1980</v>
      </c>
      <c r="E107" s="729" t="s">
        <v>1520</v>
      </c>
      <c r="F107" s="649" t="s">
        <v>1501</v>
      </c>
      <c r="G107" s="649" t="s">
        <v>1544</v>
      </c>
      <c r="H107" s="649" t="s">
        <v>555</v>
      </c>
      <c r="I107" s="649" t="s">
        <v>1228</v>
      </c>
      <c r="J107" s="649" t="s">
        <v>1459</v>
      </c>
      <c r="K107" s="649" t="s">
        <v>1460</v>
      </c>
      <c r="L107" s="650">
        <v>333.31</v>
      </c>
      <c r="M107" s="650">
        <v>333.31</v>
      </c>
      <c r="N107" s="649">
        <v>1</v>
      </c>
      <c r="O107" s="730">
        <v>0.5</v>
      </c>
      <c r="P107" s="650"/>
      <c r="Q107" s="665">
        <v>0</v>
      </c>
      <c r="R107" s="649"/>
      <c r="S107" s="665">
        <v>0</v>
      </c>
      <c r="T107" s="730"/>
      <c r="U107" s="688">
        <v>0</v>
      </c>
    </row>
    <row r="108" spans="1:21" ht="14.4" customHeight="1" x14ac:dyDescent="0.3">
      <c r="A108" s="648">
        <v>25</v>
      </c>
      <c r="B108" s="649" t="s">
        <v>1391</v>
      </c>
      <c r="C108" s="649">
        <v>89301252</v>
      </c>
      <c r="D108" s="728" t="s">
        <v>1980</v>
      </c>
      <c r="E108" s="729" t="s">
        <v>1520</v>
      </c>
      <c r="F108" s="649" t="s">
        <v>1501</v>
      </c>
      <c r="G108" s="649" t="s">
        <v>1544</v>
      </c>
      <c r="H108" s="649" t="s">
        <v>555</v>
      </c>
      <c r="I108" s="649" t="s">
        <v>1228</v>
      </c>
      <c r="J108" s="649" t="s">
        <v>1459</v>
      </c>
      <c r="K108" s="649" t="s">
        <v>1460</v>
      </c>
      <c r="L108" s="650">
        <v>156.86000000000001</v>
      </c>
      <c r="M108" s="650">
        <v>2352.9</v>
      </c>
      <c r="N108" s="649">
        <v>15</v>
      </c>
      <c r="O108" s="730">
        <v>14.5</v>
      </c>
      <c r="P108" s="650">
        <v>1098.02</v>
      </c>
      <c r="Q108" s="665">
        <v>0.46666666666666662</v>
      </c>
      <c r="R108" s="649">
        <v>7</v>
      </c>
      <c r="S108" s="665">
        <v>0.46666666666666667</v>
      </c>
      <c r="T108" s="730">
        <v>6.5</v>
      </c>
      <c r="U108" s="688">
        <v>0.44827586206896552</v>
      </c>
    </row>
    <row r="109" spans="1:21" ht="14.4" customHeight="1" x14ac:dyDescent="0.3">
      <c r="A109" s="648">
        <v>25</v>
      </c>
      <c r="B109" s="649" t="s">
        <v>1391</v>
      </c>
      <c r="C109" s="649">
        <v>89301252</v>
      </c>
      <c r="D109" s="728" t="s">
        <v>1980</v>
      </c>
      <c r="E109" s="729" t="s">
        <v>1520</v>
      </c>
      <c r="F109" s="649" t="s">
        <v>1501</v>
      </c>
      <c r="G109" s="649" t="s">
        <v>1544</v>
      </c>
      <c r="H109" s="649" t="s">
        <v>555</v>
      </c>
      <c r="I109" s="649" t="s">
        <v>1547</v>
      </c>
      <c r="J109" s="649" t="s">
        <v>1459</v>
      </c>
      <c r="K109" s="649" t="s">
        <v>1460</v>
      </c>
      <c r="L109" s="650">
        <v>156.86000000000001</v>
      </c>
      <c r="M109" s="650">
        <v>313.72000000000003</v>
      </c>
      <c r="N109" s="649">
        <v>2</v>
      </c>
      <c r="O109" s="730">
        <v>2</v>
      </c>
      <c r="P109" s="650">
        <v>313.72000000000003</v>
      </c>
      <c r="Q109" s="665">
        <v>1</v>
      </c>
      <c r="R109" s="649">
        <v>2</v>
      </c>
      <c r="S109" s="665">
        <v>1</v>
      </c>
      <c r="T109" s="730">
        <v>2</v>
      </c>
      <c r="U109" s="688">
        <v>1</v>
      </c>
    </row>
    <row r="110" spans="1:21" ht="14.4" customHeight="1" x14ac:dyDescent="0.3">
      <c r="A110" s="648">
        <v>25</v>
      </c>
      <c r="B110" s="649" t="s">
        <v>1391</v>
      </c>
      <c r="C110" s="649">
        <v>89301252</v>
      </c>
      <c r="D110" s="728" t="s">
        <v>1980</v>
      </c>
      <c r="E110" s="729" t="s">
        <v>1520</v>
      </c>
      <c r="F110" s="649" t="s">
        <v>1501</v>
      </c>
      <c r="G110" s="649" t="s">
        <v>1693</v>
      </c>
      <c r="H110" s="649" t="s">
        <v>555</v>
      </c>
      <c r="I110" s="649" t="s">
        <v>1694</v>
      </c>
      <c r="J110" s="649" t="s">
        <v>1695</v>
      </c>
      <c r="K110" s="649" t="s">
        <v>1696</v>
      </c>
      <c r="L110" s="650">
        <v>61.85</v>
      </c>
      <c r="M110" s="650">
        <v>185.55</v>
      </c>
      <c r="N110" s="649">
        <v>3</v>
      </c>
      <c r="O110" s="730">
        <v>2</v>
      </c>
      <c r="P110" s="650">
        <v>61.85</v>
      </c>
      <c r="Q110" s="665">
        <v>0.33333333333333331</v>
      </c>
      <c r="R110" s="649">
        <v>1</v>
      </c>
      <c r="S110" s="665">
        <v>0.33333333333333331</v>
      </c>
      <c r="T110" s="730">
        <v>1</v>
      </c>
      <c r="U110" s="688">
        <v>0.5</v>
      </c>
    </row>
    <row r="111" spans="1:21" ht="14.4" customHeight="1" x14ac:dyDescent="0.3">
      <c r="A111" s="648">
        <v>25</v>
      </c>
      <c r="B111" s="649" t="s">
        <v>1391</v>
      </c>
      <c r="C111" s="649">
        <v>89301252</v>
      </c>
      <c r="D111" s="728" t="s">
        <v>1980</v>
      </c>
      <c r="E111" s="729" t="s">
        <v>1520</v>
      </c>
      <c r="F111" s="649" t="s">
        <v>1501</v>
      </c>
      <c r="G111" s="649" t="s">
        <v>1559</v>
      </c>
      <c r="H111" s="649" t="s">
        <v>1084</v>
      </c>
      <c r="I111" s="649" t="s">
        <v>1280</v>
      </c>
      <c r="J111" s="649" t="s">
        <v>1281</v>
      </c>
      <c r="K111" s="649" t="s">
        <v>1464</v>
      </c>
      <c r="L111" s="650">
        <v>184.22</v>
      </c>
      <c r="M111" s="650">
        <v>184.22</v>
      </c>
      <c r="N111" s="649">
        <v>1</v>
      </c>
      <c r="O111" s="730">
        <v>1</v>
      </c>
      <c r="P111" s="650"/>
      <c r="Q111" s="665">
        <v>0</v>
      </c>
      <c r="R111" s="649"/>
      <c r="S111" s="665">
        <v>0</v>
      </c>
      <c r="T111" s="730"/>
      <c r="U111" s="688">
        <v>0</v>
      </c>
    </row>
    <row r="112" spans="1:21" ht="14.4" customHeight="1" x14ac:dyDescent="0.3">
      <c r="A112" s="648">
        <v>25</v>
      </c>
      <c r="B112" s="649" t="s">
        <v>1391</v>
      </c>
      <c r="C112" s="649">
        <v>89301252</v>
      </c>
      <c r="D112" s="728" t="s">
        <v>1980</v>
      </c>
      <c r="E112" s="729" t="s">
        <v>1520</v>
      </c>
      <c r="F112" s="649" t="s">
        <v>1501</v>
      </c>
      <c r="G112" s="649" t="s">
        <v>1697</v>
      </c>
      <c r="H112" s="649" t="s">
        <v>555</v>
      </c>
      <c r="I112" s="649" t="s">
        <v>623</v>
      </c>
      <c r="J112" s="649" t="s">
        <v>1698</v>
      </c>
      <c r="K112" s="649" t="s">
        <v>1699</v>
      </c>
      <c r="L112" s="650">
        <v>18.940000000000001</v>
      </c>
      <c r="M112" s="650">
        <v>56.820000000000007</v>
      </c>
      <c r="N112" s="649">
        <v>3</v>
      </c>
      <c r="O112" s="730">
        <v>0.5</v>
      </c>
      <c r="P112" s="650"/>
      <c r="Q112" s="665">
        <v>0</v>
      </c>
      <c r="R112" s="649"/>
      <c r="S112" s="665">
        <v>0</v>
      </c>
      <c r="T112" s="730"/>
      <c r="U112" s="688">
        <v>0</v>
      </c>
    </row>
    <row r="113" spans="1:21" ht="14.4" customHeight="1" x14ac:dyDescent="0.3">
      <c r="A113" s="648">
        <v>25</v>
      </c>
      <c r="B113" s="649" t="s">
        <v>1391</v>
      </c>
      <c r="C113" s="649">
        <v>89301252</v>
      </c>
      <c r="D113" s="728" t="s">
        <v>1980</v>
      </c>
      <c r="E113" s="729" t="s">
        <v>1520</v>
      </c>
      <c r="F113" s="649" t="s">
        <v>1501</v>
      </c>
      <c r="G113" s="649" t="s">
        <v>1700</v>
      </c>
      <c r="H113" s="649" t="s">
        <v>555</v>
      </c>
      <c r="I113" s="649" t="s">
        <v>1701</v>
      </c>
      <c r="J113" s="649" t="s">
        <v>1702</v>
      </c>
      <c r="K113" s="649" t="s">
        <v>1703</v>
      </c>
      <c r="L113" s="650">
        <v>237.21</v>
      </c>
      <c r="M113" s="650">
        <v>237.21</v>
      </c>
      <c r="N113" s="649">
        <v>1</v>
      </c>
      <c r="O113" s="730">
        <v>1</v>
      </c>
      <c r="P113" s="650"/>
      <c r="Q113" s="665">
        <v>0</v>
      </c>
      <c r="R113" s="649"/>
      <c r="S113" s="665">
        <v>0</v>
      </c>
      <c r="T113" s="730"/>
      <c r="U113" s="688">
        <v>0</v>
      </c>
    </row>
    <row r="114" spans="1:21" ht="14.4" customHeight="1" x14ac:dyDescent="0.3">
      <c r="A114" s="648">
        <v>25</v>
      </c>
      <c r="B114" s="649" t="s">
        <v>1391</v>
      </c>
      <c r="C114" s="649">
        <v>89301252</v>
      </c>
      <c r="D114" s="728" t="s">
        <v>1980</v>
      </c>
      <c r="E114" s="729" t="s">
        <v>1520</v>
      </c>
      <c r="F114" s="649" t="s">
        <v>1501</v>
      </c>
      <c r="G114" s="649" t="s">
        <v>1704</v>
      </c>
      <c r="H114" s="649" t="s">
        <v>1084</v>
      </c>
      <c r="I114" s="649" t="s">
        <v>1295</v>
      </c>
      <c r="J114" s="649" t="s">
        <v>1296</v>
      </c>
      <c r="K114" s="649" t="s">
        <v>1471</v>
      </c>
      <c r="L114" s="650">
        <v>782.22</v>
      </c>
      <c r="M114" s="650">
        <v>782.22</v>
      </c>
      <c r="N114" s="649">
        <v>1</v>
      </c>
      <c r="O114" s="730">
        <v>1</v>
      </c>
      <c r="P114" s="650"/>
      <c r="Q114" s="665">
        <v>0</v>
      </c>
      <c r="R114" s="649"/>
      <c r="S114" s="665">
        <v>0</v>
      </c>
      <c r="T114" s="730"/>
      <c r="U114" s="688">
        <v>0</v>
      </c>
    </row>
    <row r="115" spans="1:21" ht="14.4" customHeight="1" x14ac:dyDescent="0.3">
      <c r="A115" s="648">
        <v>25</v>
      </c>
      <c r="B115" s="649" t="s">
        <v>1391</v>
      </c>
      <c r="C115" s="649">
        <v>89301252</v>
      </c>
      <c r="D115" s="728" t="s">
        <v>1980</v>
      </c>
      <c r="E115" s="729" t="s">
        <v>1520</v>
      </c>
      <c r="F115" s="649" t="s">
        <v>1501</v>
      </c>
      <c r="G115" s="649" t="s">
        <v>1705</v>
      </c>
      <c r="H115" s="649" t="s">
        <v>555</v>
      </c>
      <c r="I115" s="649" t="s">
        <v>1706</v>
      </c>
      <c r="J115" s="649" t="s">
        <v>1707</v>
      </c>
      <c r="K115" s="649" t="s">
        <v>1708</v>
      </c>
      <c r="L115" s="650">
        <v>103.12</v>
      </c>
      <c r="M115" s="650">
        <v>103.12</v>
      </c>
      <c r="N115" s="649">
        <v>1</v>
      </c>
      <c r="O115" s="730">
        <v>1</v>
      </c>
      <c r="P115" s="650"/>
      <c r="Q115" s="665">
        <v>0</v>
      </c>
      <c r="R115" s="649"/>
      <c r="S115" s="665">
        <v>0</v>
      </c>
      <c r="T115" s="730"/>
      <c r="U115" s="688">
        <v>0</v>
      </c>
    </row>
    <row r="116" spans="1:21" ht="14.4" customHeight="1" x14ac:dyDescent="0.3">
      <c r="A116" s="648">
        <v>25</v>
      </c>
      <c r="B116" s="649" t="s">
        <v>1391</v>
      </c>
      <c r="C116" s="649">
        <v>89301252</v>
      </c>
      <c r="D116" s="728" t="s">
        <v>1980</v>
      </c>
      <c r="E116" s="729" t="s">
        <v>1520</v>
      </c>
      <c r="F116" s="649" t="s">
        <v>1501</v>
      </c>
      <c r="G116" s="649" t="s">
        <v>1709</v>
      </c>
      <c r="H116" s="649" t="s">
        <v>555</v>
      </c>
      <c r="I116" s="649" t="s">
        <v>1710</v>
      </c>
      <c r="J116" s="649" t="s">
        <v>1711</v>
      </c>
      <c r="K116" s="649" t="s">
        <v>1712</v>
      </c>
      <c r="L116" s="650">
        <v>0</v>
      </c>
      <c r="M116" s="650">
        <v>0</v>
      </c>
      <c r="N116" s="649">
        <v>1</v>
      </c>
      <c r="O116" s="730">
        <v>1</v>
      </c>
      <c r="P116" s="650">
        <v>0</v>
      </c>
      <c r="Q116" s="665"/>
      <c r="R116" s="649">
        <v>1</v>
      </c>
      <c r="S116" s="665">
        <v>1</v>
      </c>
      <c r="T116" s="730">
        <v>1</v>
      </c>
      <c r="U116" s="688">
        <v>1</v>
      </c>
    </row>
    <row r="117" spans="1:21" ht="14.4" customHeight="1" x14ac:dyDescent="0.3">
      <c r="A117" s="648">
        <v>25</v>
      </c>
      <c r="B117" s="649" t="s">
        <v>1391</v>
      </c>
      <c r="C117" s="649">
        <v>89301252</v>
      </c>
      <c r="D117" s="728" t="s">
        <v>1980</v>
      </c>
      <c r="E117" s="729" t="s">
        <v>1520</v>
      </c>
      <c r="F117" s="649" t="s">
        <v>1501</v>
      </c>
      <c r="G117" s="649" t="s">
        <v>1713</v>
      </c>
      <c r="H117" s="649" t="s">
        <v>555</v>
      </c>
      <c r="I117" s="649" t="s">
        <v>1714</v>
      </c>
      <c r="J117" s="649" t="s">
        <v>1715</v>
      </c>
      <c r="K117" s="649" t="s">
        <v>1716</v>
      </c>
      <c r="L117" s="650">
        <v>0</v>
      </c>
      <c r="M117" s="650">
        <v>0</v>
      </c>
      <c r="N117" s="649">
        <v>1</v>
      </c>
      <c r="O117" s="730">
        <v>1</v>
      </c>
      <c r="P117" s="650"/>
      <c r="Q117" s="665"/>
      <c r="R117" s="649"/>
      <c r="S117" s="665">
        <v>0</v>
      </c>
      <c r="T117" s="730"/>
      <c r="U117" s="688">
        <v>0</v>
      </c>
    </row>
    <row r="118" spans="1:21" ht="14.4" customHeight="1" x14ac:dyDescent="0.3">
      <c r="A118" s="648">
        <v>25</v>
      </c>
      <c r="B118" s="649" t="s">
        <v>1391</v>
      </c>
      <c r="C118" s="649">
        <v>89301252</v>
      </c>
      <c r="D118" s="728" t="s">
        <v>1980</v>
      </c>
      <c r="E118" s="729" t="s">
        <v>1520</v>
      </c>
      <c r="F118" s="649" t="s">
        <v>1501</v>
      </c>
      <c r="G118" s="649" t="s">
        <v>1713</v>
      </c>
      <c r="H118" s="649" t="s">
        <v>555</v>
      </c>
      <c r="I118" s="649" t="s">
        <v>1717</v>
      </c>
      <c r="J118" s="649" t="s">
        <v>1715</v>
      </c>
      <c r="K118" s="649" t="s">
        <v>1718</v>
      </c>
      <c r="L118" s="650">
        <v>93.99</v>
      </c>
      <c r="M118" s="650">
        <v>93.99</v>
      </c>
      <c r="N118" s="649">
        <v>1</v>
      </c>
      <c r="O118" s="730">
        <v>1</v>
      </c>
      <c r="P118" s="650"/>
      <c r="Q118" s="665">
        <v>0</v>
      </c>
      <c r="R118" s="649"/>
      <c r="S118" s="665">
        <v>0</v>
      </c>
      <c r="T118" s="730"/>
      <c r="U118" s="688">
        <v>0</v>
      </c>
    </row>
    <row r="119" spans="1:21" ht="14.4" customHeight="1" x14ac:dyDescent="0.3">
      <c r="A119" s="648">
        <v>25</v>
      </c>
      <c r="B119" s="649" t="s">
        <v>1391</v>
      </c>
      <c r="C119" s="649">
        <v>89301252</v>
      </c>
      <c r="D119" s="728" t="s">
        <v>1980</v>
      </c>
      <c r="E119" s="729" t="s">
        <v>1520</v>
      </c>
      <c r="F119" s="649" t="s">
        <v>1501</v>
      </c>
      <c r="G119" s="649" t="s">
        <v>1548</v>
      </c>
      <c r="H119" s="649" t="s">
        <v>1084</v>
      </c>
      <c r="I119" s="649" t="s">
        <v>1284</v>
      </c>
      <c r="J119" s="649" t="s">
        <v>1285</v>
      </c>
      <c r="K119" s="649" t="s">
        <v>1286</v>
      </c>
      <c r="L119" s="650">
        <v>154.01</v>
      </c>
      <c r="M119" s="650">
        <v>462.03</v>
      </c>
      <c r="N119" s="649">
        <v>3</v>
      </c>
      <c r="O119" s="730">
        <v>2.5</v>
      </c>
      <c r="P119" s="650">
        <v>308.02</v>
      </c>
      <c r="Q119" s="665">
        <v>0.66666666666666663</v>
      </c>
      <c r="R119" s="649">
        <v>2</v>
      </c>
      <c r="S119" s="665">
        <v>0.66666666666666663</v>
      </c>
      <c r="T119" s="730">
        <v>1.5</v>
      </c>
      <c r="U119" s="688">
        <v>0.6</v>
      </c>
    </row>
    <row r="120" spans="1:21" ht="14.4" customHeight="1" x14ac:dyDescent="0.3">
      <c r="A120" s="648">
        <v>25</v>
      </c>
      <c r="B120" s="649" t="s">
        <v>1391</v>
      </c>
      <c r="C120" s="649">
        <v>89301252</v>
      </c>
      <c r="D120" s="728" t="s">
        <v>1980</v>
      </c>
      <c r="E120" s="729" t="s">
        <v>1520</v>
      </c>
      <c r="F120" s="649" t="s">
        <v>1501</v>
      </c>
      <c r="G120" s="649" t="s">
        <v>1719</v>
      </c>
      <c r="H120" s="649" t="s">
        <v>555</v>
      </c>
      <c r="I120" s="649" t="s">
        <v>1720</v>
      </c>
      <c r="J120" s="649" t="s">
        <v>1721</v>
      </c>
      <c r="K120" s="649" t="s">
        <v>1722</v>
      </c>
      <c r="L120" s="650">
        <v>0</v>
      </c>
      <c r="M120" s="650">
        <v>0</v>
      </c>
      <c r="N120" s="649">
        <v>1</v>
      </c>
      <c r="O120" s="730">
        <v>1</v>
      </c>
      <c r="P120" s="650"/>
      <c r="Q120" s="665"/>
      <c r="R120" s="649"/>
      <c r="S120" s="665">
        <v>0</v>
      </c>
      <c r="T120" s="730"/>
      <c r="U120" s="688">
        <v>0</v>
      </c>
    </row>
    <row r="121" spans="1:21" ht="14.4" customHeight="1" x14ac:dyDescent="0.3">
      <c r="A121" s="648">
        <v>25</v>
      </c>
      <c r="B121" s="649" t="s">
        <v>1391</v>
      </c>
      <c r="C121" s="649">
        <v>89301252</v>
      </c>
      <c r="D121" s="728" t="s">
        <v>1980</v>
      </c>
      <c r="E121" s="729" t="s">
        <v>1520</v>
      </c>
      <c r="F121" s="649" t="s">
        <v>1501</v>
      </c>
      <c r="G121" s="649" t="s">
        <v>1549</v>
      </c>
      <c r="H121" s="649" t="s">
        <v>1084</v>
      </c>
      <c r="I121" s="649" t="s">
        <v>1090</v>
      </c>
      <c r="J121" s="649" t="s">
        <v>646</v>
      </c>
      <c r="K121" s="649" t="s">
        <v>1473</v>
      </c>
      <c r="L121" s="650">
        <v>96.63</v>
      </c>
      <c r="M121" s="650">
        <v>193.26</v>
      </c>
      <c r="N121" s="649">
        <v>2</v>
      </c>
      <c r="O121" s="730">
        <v>2</v>
      </c>
      <c r="P121" s="650">
        <v>193.26</v>
      </c>
      <c r="Q121" s="665">
        <v>1</v>
      </c>
      <c r="R121" s="649">
        <v>2</v>
      </c>
      <c r="S121" s="665">
        <v>1</v>
      </c>
      <c r="T121" s="730">
        <v>2</v>
      </c>
      <c r="U121" s="688">
        <v>1</v>
      </c>
    </row>
    <row r="122" spans="1:21" ht="14.4" customHeight="1" x14ac:dyDescent="0.3">
      <c r="A122" s="648">
        <v>25</v>
      </c>
      <c r="B122" s="649" t="s">
        <v>1391</v>
      </c>
      <c r="C122" s="649">
        <v>89301252</v>
      </c>
      <c r="D122" s="728" t="s">
        <v>1980</v>
      </c>
      <c r="E122" s="729" t="s">
        <v>1520</v>
      </c>
      <c r="F122" s="649" t="s">
        <v>1501</v>
      </c>
      <c r="G122" s="649" t="s">
        <v>1549</v>
      </c>
      <c r="H122" s="649" t="s">
        <v>555</v>
      </c>
      <c r="I122" s="649" t="s">
        <v>1013</v>
      </c>
      <c r="J122" s="649" t="s">
        <v>646</v>
      </c>
      <c r="K122" s="649" t="s">
        <v>1558</v>
      </c>
      <c r="L122" s="650">
        <v>96.63</v>
      </c>
      <c r="M122" s="650">
        <v>386.52</v>
      </c>
      <c r="N122" s="649">
        <v>4</v>
      </c>
      <c r="O122" s="730">
        <v>4</v>
      </c>
      <c r="P122" s="650">
        <v>289.89</v>
      </c>
      <c r="Q122" s="665">
        <v>0.75</v>
      </c>
      <c r="R122" s="649">
        <v>3</v>
      </c>
      <c r="S122" s="665">
        <v>0.75</v>
      </c>
      <c r="T122" s="730">
        <v>3</v>
      </c>
      <c r="U122" s="688">
        <v>0.75</v>
      </c>
    </row>
    <row r="123" spans="1:21" ht="14.4" customHeight="1" x14ac:dyDescent="0.3">
      <c r="A123" s="648">
        <v>25</v>
      </c>
      <c r="B123" s="649" t="s">
        <v>1391</v>
      </c>
      <c r="C123" s="649">
        <v>89301252</v>
      </c>
      <c r="D123" s="728" t="s">
        <v>1980</v>
      </c>
      <c r="E123" s="729" t="s">
        <v>1520</v>
      </c>
      <c r="F123" s="649" t="s">
        <v>1501</v>
      </c>
      <c r="G123" s="649" t="s">
        <v>1549</v>
      </c>
      <c r="H123" s="649" t="s">
        <v>555</v>
      </c>
      <c r="I123" s="649" t="s">
        <v>1013</v>
      </c>
      <c r="J123" s="649" t="s">
        <v>646</v>
      </c>
      <c r="K123" s="649" t="s">
        <v>1558</v>
      </c>
      <c r="L123" s="650">
        <v>59.55</v>
      </c>
      <c r="M123" s="650">
        <v>59.55</v>
      </c>
      <c r="N123" s="649">
        <v>1</v>
      </c>
      <c r="O123" s="730">
        <v>1</v>
      </c>
      <c r="P123" s="650">
        <v>59.55</v>
      </c>
      <c r="Q123" s="665">
        <v>1</v>
      </c>
      <c r="R123" s="649">
        <v>1</v>
      </c>
      <c r="S123" s="665">
        <v>1</v>
      </c>
      <c r="T123" s="730">
        <v>1</v>
      </c>
      <c r="U123" s="688">
        <v>1</v>
      </c>
    </row>
    <row r="124" spans="1:21" ht="14.4" customHeight="1" x14ac:dyDescent="0.3">
      <c r="A124" s="648">
        <v>25</v>
      </c>
      <c r="B124" s="649" t="s">
        <v>1391</v>
      </c>
      <c r="C124" s="649">
        <v>89301252</v>
      </c>
      <c r="D124" s="728" t="s">
        <v>1980</v>
      </c>
      <c r="E124" s="729" t="s">
        <v>1520</v>
      </c>
      <c r="F124" s="649" t="s">
        <v>1501</v>
      </c>
      <c r="G124" s="649" t="s">
        <v>1549</v>
      </c>
      <c r="H124" s="649" t="s">
        <v>555</v>
      </c>
      <c r="I124" s="649" t="s">
        <v>645</v>
      </c>
      <c r="J124" s="649" t="s">
        <v>646</v>
      </c>
      <c r="K124" s="649" t="s">
        <v>1723</v>
      </c>
      <c r="L124" s="650">
        <v>48.31</v>
      </c>
      <c r="M124" s="650">
        <v>48.31</v>
      </c>
      <c r="N124" s="649">
        <v>1</v>
      </c>
      <c r="O124" s="730">
        <v>0.5</v>
      </c>
      <c r="P124" s="650">
        <v>48.31</v>
      </c>
      <c r="Q124" s="665">
        <v>1</v>
      </c>
      <c r="R124" s="649">
        <v>1</v>
      </c>
      <c r="S124" s="665">
        <v>1</v>
      </c>
      <c r="T124" s="730">
        <v>0.5</v>
      </c>
      <c r="U124" s="688">
        <v>1</v>
      </c>
    </row>
    <row r="125" spans="1:21" ht="14.4" customHeight="1" x14ac:dyDescent="0.3">
      <c r="A125" s="648">
        <v>25</v>
      </c>
      <c r="B125" s="649" t="s">
        <v>1391</v>
      </c>
      <c r="C125" s="649">
        <v>89301252</v>
      </c>
      <c r="D125" s="728" t="s">
        <v>1980</v>
      </c>
      <c r="E125" s="729" t="s">
        <v>1520</v>
      </c>
      <c r="F125" s="649" t="s">
        <v>1501</v>
      </c>
      <c r="G125" s="649" t="s">
        <v>1724</v>
      </c>
      <c r="H125" s="649" t="s">
        <v>555</v>
      </c>
      <c r="I125" s="649" t="s">
        <v>1725</v>
      </c>
      <c r="J125" s="649" t="s">
        <v>709</v>
      </c>
      <c r="K125" s="649" t="s">
        <v>1726</v>
      </c>
      <c r="L125" s="650">
        <v>96.72</v>
      </c>
      <c r="M125" s="650">
        <v>96.72</v>
      </c>
      <c r="N125" s="649">
        <v>1</v>
      </c>
      <c r="O125" s="730">
        <v>0.5</v>
      </c>
      <c r="P125" s="650"/>
      <c r="Q125" s="665">
        <v>0</v>
      </c>
      <c r="R125" s="649"/>
      <c r="S125" s="665">
        <v>0</v>
      </c>
      <c r="T125" s="730"/>
      <c r="U125" s="688">
        <v>0</v>
      </c>
    </row>
    <row r="126" spans="1:21" ht="14.4" customHeight="1" x14ac:dyDescent="0.3">
      <c r="A126" s="648">
        <v>25</v>
      </c>
      <c r="B126" s="649" t="s">
        <v>1391</v>
      </c>
      <c r="C126" s="649">
        <v>89301252</v>
      </c>
      <c r="D126" s="728" t="s">
        <v>1980</v>
      </c>
      <c r="E126" s="729" t="s">
        <v>1520</v>
      </c>
      <c r="F126" s="649" t="s">
        <v>1501</v>
      </c>
      <c r="G126" s="649" t="s">
        <v>1727</v>
      </c>
      <c r="H126" s="649" t="s">
        <v>555</v>
      </c>
      <c r="I126" s="649" t="s">
        <v>1728</v>
      </c>
      <c r="J126" s="649" t="s">
        <v>1729</v>
      </c>
      <c r="K126" s="649" t="s">
        <v>1730</v>
      </c>
      <c r="L126" s="650">
        <v>32.74</v>
      </c>
      <c r="M126" s="650">
        <v>32.74</v>
      </c>
      <c r="N126" s="649">
        <v>1</v>
      </c>
      <c r="O126" s="730">
        <v>1</v>
      </c>
      <c r="P126" s="650"/>
      <c r="Q126" s="665">
        <v>0</v>
      </c>
      <c r="R126" s="649"/>
      <c r="S126" s="665">
        <v>0</v>
      </c>
      <c r="T126" s="730"/>
      <c r="U126" s="688">
        <v>0</v>
      </c>
    </row>
    <row r="127" spans="1:21" ht="14.4" customHeight="1" x14ac:dyDescent="0.3">
      <c r="A127" s="648">
        <v>25</v>
      </c>
      <c r="B127" s="649" t="s">
        <v>1391</v>
      </c>
      <c r="C127" s="649">
        <v>89301252</v>
      </c>
      <c r="D127" s="728" t="s">
        <v>1980</v>
      </c>
      <c r="E127" s="729" t="s">
        <v>1520</v>
      </c>
      <c r="F127" s="649" t="s">
        <v>1501</v>
      </c>
      <c r="G127" s="649" t="s">
        <v>1687</v>
      </c>
      <c r="H127" s="649" t="s">
        <v>555</v>
      </c>
      <c r="I127" s="649" t="s">
        <v>1731</v>
      </c>
      <c r="J127" s="649" t="s">
        <v>835</v>
      </c>
      <c r="K127" s="649" t="s">
        <v>1690</v>
      </c>
      <c r="L127" s="650">
        <v>40.64</v>
      </c>
      <c r="M127" s="650">
        <v>40.64</v>
      </c>
      <c r="N127" s="649">
        <v>1</v>
      </c>
      <c r="O127" s="730">
        <v>0.5</v>
      </c>
      <c r="P127" s="650">
        <v>40.64</v>
      </c>
      <c r="Q127" s="665">
        <v>1</v>
      </c>
      <c r="R127" s="649">
        <v>1</v>
      </c>
      <c r="S127" s="665">
        <v>1</v>
      </c>
      <c r="T127" s="730">
        <v>0.5</v>
      </c>
      <c r="U127" s="688">
        <v>1</v>
      </c>
    </row>
    <row r="128" spans="1:21" ht="14.4" customHeight="1" x14ac:dyDescent="0.3">
      <c r="A128" s="648">
        <v>25</v>
      </c>
      <c r="B128" s="649" t="s">
        <v>1391</v>
      </c>
      <c r="C128" s="649">
        <v>89301252</v>
      </c>
      <c r="D128" s="728" t="s">
        <v>1980</v>
      </c>
      <c r="E128" s="729" t="s">
        <v>1520</v>
      </c>
      <c r="F128" s="649" t="s">
        <v>1501</v>
      </c>
      <c r="G128" s="649" t="s">
        <v>1652</v>
      </c>
      <c r="H128" s="649" t="s">
        <v>555</v>
      </c>
      <c r="I128" s="649" t="s">
        <v>1732</v>
      </c>
      <c r="J128" s="649" t="s">
        <v>1654</v>
      </c>
      <c r="K128" s="649" t="s">
        <v>714</v>
      </c>
      <c r="L128" s="650">
        <v>0</v>
      </c>
      <c r="M128" s="650">
        <v>0</v>
      </c>
      <c r="N128" s="649">
        <v>3</v>
      </c>
      <c r="O128" s="730">
        <v>0.5</v>
      </c>
      <c r="P128" s="650"/>
      <c r="Q128" s="665"/>
      <c r="R128" s="649"/>
      <c r="S128" s="665">
        <v>0</v>
      </c>
      <c r="T128" s="730"/>
      <c r="U128" s="688">
        <v>0</v>
      </c>
    </row>
    <row r="129" spans="1:21" ht="14.4" customHeight="1" x14ac:dyDescent="0.3">
      <c r="A129" s="648">
        <v>25</v>
      </c>
      <c r="B129" s="649" t="s">
        <v>1391</v>
      </c>
      <c r="C129" s="649">
        <v>89301252</v>
      </c>
      <c r="D129" s="728" t="s">
        <v>1980</v>
      </c>
      <c r="E129" s="729" t="s">
        <v>1521</v>
      </c>
      <c r="F129" s="649" t="s">
        <v>1501</v>
      </c>
      <c r="G129" s="649" t="s">
        <v>1544</v>
      </c>
      <c r="H129" s="649" t="s">
        <v>555</v>
      </c>
      <c r="I129" s="649" t="s">
        <v>1353</v>
      </c>
      <c r="J129" s="649" t="s">
        <v>1493</v>
      </c>
      <c r="K129" s="649" t="s">
        <v>1494</v>
      </c>
      <c r="L129" s="650">
        <v>333.31</v>
      </c>
      <c r="M129" s="650">
        <v>3999.7200000000003</v>
      </c>
      <c r="N129" s="649">
        <v>12</v>
      </c>
      <c r="O129" s="730">
        <v>10</v>
      </c>
      <c r="P129" s="650">
        <v>2333.17</v>
      </c>
      <c r="Q129" s="665">
        <v>0.58333333333333326</v>
      </c>
      <c r="R129" s="649">
        <v>7</v>
      </c>
      <c r="S129" s="665">
        <v>0.58333333333333337</v>
      </c>
      <c r="T129" s="730">
        <v>5</v>
      </c>
      <c r="U129" s="688">
        <v>0.5</v>
      </c>
    </row>
    <row r="130" spans="1:21" ht="14.4" customHeight="1" x14ac:dyDescent="0.3">
      <c r="A130" s="648">
        <v>25</v>
      </c>
      <c r="B130" s="649" t="s">
        <v>1391</v>
      </c>
      <c r="C130" s="649">
        <v>89301252</v>
      </c>
      <c r="D130" s="728" t="s">
        <v>1980</v>
      </c>
      <c r="E130" s="729" t="s">
        <v>1521</v>
      </c>
      <c r="F130" s="649" t="s">
        <v>1501</v>
      </c>
      <c r="G130" s="649" t="s">
        <v>1544</v>
      </c>
      <c r="H130" s="649" t="s">
        <v>555</v>
      </c>
      <c r="I130" s="649" t="s">
        <v>1353</v>
      </c>
      <c r="J130" s="649" t="s">
        <v>1493</v>
      </c>
      <c r="K130" s="649" t="s">
        <v>1494</v>
      </c>
      <c r="L130" s="650">
        <v>151.61000000000001</v>
      </c>
      <c r="M130" s="650">
        <v>4245.0800000000008</v>
      </c>
      <c r="N130" s="649">
        <v>28</v>
      </c>
      <c r="O130" s="730">
        <v>16</v>
      </c>
      <c r="P130" s="650">
        <v>3335.4200000000005</v>
      </c>
      <c r="Q130" s="665">
        <v>0.7857142857142857</v>
      </c>
      <c r="R130" s="649">
        <v>22</v>
      </c>
      <c r="S130" s="665">
        <v>0.7857142857142857</v>
      </c>
      <c r="T130" s="730">
        <v>11</v>
      </c>
      <c r="U130" s="688">
        <v>0.6875</v>
      </c>
    </row>
    <row r="131" spans="1:21" ht="14.4" customHeight="1" x14ac:dyDescent="0.3">
      <c r="A131" s="648">
        <v>25</v>
      </c>
      <c r="B131" s="649" t="s">
        <v>1391</v>
      </c>
      <c r="C131" s="649">
        <v>89301252</v>
      </c>
      <c r="D131" s="728" t="s">
        <v>1980</v>
      </c>
      <c r="E131" s="729" t="s">
        <v>1521</v>
      </c>
      <c r="F131" s="649" t="s">
        <v>1501</v>
      </c>
      <c r="G131" s="649" t="s">
        <v>1544</v>
      </c>
      <c r="H131" s="649" t="s">
        <v>555</v>
      </c>
      <c r="I131" s="649" t="s">
        <v>1733</v>
      </c>
      <c r="J131" s="649" t="s">
        <v>1692</v>
      </c>
      <c r="K131" s="649" t="s">
        <v>1734</v>
      </c>
      <c r="L131" s="650">
        <v>0</v>
      </c>
      <c r="M131" s="650">
        <v>0</v>
      </c>
      <c r="N131" s="649">
        <v>2</v>
      </c>
      <c r="O131" s="730">
        <v>1</v>
      </c>
      <c r="P131" s="650"/>
      <c r="Q131" s="665"/>
      <c r="R131" s="649"/>
      <c r="S131" s="665">
        <v>0</v>
      </c>
      <c r="T131" s="730"/>
      <c r="U131" s="688">
        <v>0</v>
      </c>
    </row>
    <row r="132" spans="1:21" ht="14.4" customHeight="1" x14ac:dyDescent="0.3">
      <c r="A132" s="648">
        <v>25</v>
      </c>
      <c r="B132" s="649" t="s">
        <v>1391</v>
      </c>
      <c r="C132" s="649">
        <v>89301252</v>
      </c>
      <c r="D132" s="728" t="s">
        <v>1980</v>
      </c>
      <c r="E132" s="729" t="s">
        <v>1521</v>
      </c>
      <c r="F132" s="649" t="s">
        <v>1501</v>
      </c>
      <c r="G132" s="649" t="s">
        <v>1713</v>
      </c>
      <c r="H132" s="649" t="s">
        <v>555</v>
      </c>
      <c r="I132" s="649" t="s">
        <v>1735</v>
      </c>
      <c r="J132" s="649" t="s">
        <v>1715</v>
      </c>
      <c r="K132" s="649" t="s">
        <v>1718</v>
      </c>
      <c r="L132" s="650">
        <v>93.99</v>
      </c>
      <c r="M132" s="650">
        <v>93.99</v>
      </c>
      <c r="N132" s="649">
        <v>1</v>
      </c>
      <c r="O132" s="730">
        <v>1</v>
      </c>
      <c r="P132" s="650"/>
      <c r="Q132" s="665">
        <v>0</v>
      </c>
      <c r="R132" s="649"/>
      <c r="S132" s="665">
        <v>0</v>
      </c>
      <c r="T132" s="730"/>
      <c r="U132" s="688">
        <v>0</v>
      </c>
    </row>
    <row r="133" spans="1:21" ht="14.4" customHeight="1" x14ac:dyDescent="0.3">
      <c r="A133" s="648">
        <v>25</v>
      </c>
      <c r="B133" s="649" t="s">
        <v>1391</v>
      </c>
      <c r="C133" s="649">
        <v>89301252</v>
      </c>
      <c r="D133" s="728" t="s">
        <v>1980</v>
      </c>
      <c r="E133" s="729" t="s">
        <v>1521</v>
      </c>
      <c r="F133" s="649" t="s">
        <v>1501</v>
      </c>
      <c r="G133" s="649" t="s">
        <v>1548</v>
      </c>
      <c r="H133" s="649" t="s">
        <v>1084</v>
      </c>
      <c r="I133" s="649" t="s">
        <v>1284</v>
      </c>
      <c r="J133" s="649" t="s">
        <v>1285</v>
      </c>
      <c r="K133" s="649" t="s">
        <v>1286</v>
      </c>
      <c r="L133" s="650">
        <v>154.01</v>
      </c>
      <c r="M133" s="650">
        <v>1694.11</v>
      </c>
      <c r="N133" s="649">
        <v>11</v>
      </c>
      <c r="O133" s="730">
        <v>8</v>
      </c>
      <c r="P133" s="650">
        <v>1078.07</v>
      </c>
      <c r="Q133" s="665">
        <v>0.63636363636363635</v>
      </c>
      <c r="R133" s="649">
        <v>7</v>
      </c>
      <c r="S133" s="665">
        <v>0.63636363636363635</v>
      </c>
      <c r="T133" s="730">
        <v>4</v>
      </c>
      <c r="U133" s="688">
        <v>0.5</v>
      </c>
    </row>
    <row r="134" spans="1:21" ht="14.4" customHeight="1" x14ac:dyDescent="0.3">
      <c r="A134" s="648">
        <v>25</v>
      </c>
      <c r="B134" s="649" t="s">
        <v>1391</v>
      </c>
      <c r="C134" s="649">
        <v>89301252</v>
      </c>
      <c r="D134" s="728" t="s">
        <v>1980</v>
      </c>
      <c r="E134" s="729" t="s">
        <v>1521</v>
      </c>
      <c r="F134" s="649" t="s">
        <v>1501</v>
      </c>
      <c r="G134" s="649" t="s">
        <v>1548</v>
      </c>
      <c r="H134" s="649" t="s">
        <v>555</v>
      </c>
      <c r="I134" s="649" t="s">
        <v>1736</v>
      </c>
      <c r="J134" s="649" t="s">
        <v>1285</v>
      </c>
      <c r="K134" s="649" t="s">
        <v>1286</v>
      </c>
      <c r="L134" s="650">
        <v>154.01</v>
      </c>
      <c r="M134" s="650">
        <v>1540.1</v>
      </c>
      <c r="N134" s="649">
        <v>10</v>
      </c>
      <c r="O134" s="730">
        <v>6</v>
      </c>
      <c r="P134" s="650">
        <v>462.03</v>
      </c>
      <c r="Q134" s="665">
        <v>0.3</v>
      </c>
      <c r="R134" s="649">
        <v>3</v>
      </c>
      <c r="S134" s="665">
        <v>0.3</v>
      </c>
      <c r="T134" s="730">
        <v>2</v>
      </c>
      <c r="U134" s="688">
        <v>0.33333333333333331</v>
      </c>
    </row>
    <row r="135" spans="1:21" ht="14.4" customHeight="1" x14ac:dyDescent="0.3">
      <c r="A135" s="648">
        <v>25</v>
      </c>
      <c r="B135" s="649" t="s">
        <v>1391</v>
      </c>
      <c r="C135" s="649">
        <v>89301252</v>
      </c>
      <c r="D135" s="728" t="s">
        <v>1980</v>
      </c>
      <c r="E135" s="729" t="s">
        <v>1521</v>
      </c>
      <c r="F135" s="649" t="s">
        <v>1501</v>
      </c>
      <c r="G135" s="649" t="s">
        <v>1737</v>
      </c>
      <c r="H135" s="649" t="s">
        <v>555</v>
      </c>
      <c r="I135" s="649" t="s">
        <v>1302</v>
      </c>
      <c r="J135" s="649" t="s">
        <v>1738</v>
      </c>
      <c r="K135" s="649" t="s">
        <v>1739</v>
      </c>
      <c r="L135" s="650">
        <v>12.26</v>
      </c>
      <c r="M135" s="650">
        <v>12.26</v>
      </c>
      <c r="N135" s="649">
        <v>1</v>
      </c>
      <c r="O135" s="730">
        <v>1</v>
      </c>
      <c r="P135" s="650">
        <v>12.26</v>
      </c>
      <c r="Q135" s="665">
        <v>1</v>
      </c>
      <c r="R135" s="649">
        <v>1</v>
      </c>
      <c r="S135" s="665">
        <v>1</v>
      </c>
      <c r="T135" s="730">
        <v>1</v>
      </c>
      <c r="U135" s="688">
        <v>1</v>
      </c>
    </row>
    <row r="136" spans="1:21" ht="14.4" customHeight="1" x14ac:dyDescent="0.3">
      <c r="A136" s="648">
        <v>25</v>
      </c>
      <c r="B136" s="649" t="s">
        <v>1391</v>
      </c>
      <c r="C136" s="649">
        <v>89301252</v>
      </c>
      <c r="D136" s="728" t="s">
        <v>1980</v>
      </c>
      <c r="E136" s="729" t="s">
        <v>1521</v>
      </c>
      <c r="F136" s="649" t="s">
        <v>1501</v>
      </c>
      <c r="G136" s="649" t="s">
        <v>1549</v>
      </c>
      <c r="H136" s="649" t="s">
        <v>555</v>
      </c>
      <c r="I136" s="649" t="s">
        <v>645</v>
      </c>
      <c r="J136" s="649" t="s">
        <v>646</v>
      </c>
      <c r="K136" s="649" t="s">
        <v>1723</v>
      </c>
      <c r="L136" s="650">
        <v>48.31</v>
      </c>
      <c r="M136" s="650">
        <v>48.31</v>
      </c>
      <c r="N136" s="649">
        <v>1</v>
      </c>
      <c r="O136" s="730">
        <v>1</v>
      </c>
      <c r="P136" s="650"/>
      <c r="Q136" s="665">
        <v>0</v>
      </c>
      <c r="R136" s="649"/>
      <c r="S136" s="665">
        <v>0</v>
      </c>
      <c r="T136" s="730"/>
      <c r="U136" s="688">
        <v>0</v>
      </c>
    </row>
    <row r="137" spans="1:21" ht="14.4" customHeight="1" x14ac:dyDescent="0.3">
      <c r="A137" s="648">
        <v>25</v>
      </c>
      <c r="B137" s="649" t="s">
        <v>1391</v>
      </c>
      <c r="C137" s="649">
        <v>89301252</v>
      </c>
      <c r="D137" s="728" t="s">
        <v>1980</v>
      </c>
      <c r="E137" s="729" t="s">
        <v>1521</v>
      </c>
      <c r="F137" s="649" t="s">
        <v>1501</v>
      </c>
      <c r="G137" s="649" t="s">
        <v>1740</v>
      </c>
      <c r="H137" s="649" t="s">
        <v>555</v>
      </c>
      <c r="I137" s="649" t="s">
        <v>1741</v>
      </c>
      <c r="J137" s="649" t="s">
        <v>1742</v>
      </c>
      <c r="K137" s="649" t="s">
        <v>1743</v>
      </c>
      <c r="L137" s="650">
        <v>0</v>
      </c>
      <c r="M137" s="650">
        <v>0</v>
      </c>
      <c r="N137" s="649">
        <v>1</v>
      </c>
      <c r="O137" s="730">
        <v>1</v>
      </c>
      <c r="P137" s="650">
        <v>0</v>
      </c>
      <c r="Q137" s="665"/>
      <c r="R137" s="649">
        <v>1</v>
      </c>
      <c r="S137" s="665">
        <v>1</v>
      </c>
      <c r="T137" s="730">
        <v>1</v>
      </c>
      <c r="U137" s="688">
        <v>1</v>
      </c>
    </row>
    <row r="138" spans="1:21" ht="14.4" customHeight="1" x14ac:dyDescent="0.3">
      <c r="A138" s="648">
        <v>25</v>
      </c>
      <c r="B138" s="649" t="s">
        <v>1391</v>
      </c>
      <c r="C138" s="649">
        <v>89301252</v>
      </c>
      <c r="D138" s="728" t="s">
        <v>1980</v>
      </c>
      <c r="E138" s="729" t="s">
        <v>1522</v>
      </c>
      <c r="F138" s="649" t="s">
        <v>1501</v>
      </c>
      <c r="G138" s="649" t="s">
        <v>1544</v>
      </c>
      <c r="H138" s="649" t="s">
        <v>555</v>
      </c>
      <c r="I138" s="649" t="s">
        <v>1228</v>
      </c>
      <c r="J138" s="649" t="s">
        <v>1459</v>
      </c>
      <c r="K138" s="649" t="s">
        <v>1460</v>
      </c>
      <c r="L138" s="650">
        <v>333.31</v>
      </c>
      <c r="M138" s="650">
        <v>4333.03</v>
      </c>
      <c r="N138" s="649">
        <v>13</v>
      </c>
      <c r="O138" s="730">
        <v>12.5</v>
      </c>
      <c r="P138" s="650">
        <v>1999.86</v>
      </c>
      <c r="Q138" s="665">
        <v>0.46153846153846156</v>
      </c>
      <c r="R138" s="649">
        <v>6</v>
      </c>
      <c r="S138" s="665">
        <v>0.46153846153846156</v>
      </c>
      <c r="T138" s="730">
        <v>6</v>
      </c>
      <c r="U138" s="688">
        <v>0.48</v>
      </c>
    </row>
    <row r="139" spans="1:21" ht="14.4" customHeight="1" x14ac:dyDescent="0.3">
      <c r="A139" s="648">
        <v>25</v>
      </c>
      <c r="B139" s="649" t="s">
        <v>1391</v>
      </c>
      <c r="C139" s="649">
        <v>89301252</v>
      </c>
      <c r="D139" s="728" t="s">
        <v>1980</v>
      </c>
      <c r="E139" s="729" t="s">
        <v>1522</v>
      </c>
      <c r="F139" s="649" t="s">
        <v>1501</v>
      </c>
      <c r="G139" s="649" t="s">
        <v>1544</v>
      </c>
      <c r="H139" s="649" t="s">
        <v>555</v>
      </c>
      <c r="I139" s="649" t="s">
        <v>1228</v>
      </c>
      <c r="J139" s="649" t="s">
        <v>1459</v>
      </c>
      <c r="K139" s="649" t="s">
        <v>1460</v>
      </c>
      <c r="L139" s="650">
        <v>156.86000000000001</v>
      </c>
      <c r="M139" s="650">
        <v>1411.74</v>
      </c>
      <c r="N139" s="649">
        <v>9</v>
      </c>
      <c r="O139" s="730">
        <v>9</v>
      </c>
      <c r="P139" s="650">
        <v>313.72000000000003</v>
      </c>
      <c r="Q139" s="665">
        <v>0.22222222222222224</v>
      </c>
      <c r="R139" s="649">
        <v>2</v>
      </c>
      <c r="S139" s="665">
        <v>0.22222222222222221</v>
      </c>
      <c r="T139" s="730">
        <v>2</v>
      </c>
      <c r="U139" s="688">
        <v>0.22222222222222221</v>
      </c>
    </row>
    <row r="140" spans="1:21" ht="14.4" customHeight="1" x14ac:dyDescent="0.3">
      <c r="A140" s="648">
        <v>25</v>
      </c>
      <c r="B140" s="649" t="s">
        <v>1391</v>
      </c>
      <c r="C140" s="649">
        <v>89301252</v>
      </c>
      <c r="D140" s="728" t="s">
        <v>1980</v>
      </c>
      <c r="E140" s="729" t="s">
        <v>1522</v>
      </c>
      <c r="F140" s="649" t="s">
        <v>1501</v>
      </c>
      <c r="G140" s="649" t="s">
        <v>1544</v>
      </c>
      <c r="H140" s="649" t="s">
        <v>555</v>
      </c>
      <c r="I140" s="649" t="s">
        <v>1547</v>
      </c>
      <c r="J140" s="649" t="s">
        <v>1459</v>
      </c>
      <c r="K140" s="649" t="s">
        <v>1460</v>
      </c>
      <c r="L140" s="650">
        <v>156.86000000000001</v>
      </c>
      <c r="M140" s="650">
        <v>784.30000000000007</v>
      </c>
      <c r="N140" s="649">
        <v>5</v>
      </c>
      <c r="O140" s="730">
        <v>4.5</v>
      </c>
      <c r="P140" s="650">
        <v>313.72000000000003</v>
      </c>
      <c r="Q140" s="665">
        <v>0.4</v>
      </c>
      <c r="R140" s="649">
        <v>2</v>
      </c>
      <c r="S140" s="665">
        <v>0.4</v>
      </c>
      <c r="T140" s="730">
        <v>2</v>
      </c>
      <c r="U140" s="688">
        <v>0.44444444444444442</v>
      </c>
    </row>
    <row r="141" spans="1:21" ht="14.4" customHeight="1" x14ac:dyDescent="0.3">
      <c r="A141" s="648">
        <v>25</v>
      </c>
      <c r="B141" s="649" t="s">
        <v>1391</v>
      </c>
      <c r="C141" s="649">
        <v>89301252</v>
      </c>
      <c r="D141" s="728" t="s">
        <v>1980</v>
      </c>
      <c r="E141" s="729" t="s">
        <v>1522</v>
      </c>
      <c r="F141" s="649" t="s">
        <v>1501</v>
      </c>
      <c r="G141" s="649" t="s">
        <v>1744</v>
      </c>
      <c r="H141" s="649" t="s">
        <v>555</v>
      </c>
      <c r="I141" s="649" t="s">
        <v>704</v>
      </c>
      <c r="J141" s="649" t="s">
        <v>1745</v>
      </c>
      <c r="K141" s="649" t="s">
        <v>1746</v>
      </c>
      <c r="L141" s="650">
        <v>0</v>
      </c>
      <c r="M141" s="650">
        <v>0</v>
      </c>
      <c r="N141" s="649">
        <v>1</v>
      </c>
      <c r="O141" s="730">
        <v>0.5</v>
      </c>
      <c r="P141" s="650"/>
      <c r="Q141" s="665"/>
      <c r="R141" s="649"/>
      <c r="S141" s="665">
        <v>0</v>
      </c>
      <c r="T141" s="730"/>
      <c r="U141" s="688">
        <v>0</v>
      </c>
    </row>
    <row r="142" spans="1:21" ht="14.4" customHeight="1" x14ac:dyDescent="0.3">
      <c r="A142" s="648">
        <v>25</v>
      </c>
      <c r="B142" s="649" t="s">
        <v>1391</v>
      </c>
      <c r="C142" s="649">
        <v>89301252</v>
      </c>
      <c r="D142" s="728" t="s">
        <v>1980</v>
      </c>
      <c r="E142" s="729" t="s">
        <v>1522</v>
      </c>
      <c r="F142" s="649" t="s">
        <v>1501</v>
      </c>
      <c r="G142" s="649" t="s">
        <v>1559</v>
      </c>
      <c r="H142" s="649" t="s">
        <v>1084</v>
      </c>
      <c r="I142" s="649" t="s">
        <v>1280</v>
      </c>
      <c r="J142" s="649" t="s">
        <v>1281</v>
      </c>
      <c r="K142" s="649" t="s">
        <v>1464</v>
      </c>
      <c r="L142" s="650">
        <v>184.22</v>
      </c>
      <c r="M142" s="650">
        <v>1657.98</v>
      </c>
      <c r="N142" s="649">
        <v>9</v>
      </c>
      <c r="O142" s="730">
        <v>7.5</v>
      </c>
      <c r="P142" s="650">
        <v>368.44</v>
      </c>
      <c r="Q142" s="665">
        <v>0.22222222222222221</v>
      </c>
      <c r="R142" s="649">
        <v>2</v>
      </c>
      <c r="S142" s="665">
        <v>0.22222222222222221</v>
      </c>
      <c r="T142" s="730">
        <v>1.5</v>
      </c>
      <c r="U142" s="688">
        <v>0.2</v>
      </c>
    </row>
    <row r="143" spans="1:21" ht="14.4" customHeight="1" x14ac:dyDescent="0.3">
      <c r="A143" s="648">
        <v>25</v>
      </c>
      <c r="B143" s="649" t="s">
        <v>1391</v>
      </c>
      <c r="C143" s="649">
        <v>89301252</v>
      </c>
      <c r="D143" s="728" t="s">
        <v>1980</v>
      </c>
      <c r="E143" s="729" t="s">
        <v>1522</v>
      </c>
      <c r="F143" s="649" t="s">
        <v>1501</v>
      </c>
      <c r="G143" s="649" t="s">
        <v>1747</v>
      </c>
      <c r="H143" s="649" t="s">
        <v>555</v>
      </c>
      <c r="I143" s="649" t="s">
        <v>1748</v>
      </c>
      <c r="J143" s="649" t="s">
        <v>1749</v>
      </c>
      <c r="K143" s="649" t="s">
        <v>1750</v>
      </c>
      <c r="L143" s="650">
        <v>75.8</v>
      </c>
      <c r="M143" s="650">
        <v>75.8</v>
      </c>
      <c r="N143" s="649">
        <v>1</v>
      </c>
      <c r="O143" s="730">
        <v>1</v>
      </c>
      <c r="P143" s="650">
        <v>75.8</v>
      </c>
      <c r="Q143" s="665">
        <v>1</v>
      </c>
      <c r="R143" s="649">
        <v>1</v>
      </c>
      <c r="S143" s="665">
        <v>1</v>
      </c>
      <c r="T143" s="730">
        <v>1</v>
      </c>
      <c r="U143" s="688">
        <v>1</v>
      </c>
    </row>
    <row r="144" spans="1:21" ht="14.4" customHeight="1" x14ac:dyDescent="0.3">
      <c r="A144" s="648">
        <v>25</v>
      </c>
      <c r="B144" s="649" t="s">
        <v>1391</v>
      </c>
      <c r="C144" s="649">
        <v>89301252</v>
      </c>
      <c r="D144" s="728" t="s">
        <v>1980</v>
      </c>
      <c r="E144" s="729" t="s">
        <v>1522</v>
      </c>
      <c r="F144" s="649" t="s">
        <v>1501</v>
      </c>
      <c r="G144" s="649" t="s">
        <v>1751</v>
      </c>
      <c r="H144" s="649" t="s">
        <v>555</v>
      </c>
      <c r="I144" s="649" t="s">
        <v>1752</v>
      </c>
      <c r="J144" s="649" t="s">
        <v>1753</v>
      </c>
      <c r="K144" s="649" t="s">
        <v>1754</v>
      </c>
      <c r="L144" s="650">
        <v>45.75</v>
      </c>
      <c r="M144" s="650">
        <v>45.75</v>
      </c>
      <c r="N144" s="649">
        <v>1</v>
      </c>
      <c r="O144" s="730">
        <v>1</v>
      </c>
      <c r="P144" s="650">
        <v>45.75</v>
      </c>
      <c r="Q144" s="665">
        <v>1</v>
      </c>
      <c r="R144" s="649">
        <v>1</v>
      </c>
      <c r="S144" s="665">
        <v>1</v>
      </c>
      <c r="T144" s="730">
        <v>1</v>
      </c>
      <c r="U144" s="688">
        <v>1</v>
      </c>
    </row>
    <row r="145" spans="1:21" ht="14.4" customHeight="1" x14ac:dyDescent="0.3">
      <c r="A145" s="648">
        <v>25</v>
      </c>
      <c r="B145" s="649" t="s">
        <v>1391</v>
      </c>
      <c r="C145" s="649">
        <v>89301252</v>
      </c>
      <c r="D145" s="728" t="s">
        <v>1980</v>
      </c>
      <c r="E145" s="729" t="s">
        <v>1522</v>
      </c>
      <c r="F145" s="649" t="s">
        <v>1501</v>
      </c>
      <c r="G145" s="649" t="s">
        <v>1581</v>
      </c>
      <c r="H145" s="649" t="s">
        <v>555</v>
      </c>
      <c r="I145" s="649" t="s">
        <v>738</v>
      </c>
      <c r="J145" s="649" t="s">
        <v>739</v>
      </c>
      <c r="K145" s="649" t="s">
        <v>1582</v>
      </c>
      <c r="L145" s="650">
        <v>0</v>
      </c>
      <c r="M145" s="650">
        <v>0</v>
      </c>
      <c r="N145" s="649">
        <v>14</v>
      </c>
      <c r="O145" s="730">
        <v>2.5</v>
      </c>
      <c r="P145" s="650">
        <v>0</v>
      </c>
      <c r="Q145" s="665"/>
      <c r="R145" s="649">
        <v>2</v>
      </c>
      <c r="S145" s="665">
        <v>0.14285714285714285</v>
      </c>
      <c r="T145" s="730">
        <v>1.5</v>
      </c>
      <c r="U145" s="688">
        <v>0.6</v>
      </c>
    </row>
    <row r="146" spans="1:21" ht="14.4" customHeight="1" x14ac:dyDescent="0.3">
      <c r="A146" s="648">
        <v>25</v>
      </c>
      <c r="B146" s="649" t="s">
        <v>1391</v>
      </c>
      <c r="C146" s="649">
        <v>89301252</v>
      </c>
      <c r="D146" s="728" t="s">
        <v>1980</v>
      </c>
      <c r="E146" s="729" t="s">
        <v>1522</v>
      </c>
      <c r="F146" s="649" t="s">
        <v>1501</v>
      </c>
      <c r="G146" s="649" t="s">
        <v>1548</v>
      </c>
      <c r="H146" s="649" t="s">
        <v>1084</v>
      </c>
      <c r="I146" s="649" t="s">
        <v>1284</v>
      </c>
      <c r="J146" s="649" t="s">
        <v>1285</v>
      </c>
      <c r="K146" s="649" t="s">
        <v>1286</v>
      </c>
      <c r="L146" s="650">
        <v>154.01</v>
      </c>
      <c r="M146" s="650">
        <v>1694.11</v>
      </c>
      <c r="N146" s="649">
        <v>11</v>
      </c>
      <c r="O146" s="730">
        <v>9</v>
      </c>
      <c r="P146" s="650">
        <v>1078.07</v>
      </c>
      <c r="Q146" s="665">
        <v>0.63636363636363635</v>
      </c>
      <c r="R146" s="649">
        <v>7</v>
      </c>
      <c r="S146" s="665">
        <v>0.63636363636363635</v>
      </c>
      <c r="T146" s="730">
        <v>5</v>
      </c>
      <c r="U146" s="688">
        <v>0.55555555555555558</v>
      </c>
    </row>
    <row r="147" spans="1:21" ht="14.4" customHeight="1" x14ac:dyDescent="0.3">
      <c r="A147" s="648">
        <v>25</v>
      </c>
      <c r="B147" s="649" t="s">
        <v>1391</v>
      </c>
      <c r="C147" s="649">
        <v>89301252</v>
      </c>
      <c r="D147" s="728" t="s">
        <v>1980</v>
      </c>
      <c r="E147" s="729" t="s">
        <v>1522</v>
      </c>
      <c r="F147" s="649" t="s">
        <v>1501</v>
      </c>
      <c r="G147" s="649" t="s">
        <v>1737</v>
      </c>
      <c r="H147" s="649" t="s">
        <v>555</v>
      </c>
      <c r="I147" s="649" t="s">
        <v>1755</v>
      </c>
      <c r="J147" s="649" t="s">
        <v>1738</v>
      </c>
      <c r="K147" s="649" t="s">
        <v>1756</v>
      </c>
      <c r="L147" s="650">
        <v>34.31</v>
      </c>
      <c r="M147" s="650">
        <v>34.31</v>
      </c>
      <c r="N147" s="649">
        <v>1</v>
      </c>
      <c r="O147" s="730">
        <v>1</v>
      </c>
      <c r="P147" s="650">
        <v>34.31</v>
      </c>
      <c r="Q147" s="665">
        <v>1</v>
      </c>
      <c r="R147" s="649">
        <v>1</v>
      </c>
      <c r="S147" s="665">
        <v>1</v>
      </c>
      <c r="T147" s="730">
        <v>1</v>
      </c>
      <c r="U147" s="688">
        <v>1</v>
      </c>
    </row>
    <row r="148" spans="1:21" ht="14.4" customHeight="1" x14ac:dyDescent="0.3">
      <c r="A148" s="648">
        <v>25</v>
      </c>
      <c r="B148" s="649" t="s">
        <v>1391</v>
      </c>
      <c r="C148" s="649">
        <v>89301252</v>
      </c>
      <c r="D148" s="728" t="s">
        <v>1980</v>
      </c>
      <c r="E148" s="729" t="s">
        <v>1522</v>
      </c>
      <c r="F148" s="649" t="s">
        <v>1501</v>
      </c>
      <c r="G148" s="649" t="s">
        <v>1757</v>
      </c>
      <c r="H148" s="649" t="s">
        <v>555</v>
      </c>
      <c r="I148" s="649" t="s">
        <v>907</v>
      </c>
      <c r="J148" s="649" t="s">
        <v>1758</v>
      </c>
      <c r="K148" s="649" t="s">
        <v>1759</v>
      </c>
      <c r="L148" s="650">
        <v>65.069999999999993</v>
      </c>
      <c r="M148" s="650">
        <v>65.069999999999993</v>
      </c>
      <c r="N148" s="649">
        <v>1</v>
      </c>
      <c r="O148" s="730">
        <v>1</v>
      </c>
      <c r="P148" s="650">
        <v>65.069999999999993</v>
      </c>
      <c r="Q148" s="665">
        <v>1</v>
      </c>
      <c r="R148" s="649">
        <v>1</v>
      </c>
      <c r="S148" s="665">
        <v>1</v>
      </c>
      <c r="T148" s="730">
        <v>1</v>
      </c>
      <c r="U148" s="688">
        <v>1</v>
      </c>
    </row>
    <row r="149" spans="1:21" ht="14.4" customHeight="1" x14ac:dyDescent="0.3">
      <c r="A149" s="648">
        <v>25</v>
      </c>
      <c r="B149" s="649" t="s">
        <v>1391</v>
      </c>
      <c r="C149" s="649">
        <v>89301252</v>
      </c>
      <c r="D149" s="728" t="s">
        <v>1980</v>
      </c>
      <c r="E149" s="729" t="s">
        <v>1522</v>
      </c>
      <c r="F149" s="649" t="s">
        <v>1501</v>
      </c>
      <c r="G149" s="649" t="s">
        <v>1760</v>
      </c>
      <c r="H149" s="649" t="s">
        <v>555</v>
      </c>
      <c r="I149" s="649" t="s">
        <v>1252</v>
      </c>
      <c r="J149" s="649" t="s">
        <v>1253</v>
      </c>
      <c r="K149" s="649" t="s">
        <v>1254</v>
      </c>
      <c r="L149" s="650">
        <v>120.37</v>
      </c>
      <c r="M149" s="650">
        <v>240.74</v>
      </c>
      <c r="N149" s="649">
        <v>2</v>
      </c>
      <c r="O149" s="730">
        <v>2</v>
      </c>
      <c r="P149" s="650">
        <v>240.74</v>
      </c>
      <c r="Q149" s="665">
        <v>1</v>
      </c>
      <c r="R149" s="649">
        <v>2</v>
      </c>
      <c r="S149" s="665">
        <v>1</v>
      </c>
      <c r="T149" s="730">
        <v>2</v>
      </c>
      <c r="U149" s="688">
        <v>1</v>
      </c>
    </row>
    <row r="150" spans="1:21" ht="14.4" customHeight="1" x14ac:dyDescent="0.3">
      <c r="A150" s="648">
        <v>25</v>
      </c>
      <c r="B150" s="649" t="s">
        <v>1391</v>
      </c>
      <c r="C150" s="649">
        <v>89301252</v>
      </c>
      <c r="D150" s="728" t="s">
        <v>1980</v>
      </c>
      <c r="E150" s="729" t="s">
        <v>1522</v>
      </c>
      <c r="F150" s="649" t="s">
        <v>1501</v>
      </c>
      <c r="G150" s="649" t="s">
        <v>1549</v>
      </c>
      <c r="H150" s="649" t="s">
        <v>1084</v>
      </c>
      <c r="I150" s="649" t="s">
        <v>1550</v>
      </c>
      <c r="J150" s="649" t="s">
        <v>646</v>
      </c>
      <c r="K150" s="649" t="s">
        <v>1551</v>
      </c>
      <c r="L150" s="650">
        <v>48.31</v>
      </c>
      <c r="M150" s="650">
        <v>48.31</v>
      </c>
      <c r="N150" s="649">
        <v>1</v>
      </c>
      <c r="O150" s="730">
        <v>1</v>
      </c>
      <c r="P150" s="650">
        <v>48.31</v>
      </c>
      <c r="Q150" s="665">
        <v>1</v>
      </c>
      <c r="R150" s="649">
        <v>1</v>
      </c>
      <c r="S150" s="665">
        <v>1</v>
      </c>
      <c r="T150" s="730">
        <v>1</v>
      </c>
      <c r="U150" s="688">
        <v>1</v>
      </c>
    </row>
    <row r="151" spans="1:21" ht="14.4" customHeight="1" x14ac:dyDescent="0.3">
      <c r="A151" s="648">
        <v>25</v>
      </c>
      <c r="B151" s="649" t="s">
        <v>1391</v>
      </c>
      <c r="C151" s="649">
        <v>89301252</v>
      </c>
      <c r="D151" s="728" t="s">
        <v>1980</v>
      </c>
      <c r="E151" s="729" t="s">
        <v>1522</v>
      </c>
      <c r="F151" s="649" t="s">
        <v>1501</v>
      </c>
      <c r="G151" s="649" t="s">
        <v>1549</v>
      </c>
      <c r="H151" s="649" t="s">
        <v>1084</v>
      </c>
      <c r="I151" s="649" t="s">
        <v>1550</v>
      </c>
      <c r="J151" s="649" t="s">
        <v>646</v>
      </c>
      <c r="K151" s="649" t="s">
        <v>1551</v>
      </c>
      <c r="L151" s="650">
        <v>29.78</v>
      </c>
      <c r="M151" s="650">
        <v>29.78</v>
      </c>
      <c r="N151" s="649">
        <v>1</v>
      </c>
      <c r="O151" s="730">
        <v>1</v>
      </c>
      <c r="P151" s="650"/>
      <c r="Q151" s="665">
        <v>0</v>
      </c>
      <c r="R151" s="649"/>
      <c r="S151" s="665">
        <v>0</v>
      </c>
      <c r="T151" s="730"/>
      <c r="U151" s="688">
        <v>0</v>
      </c>
    </row>
    <row r="152" spans="1:21" ht="14.4" customHeight="1" x14ac:dyDescent="0.3">
      <c r="A152" s="648">
        <v>25</v>
      </c>
      <c r="B152" s="649" t="s">
        <v>1391</v>
      </c>
      <c r="C152" s="649">
        <v>89301252</v>
      </c>
      <c r="D152" s="728" t="s">
        <v>1980</v>
      </c>
      <c r="E152" s="729" t="s">
        <v>1522</v>
      </c>
      <c r="F152" s="649" t="s">
        <v>1501</v>
      </c>
      <c r="G152" s="649" t="s">
        <v>1549</v>
      </c>
      <c r="H152" s="649" t="s">
        <v>1084</v>
      </c>
      <c r="I152" s="649" t="s">
        <v>1090</v>
      </c>
      <c r="J152" s="649" t="s">
        <v>646</v>
      </c>
      <c r="K152" s="649" t="s">
        <v>1473</v>
      </c>
      <c r="L152" s="650">
        <v>96.63</v>
      </c>
      <c r="M152" s="650">
        <v>96.63</v>
      </c>
      <c r="N152" s="649">
        <v>1</v>
      </c>
      <c r="O152" s="730">
        <v>0.5</v>
      </c>
      <c r="P152" s="650"/>
      <c r="Q152" s="665">
        <v>0</v>
      </c>
      <c r="R152" s="649"/>
      <c r="S152" s="665">
        <v>0</v>
      </c>
      <c r="T152" s="730"/>
      <c r="U152" s="688">
        <v>0</v>
      </c>
    </row>
    <row r="153" spans="1:21" ht="14.4" customHeight="1" x14ac:dyDescent="0.3">
      <c r="A153" s="648">
        <v>25</v>
      </c>
      <c r="B153" s="649" t="s">
        <v>1391</v>
      </c>
      <c r="C153" s="649">
        <v>89301252</v>
      </c>
      <c r="D153" s="728" t="s">
        <v>1980</v>
      </c>
      <c r="E153" s="729" t="s">
        <v>1522</v>
      </c>
      <c r="F153" s="649" t="s">
        <v>1501</v>
      </c>
      <c r="G153" s="649" t="s">
        <v>1549</v>
      </c>
      <c r="H153" s="649" t="s">
        <v>1084</v>
      </c>
      <c r="I153" s="649" t="s">
        <v>1090</v>
      </c>
      <c r="J153" s="649" t="s">
        <v>646</v>
      </c>
      <c r="K153" s="649" t="s">
        <v>1473</v>
      </c>
      <c r="L153" s="650">
        <v>59.55</v>
      </c>
      <c r="M153" s="650">
        <v>59.55</v>
      </c>
      <c r="N153" s="649">
        <v>1</v>
      </c>
      <c r="O153" s="730">
        <v>1</v>
      </c>
      <c r="P153" s="650"/>
      <c r="Q153" s="665">
        <v>0</v>
      </c>
      <c r="R153" s="649"/>
      <c r="S153" s="665">
        <v>0</v>
      </c>
      <c r="T153" s="730"/>
      <c r="U153" s="688">
        <v>0</v>
      </c>
    </row>
    <row r="154" spans="1:21" ht="14.4" customHeight="1" x14ac:dyDescent="0.3">
      <c r="A154" s="648">
        <v>25</v>
      </c>
      <c r="B154" s="649" t="s">
        <v>1391</v>
      </c>
      <c r="C154" s="649">
        <v>89301252</v>
      </c>
      <c r="D154" s="728" t="s">
        <v>1980</v>
      </c>
      <c r="E154" s="729" t="s">
        <v>1523</v>
      </c>
      <c r="F154" s="649" t="s">
        <v>1501</v>
      </c>
      <c r="G154" s="649" t="s">
        <v>1761</v>
      </c>
      <c r="H154" s="649" t="s">
        <v>555</v>
      </c>
      <c r="I154" s="649" t="s">
        <v>1762</v>
      </c>
      <c r="J154" s="649" t="s">
        <v>1763</v>
      </c>
      <c r="K154" s="649" t="s">
        <v>1254</v>
      </c>
      <c r="L154" s="650">
        <v>283.5</v>
      </c>
      <c r="M154" s="650">
        <v>283.5</v>
      </c>
      <c r="N154" s="649">
        <v>1</v>
      </c>
      <c r="O154" s="730">
        <v>0.5</v>
      </c>
      <c r="P154" s="650">
        <v>283.5</v>
      </c>
      <c r="Q154" s="665">
        <v>1</v>
      </c>
      <c r="R154" s="649">
        <v>1</v>
      </c>
      <c r="S154" s="665">
        <v>1</v>
      </c>
      <c r="T154" s="730">
        <v>0.5</v>
      </c>
      <c r="U154" s="688">
        <v>1</v>
      </c>
    </row>
    <row r="155" spans="1:21" ht="14.4" customHeight="1" x14ac:dyDescent="0.3">
      <c r="A155" s="648">
        <v>25</v>
      </c>
      <c r="B155" s="649" t="s">
        <v>1391</v>
      </c>
      <c r="C155" s="649">
        <v>89301252</v>
      </c>
      <c r="D155" s="728" t="s">
        <v>1980</v>
      </c>
      <c r="E155" s="729" t="s">
        <v>1523</v>
      </c>
      <c r="F155" s="649" t="s">
        <v>1501</v>
      </c>
      <c r="G155" s="649" t="s">
        <v>1764</v>
      </c>
      <c r="H155" s="649" t="s">
        <v>555</v>
      </c>
      <c r="I155" s="649" t="s">
        <v>1765</v>
      </c>
      <c r="J155" s="649" t="s">
        <v>1766</v>
      </c>
      <c r="K155" s="649" t="s">
        <v>1767</v>
      </c>
      <c r="L155" s="650">
        <v>0</v>
      </c>
      <c r="M155" s="650">
        <v>0</v>
      </c>
      <c r="N155" s="649">
        <v>1</v>
      </c>
      <c r="O155" s="730">
        <v>0.5</v>
      </c>
      <c r="P155" s="650">
        <v>0</v>
      </c>
      <c r="Q155" s="665"/>
      <c r="R155" s="649">
        <v>1</v>
      </c>
      <c r="S155" s="665">
        <v>1</v>
      </c>
      <c r="T155" s="730">
        <v>0.5</v>
      </c>
      <c r="U155" s="688">
        <v>1</v>
      </c>
    </row>
    <row r="156" spans="1:21" ht="14.4" customHeight="1" x14ac:dyDescent="0.3">
      <c r="A156" s="648">
        <v>25</v>
      </c>
      <c r="B156" s="649" t="s">
        <v>1391</v>
      </c>
      <c r="C156" s="649">
        <v>89301252</v>
      </c>
      <c r="D156" s="728" t="s">
        <v>1980</v>
      </c>
      <c r="E156" s="729" t="s">
        <v>1524</v>
      </c>
      <c r="F156" s="649" t="s">
        <v>1501</v>
      </c>
      <c r="G156" s="649" t="s">
        <v>1544</v>
      </c>
      <c r="H156" s="649" t="s">
        <v>555</v>
      </c>
      <c r="I156" s="649" t="s">
        <v>1228</v>
      </c>
      <c r="J156" s="649" t="s">
        <v>1459</v>
      </c>
      <c r="K156" s="649" t="s">
        <v>1460</v>
      </c>
      <c r="L156" s="650">
        <v>333.31</v>
      </c>
      <c r="M156" s="650">
        <v>12665.780000000002</v>
      </c>
      <c r="N156" s="649">
        <v>38</v>
      </c>
      <c r="O156" s="730">
        <v>37.5</v>
      </c>
      <c r="P156" s="650">
        <v>8666.0600000000031</v>
      </c>
      <c r="Q156" s="665">
        <v>0.6842105263157896</v>
      </c>
      <c r="R156" s="649">
        <v>26</v>
      </c>
      <c r="S156" s="665">
        <v>0.68421052631578949</v>
      </c>
      <c r="T156" s="730">
        <v>26</v>
      </c>
      <c r="U156" s="688">
        <v>0.69333333333333336</v>
      </c>
    </row>
    <row r="157" spans="1:21" ht="14.4" customHeight="1" x14ac:dyDescent="0.3">
      <c r="A157" s="648">
        <v>25</v>
      </c>
      <c r="B157" s="649" t="s">
        <v>1391</v>
      </c>
      <c r="C157" s="649">
        <v>89301252</v>
      </c>
      <c r="D157" s="728" t="s">
        <v>1980</v>
      </c>
      <c r="E157" s="729" t="s">
        <v>1524</v>
      </c>
      <c r="F157" s="649" t="s">
        <v>1501</v>
      </c>
      <c r="G157" s="649" t="s">
        <v>1544</v>
      </c>
      <c r="H157" s="649" t="s">
        <v>555</v>
      </c>
      <c r="I157" s="649" t="s">
        <v>1228</v>
      </c>
      <c r="J157" s="649" t="s">
        <v>1459</v>
      </c>
      <c r="K157" s="649" t="s">
        <v>1460</v>
      </c>
      <c r="L157" s="650">
        <v>156.86000000000001</v>
      </c>
      <c r="M157" s="650">
        <v>2352.9000000000005</v>
      </c>
      <c r="N157" s="649">
        <v>15</v>
      </c>
      <c r="O157" s="730">
        <v>14.5</v>
      </c>
      <c r="P157" s="650">
        <v>1725.4600000000005</v>
      </c>
      <c r="Q157" s="665">
        <v>0.73333333333333339</v>
      </c>
      <c r="R157" s="649">
        <v>11</v>
      </c>
      <c r="S157" s="665">
        <v>0.73333333333333328</v>
      </c>
      <c r="T157" s="730">
        <v>10.5</v>
      </c>
      <c r="U157" s="688">
        <v>0.72413793103448276</v>
      </c>
    </row>
    <row r="158" spans="1:21" ht="14.4" customHeight="1" x14ac:dyDescent="0.3">
      <c r="A158" s="648">
        <v>25</v>
      </c>
      <c r="B158" s="649" t="s">
        <v>1391</v>
      </c>
      <c r="C158" s="649">
        <v>89301252</v>
      </c>
      <c r="D158" s="728" t="s">
        <v>1980</v>
      </c>
      <c r="E158" s="729" t="s">
        <v>1524</v>
      </c>
      <c r="F158" s="649" t="s">
        <v>1501</v>
      </c>
      <c r="G158" s="649" t="s">
        <v>1544</v>
      </c>
      <c r="H158" s="649" t="s">
        <v>555</v>
      </c>
      <c r="I158" s="649" t="s">
        <v>1547</v>
      </c>
      <c r="J158" s="649" t="s">
        <v>1459</v>
      </c>
      <c r="K158" s="649" t="s">
        <v>1460</v>
      </c>
      <c r="L158" s="650">
        <v>333.31</v>
      </c>
      <c r="M158" s="650">
        <v>3999.7200000000003</v>
      </c>
      <c r="N158" s="649">
        <v>12</v>
      </c>
      <c r="O158" s="730">
        <v>11.5</v>
      </c>
      <c r="P158" s="650">
        <v>2666.48</v>
      </c>
      <c r="Q158" s="665">
        <v>0.66666666666666663</v>
      </c>
      <c r="R158" s="649">
        <v>8</v>
      </c>
      <c r="S158" s="665">
        <v>0.66666666666666663</v>
      </c>
      <c r="T158" s="730">
        <v>8</v>
      </c>
      <c r="U158" s="688">
        <v>0.69565217391304346</v>
      </c>
    </row>
    <row r="159" spans="1:21" ht="14.4" customHeight="1" x14ac:dyDescent="0.3">
      <c r="A159" s="648">
        <v>25</v>
      </c>
      <c r="B159" s="649" t="s">
        <v>1391</v>
      </c>
      <c r="C159" s="649">
        <v>89301252</v>
      </c>
      <c r="D159" s="728" t="s">
        <v>1980</v>
      </c>
      <c r="E159" s="729" t="s">
        <v>1524</v>
      </c>
      <c r="F159" s="649" t="s">
        <v>1501</v>
      </c>
      <c r="G159" s="649" t="s">
        <v>1544</v>
      </c>
      <c r="H159" s="649" t="s">
        <v>555</v>
      </c>
      <c r="I159" s="649" t="s">
        <v>1547</v>
      </c>
      <c r="J159" s="649" t="s">
        <v>1459</v>
      </c>
      <c r="K159" s="649" t="s">
        <v>1460</v>
      </c>
      <c r="L159" s="650">
        <v>156.86000000000001</v>
      </c>
      <c r="M159" s="650">
        <v>7058.7000000000044</v>
      </c>
      <c r="N159" s="649">
        <v>45</v>
      </c>
      <c r="O159" s="730">
        <v>43</v>
      </c>
      <c r="P159" s="650">
        <v>4078.3600000000024</v>
      </c>
      <c r="Q159" s="665">
        <v>0.57777777777777772</v>
      </c>
      <c r="R159" s="649">
        <v>26</v>
      </c>
      <c r="S159" s="665">
        <v>0.57777777777777772</v>
      </c>
      <c r="T159" s="730">
        <v>24.5</v>
      </c>
      <c r="U159" s="688">
        <v>0.56976744186046513</v>
      </c>
    </row>
    <row r="160" spans="1:21" ht="14.4" customHeight="1" x14ac:dyDescent="0.3">
      <c r="A160" s="648">
        <v>25</v>
      </c>
      <c r="B160" s="649" t="s">
        <v>1391</v>
      </c>
      <c r="C160" s="649">
        <v>89301252</v>
      </c>
      <c r="D160" s="728" t="s">
        <v>1980</v>
      </c>
      <c r="E160" s="729" t="s">
        <v>1524</v>
      </c>
      <c r="F160" s="649" t="s">
        <v>1501</v>
      </c>
      <c r="G160" s="649" t="s">
        <v>1559</v>
      </c>
      <c r="H160" s="649" t="s">
        <v>1084</v>
      </c>
      <c r="I160" s="649" t="s">
        <v>1280</v>
      </c>
      <c r="J160" s="649" t="s">
        <v>1281</v>
      </c>
      <c r="K160" s="649" t="s">
        <v>1464</v>
      </c>
      <c r="L160" s="650">
        <v>184.22</v>
      </c>
      <c r="M160" s="650">
        <v>368.44</v>
      </c>
      <c r="N160" s="649">
        <v>2</v>
      </c>
      <c r="O160" s="730">
        <v>2</v>
      </c>
      <c r="P160" s="650">
        <v>368.44</v>
      </c>
      <c r="Q160" s="665">
        <v>1</v>
      </c>
      <c r="R160" s="649">
        <v>2</v>
      </c>
      <c r="S160" s="665">
        <v>1</v>
      </c>
      <c r="T160" s="730">
        <v>2</v>
      </c>
      <c r="U160" s="688">
        <v>1</v>
      </c>
    </row>
    <row r="161" spans="1:21" ht="14.4" customHeight="1" x14ac:dyDescent="0.3">
      <c r="A161" s="648">
        <v>25</v>
      </c>
      <c r="B161" s="649" t="s">
        <v>1391</v>
      </c>
      <c r="C161" s="649">
        <v>89301252</v>
      </c>
      <c r="D161" s="728" t="s">
        <v>1980</v>
      </c>
      <c r="E161" s="729" t="s">
        <v>1524</v>
      </c>
      <c r="F161" s="649" t="s">
        <v>1501</v>
      </c>
      <c r="G161" s="649" t="s">
        <v>1747</v>
      </c>
      <c r="H161" s="649" t="s">
        <v>555</v>
      </c>
      <c r="I161" s="649" t="s">
        <v>1748</v>
      </c>
      <c r="J161" s="649" t="s">
        <v>1749</v>
      </c>
      <c r="K161" s="649" t="s">
        <v>1750</v>
      </c>
      <c r="L161" s="650">
        <v>75.8</v>
      </c>
      <c r="M161" s="650">
        <v>75.8</v>
      </c>
      <c r="N161" s="649">
        <v>1</v>
      </c>
      <c r="O161" s="730">
        <v>1</v>
      </c>
      <c r="P161" s="650"/>
      <c r="Q161" s="665">
        <v>0</v>
      </c>
      <c r="R161" s="649"/>
      <c r="S161" s="665">
        <v>0</v>
      </c>
      <c r="T161" s="730"/>
      <c r="U161" s="688">
        <v>0</v>
      </c>
    </row>
    <row r="162" spans="1:21" ht="14.4" customHeight="1" x14ac:dyDescent="0.3">
      <c r="A162" s="648">
        <v>25</v>
      </c>
      <c r="B162" s="649" t="s">
        <v>1391</v>
      </c>
      <c r="C162" s="649">
        <v>89301252</v>
      </c>
      <c r="D162" s="728" t="s">
        <v>1980</v>
      </c>
      <c r="E162" s="729" t="s">
        <v>1524</v>
      </c>
      <c r="F162" s="649" t="s">
        <v>1501</v>
      </c>
      <c r="G162" s="649" t="s">
        <v>1751</v>
      </c>
      <c r="H162" s="649" t="s">
        <v>555</v>
      </c>
      <c r="I162" s="649" t="s">
        <v>1768</v>
      </c>
      <c r="J162" s="649" t="s">
        <v>1769</v>
      </c>
      <c r="K162" s="649" t="s">
        <v>1770</v>
      </c>
      <c r="L162" s="650">
        <v>45.75</v>
      </c>
      <c r="M162" s="650">
        <v>45.75</v>
      </c>
      <c r="N162" s="649">
        <v>1</v>
      </c>
      <c r="O162" s="730">
        <v>1</v>
      </c>
      <c r="P162" s="650">
        <v>45.75</v>
      </c>
      <c r="Q162" s="665">
        <v>1</v>
      </c>
      <c r="R162" s="649">
        <v>1</v>
      </c>
      <c r="S162" s="665">
        <v>1</v>
      </c>
      <c r="T162" s="730">
        <v>1</v>
      </c>
      <c r="U162" s="688">
        <v>1</v>
      </c>
    </row>
    <row r="163" spans="1:21" ht="14.4" customHeight="1" x14ac:dyDescent="0.3">
      <c r="A163" s="648">
        <v>25</v>
      </c>
      <c r="B163" s="649" t="s">
        <v>1391</v>
      </c>
      <c r="C163" s="649">
        <v>89301252</v>
      </c>
      <c r="D163" s="728" t="s">
        <v>1980</v>
      </c>
      <c r="E163" s="729" t="s">
        <v>1524</v>
      </c>
      <c r="F163" s="649" t="s">
        <v>1501</v>
      </c>
      <c r="G163" s="649" t="s">
        <v>1662</v>
      </c>
      <c r="H163" s="649" t="s">
        <v>555</v>
      </c>
      <c r="I163" s="649" t="s">
        <v>1771</v>
      </c>
      <c r="J163" s="649" t="s">
        <v>1772</v>
      </c>
      <c r="K163" s="649" t="s">
        <v>1773</v>
      </c>
      <c r="L163" s="650">
        <v>94.2</v>
      </c>
      <c r="M163" s="650">
        <v>94.2</v>
      </c>
      <c r="N163" s="649">
        <v>1</v>
      </c>
      <c r="O163" s="730">
        <v>1</v>
      </c>
      <c r="P163" s="650"/>
      <c r="Q163" s="665">
        <v>0</v>
      </c>
      <c r="R163" s="649"/>
      <c r="S163" s="665">
        <v>0</v>
      </c>
      <c r="T163" s="730"/>
      <c r="U163" s="688">
        <v>0</v>
      </c>
    </row>
    <row r="164" spans="1:21" ht="14.4" customHeight="1" x14ac:dyDescent="0.3">
      <c r="A164" s="648">
        <v>25</v>
      </c>
      <c r="B164" s="649" t="s">
        <v>1391</v>
      </c>
      <c r="C164" s="649">
        <v>89301252</v>
      </c>
      <c r="D164" s="728" t="s">
        <v>1980</v>
      </c>
      <c r="E164" s="729" t="s">
        <v>1524</v>
      </c>
      <c r="F164" s="649" t="s">
        <v>1501</v>
      </c>
      <c r="G164" s="649" t="s">
        <v>1552</v>
      </c>
      <c r="H164" s="649" t="s">
        <v>555</v>
      </c>
      <c r="I164" s="649" t="s">
        <v>1553</v>
      </c>
      <c r="J164" s="649" t="s">
        <v>1554</v>
      </c>
      <c r="K164" s="649" t="s">
        <v>1555</v>
      </c>
      <c r="L164" s="650">
        <v>0</v>
      </c>
      <c r="M164" s="650">
        <v>0</v>
      </c>
      <c r="N164" s="649">
        <v>3</v>
      </c>
      <c r="O164" s="730">
        <v>3</v>
      </c>
      <c r="P164" s="650">
        <v>0</v>
      </c>
      <c r="Q164" s="665"/>
      <c r="R164" s="649">
        <v>1</v>
      </c>
      <c r="S164" s="665">
        <v>0.33333333333333331</v>
      </c>
      <c r="T164" s="730">
        <v>1</v>
      </c>
      <c r="U164" s="688">
        <v>0.33333333333333331</v>
      </c>
    </row>
    <row r="165" spans="1:21" ht="14.4" customHeight="1" x14ac:dyDescent="0.3">
      <c r="A165" s="648">
        <v>25</v>
      </c>
      <c r="B165" s="649" t="s">
        <v>1391</v>
      </c>
      <c r="C165" s="649">
        <v>89301252</v>
      </c>
      <c r="D165" s="728" t="s">
        <v>1980</v>
      </c>
      <c r="E165" s="729" t="s">
        <v>1524</v>
      </c>
      <c r="F165" s="649" t="s">
        <v>1501</v>
      </c>
      <c r="G165" s="649" t="s">
        <v>1552</v>
      </c>
      <c r="H165" s="649" t="s">
        <v>555</v>
      </c>
      <c r="I165" s="649" t="s">
        <v>998</v>
      </c>
      <c r="J165" s="649" t="s">
        <v>1554</v>
      </c>
      <c r="K165" s="649" t="s">
        <v>1774</v>
      </c>
      <c r="L165" s="650">
        <v>117.71</v>
      </c>
      <c r="M165" s="650">
        <v>117.71</v>
      </c>
      <c r="N165" s="649">
        <v>1</v>
      </c>
      <c r="O165" s="730">
        <v>1</v>
      </c>
      <c r="P165" s="650">
        <v>117.71</v>
      </c>
      <c r="Q165" s="665">
        <v>1</v>
      </c>
      <c r="R165" s="649">
        <v>1</v>
      </c>
      <c r="S165" s="665">
        <v>1</v>
      </c>
      <c r="T165" s="730">
        <v>1</v>
      </c>
      <c r="U165" s="688">
        <v>1</v>
      </c>
    </row>
    <row r="166" spans="1:21" ht="14.4" customHeight="1" x14ac:dyDescent="0.3">
      <c r="A166" s="648">
        <v>25</v>
      </c>
      <c r="B166" s="649" t="s">
        <v>1391</v>
      </c>
      <c r="C166" s="649">
        <v>89301252</v>
      </c>
      <c r="D166" s="728" t="s">
        <v>1980</v>
      </c>
      <c r="E166" s="729" t="s">
        <v>1524</v>
      </c>
      <c r="F166" s="649" t="s">
        <v>1501</v>
      </c>
      <c r="G166" s="649" t="s">
        <v>1775</v>
      </c>
      <c r="H166" s="649" t="s">
        <v>555</v>
      </c>
      <c r="I166" s="649" t="s">
        <v>1776</v>
      </c>
      <c r="J166" s="649" t="s">
        <v>1777</v>
      </c>
      <c r="K166" s="649" t="s">
        <v>1778</v>
      </c>
      <c r="L166" s="650">
        <v>0</v>
      </c>
      <c r="M166" s="650">
        <v>0</v>
      </c>
      <c r="N166" s="649">
        <v>1</v>
      </c>
      <c r="O166" s="730">
        <v>1</v>
      </c>
      <c r="P166" s="650"/>
      <c r="Q166" s="665"/>
      <c r="R166" s="649"/>
      <c r="S166" s="665">
        <v>0</v>
      </c>
      <c r="T166" s="730"/>
      <c r="U166" s="688">
        <v>0</v>
      </c>
    </row>
    <row r="167" spans="1:21" ht="14.4" customHeight="1" x14ac:dyDescent="0.3">
      <c r="A167" s="648">
        <v>25</v>
      </c>
      <c r="B167" s="649" t="s">
        <v>1391</v>
      </c>
      <c r="C167" s="649">
        <v>89301252</v>
      </c>
      <c r="D167" s="728" t="s">
        <v>1980</v>
      </c>
      <c r="E167" s="729" t="s">
        <v>1524</v>
      </c>
      <c r="F167" s="649" t="s">
        <v>1501</v>
      </c>
      <c r="G167" s="649" t="s">
        <v>1613</v>
      </c>
      <c r="H167" s="649" t="s">
        <v>555</v>
      </c>
      <c r="I167" s="649" t="s">
        <v>870</v>
      </c>
      <c r="J167" s="649" t="s">
        <v>871</v>
      </c>
      <c r="K167" s="649" t="s">
        <v>1614</v>
      </c>
      <c r="L167" s="650">
        <v>71.2</v>
      </c>
      <c r="M167" s="650">
        <v>213.60000000000002</v>
      </c>
      <c r="N167" s="649">
        <v>3</v>
      </c>
      <c r="O167" s="730">
        <v>2</v>
      </c>
      <c r="P167" s="650">
        <v>71.2</v>
      </c>
      <c r="Q167" s="665">
        <v>0.33333333333333331</v>
      </c>
      <c r="R167" s="649">
        <v>1</v>
      </c>
      <c r="S167" s="665">
        <v>0.33333333333333331</v>
      </c>
      <c r="T167" s="730">
        <v>1</v>
      </c>
      <c r="U167" s="688">
        <v>0.5</v>
      </c>
    </row>
    <row r="168" spans="1:21" ht="14.4" customHeight="1" x14ac:dyDescent="0.3">
      <c r="A168" s="648">
        <v>25</v>
      </c>
      <c r="B168" s="649" t="s">
        <v>1391</v>
      </c>
      <c r="C168" s="649">
        <v>89301252</v>
      </c>
      <c r="D168" s="728" t="s">
        <v>1980</v>
      </c>
      <c r="E168" s="729" t="s">
        <v>1524</v>
      </c>
      <c r="F168" s="649" t="s">
        <v>1501</v>
      </c>
      <c r="G168" s="649" t="s">
        <v>1615</v>
      </c>
      <c r="H168" s="649" t="s">
        <v>555</v>
      </c>
      <c r="I168" s="649" t="s">
        <v>1616</v>
      </c>
      <c r="J168" s="649" t="s">
        <v>1617</v>
      </c>
      <c r="K168" s="649" t="s">
        <v>1618</v>
      </c>
      <c r="L168" s="650">
        <v>31.4</v>
      </c>
      <c r="M168" s="650">
        <v>31.4</v>
      </c>
      <c r="N168" s="649">
        <v>1</v>
      </c>
      <c r="O168" s="730">
        <v>1</v>
      </c>
      <c r="P168" s="650">
        <v>31.4</v>
      </c>
      <c r="Q168" s="665">
        <v>1</v>
      </c>
      <c r="R168" s="649">
        <v>1</v>
      </c>
      <c r="S168" s="665">
        <v>1</v>
      </c>
      <c r="T168" s="730">
        <v>1</v>
      </c>
      <c r="U168" s="688">
        <v>1</v>
      </c>
    </row>
    <row r="169" spans="1:21" ht="14.4" customHeight="1" x14ac:dyDescent="0.3">
      <c r="A169" s="648">
        <v>25</v>
      </c>
      <c r="B169" s="649" t="s">
        <v>1391</v>
      </c>
      <c r="C169" s="649">
        <v>89301252</v>
      </c>
      <c r="D169" s="728" t="s">
        <v>1980</v>
      </c>
      <c r="E169" s="729" t="s">
        <v>1524</v>
      </c>
      <c r="F169" s="649" t="s">
        <v>1501</v>
      </c>
      <c r="G169" s="649" t="s">
        <v>1615</v>
      </c>
      <c r="H169" s="649" t="s">
        <v>555</v>
      </c>
      <c r="I169" s="649" t="s">
        <v>1779</v>
      </c>
      <c r="J169" s="649" t="s">
        <v>1780</v>
      </c>
      <c r="K169" s="649" t="s">
        <v>1781</v>
      </c>
      <c r="L169" s="650">
        <v>38.549999999999997</v>
      </c>
      <c r="M169" s="650">
        <v>38.549999999999997</v>
      </c>
      <c r="N169" s="649">
        <v>1</v>
      </c>
      <c r="O169" s="730">
        <v>1</v>
      </c>
      <c r="P169" s="650">
        <v>38.549999999999997</v>
      </c>
      <c r="Q169" s="665">
        <v>1</v>
      </c>
      <c r="R169" s="649">
        <v>1</v>
      </c>
      <c r="S169" s="665">
        <v>1</v>
      </c>
      <c r="T169" s="730">
        <v>1</v>
      </c>
      <c r="U169" s="688">
        <v>1</v>
      </c>
    </row>
    <row r="170" spans="1:21" ht="14.4" customHeight="1" x14ac:dyDescent="0.3">
      <c r="A170" s="648">
        <v>25</v>
      </c>
      <c r="B170" s="649" t="s">
        <v>1391</v>
      </c>
      <c r="C170" s="649">
        <v>89301252</v>
      </c>
      <c r="D170" s="728" t="s">
        <v>1980</v>
      </c>
      <c r="E170" s="729" t="s">
        <v>1524</v>
      </c>
      <c r="F170" s="649" t="s">
        <v>1501</v>
      </c>
      <c r="G170" s="649" t="s">
        <v>1548</v>
      </c>
      <c r="H170" s="649" t="s">
        <v>1084</v>
      </c>
      <c r="I170" s="649" t="s">
        <v>1284</v>
      </c>
      <c r="J170" s="649" t="s">
        <v>1285</v>
      </c>
      <c r="K170" s="649" t="s">
        <v>1286</v>
      </c>
      <c r="L170" s="650">
        <v>154.01</v>
      </c>
      <c r="M170" s="650">
        <v>3696.24</v>
      </c>
      <c r="N170" s="649">
        <v>24</v>
      </c>
      <c r="O170" s="730">
        <v>23</v>
      </c>
      <c r="P170" s="650">
        <v>2464.16</v>
      </c>
      <c r="Q170" s="665">
        <v>0.66666666666666663</v>
      </c>
      <c r="R170" s="649">
        <v>16</v>
      </c>
      <c r="S170" s="665">
        <v>0.66666666666666663</v>
      </c>
      <c r="T170" s="730">
        <v>15</v>
      </c>
      <c r="U170" s="688">
        <v>0.65217391304347827</v>
      </c>
    </row>
    <row r="171" spans="1:21" ht="14.4" customHeight="1" x14ac:dyDescent="0.3">
      <c r="A171" s="648">
        <v>25</v>
      </c>
      <c r="B171" s="649" t="s">
        <v>1391</v>
      </c>
      <c r="C171" s="649">
        <v>89301252</v>
      </c>
      <c r="D171" s="728" t="s">
        <v>1980</v>
      </c>
      <c r="E171" s="729" t="s">
        <v>1524</v>
      </c>
      <c r="F171" s="649" t="s">
        <v>1501</v>
      </c>
      <c r="G171" s="649" t="s">
        <v>1548</v>
      </c>
      <c r="H171" s="649" t="s">
        <v>1084</v>
      </c>
      <c r="I171" s="649" t="s">
        <v>1571</v>
      </c>
      <c r="J171" s="649" t="s">
        <v>1572</v>
      </c>
      <c r="K171" s="649" t="s">
        <v>1573</v>
      </c>
      <c r="L171" s="650">
        <v>77.010000000000005</v>
      </c>
      <c r="M171" s="650">
        <v>385.05000000000007</v>
      </c>
      <c r="N171" s="649">
        <v>5</v>
      </c>
      <c r="O171" s="730">
        <v>2</v>
      </c>
      <c r="P171" s="650">
        <v>231.03000000000003</v>
      </c>
      <c r="Q171" s="665">
        <v>0.6</v>
      </c>
      <c r="R171" s="649">
        <v>3</v>
      </c>
      <c r="S171" s="665">
        <v>0.6</v>
      </c>
      <c r="T171" s="730">
        <v>1</v>
      </c>
      <c r="U171" s="688">
        <v>0.5</v>
      </c>
    </row>
    <row r="172" spans="1:21" ht="14.4" customHeight="1" x14ac:dyDescent="0.3">
      <c r="A172" s="648">
        <v>25</v>
      </c>
      <c r="B172" s="649" t="s">
        <v>1391</v>
      </c>
      <c r="C172" s="649">
        <v>89301252</v>
      </c>
      <c r="D172" s="728" t="s">
        <v>1980</v>
      </c>
      <c r="E172" s="729" t="s">
        <v>1524</v>
      </c>
      <c r="F172" s="649" t="s">
        <v>1501</v>
      </c>
      <c r="G172" s="649" t="s">
        <v>1549</v>
      </c>
      <c r="H172" s="649" t="s">
        <v>1084</v>
      </c>
      <c r="I172" s="649" t="s">
        <v>1550</v>
      </c>
      <c r="J172" s="649" t="s">
        <v>646</v>
      </c>
      <c r="K172" s="649" t="s">
        <v>1551</v>
      </c>
      <c r="L172" s="650">
        <v>48.31</v>
      </c>
      <c r="M172" s="650">
        <v>386.48</v>
      </c>
      <c r="N172" s="649">
        <v>8</v>
      </c>
      <c r="O172" s="730">
        <v>6</v>
      </c>
      <c r="P172" s="650">
        <v>193.24</v>
      </c>
      <c r="Q172" s="665">
        <v>0.5</v>
      </c>
      <c r="R172" s="649">
        <v>4</v>
      </c>
      <c r="S172" s="665">
        <v>0.5</v>
      </c>
      <c r="T172" s="730">
        <v>3</v>
      </c>
      <c r="U172" s="688">
        <v>0.5</v>
      </c>
    </row>
    <row r="173" spans="1:21" ht="14.4" customHeight="1" x14ac:dyDescent="0.3">
      <c r="A173" s="648">
        <v>25</v>
      </c>
      <c r="B173" s="649" t="s">
        <v>1391</v>
      </c>
      <c r="C173" s="649">
        <v>89301252</v>
      </c>
      <c r="D173" s="728" t="s">
        <v>1980</v>
      </c>
      <c r="E173" s="729" t="s">
        <v>1524</v>
      </c>
      <c r="F173" s="649" t="s">
        <v>1501</v>
      </c>
      <c r="G173" s="649" t="s">
        <v>1549</v>
      </c>
      <c r="H173" s="649" t="s">
        <v>1084</v>
      </c>
      <c r="I173" s="649" t="s">
        <v>1550</v>
      </c>
      <c r="J173" s="649" t="s">
        <v>646</v>
      </c>
      <c r="K173" s="649" t="s">
        <v>1551</v>
      </c>
      <c r="L173" s="650">
        <v>29.78</v>
      </c>
      <c r="M173" s="650">
        <v>59.56</v>
      </c>
      <c r="N173" s="649">
        <v>2</v>
      </c>
      <c r="O173" s="730">
        <v>1</v>
      </c>
      <c r="P173" s="650">
        <v>29.78</v>
      </c>
      <c r="Q173" s="665">
        <v>0.5</v>
      </c>
      <c r="R173" s="649">
        <v>1</v>
      </c>
      <c r="S173" s="665">
        <v>0.5</v>
      </c>
      <c r="T173" s="730">
        <v>0.5</v>
      </c>
      <c r="U173" s="688">
        <v>0.5</v>
      </c>
    </row>
    <row r="174" spans="1:21" ht="14.4" customHeight="1" x14ac:dyDescent="0.3">
      <c r="A174" s="648">
        <v>25</v>
      </c>
      <c r="B174" s="649" t="s">
        <v>1391</v>
      </c>
      <c r="C174" s="649">
        <v>89301252</v>
      </c>
      <c r="D174" s="728" t="s">
        <v>1980</v>
      </c>
      <c r="E174" s="729" t="s">
        <v>1524</v>
      </c>
      <c r="F174" s="649" t="s">
        <v>1501</v>
      </c>
      <c r="G174" s="649" t="s">
        <v>1549</v>
      </c>
      <c r="H174" s="649" t="s">
        <v>1084</v>
      </c>
      <c r="I174" s="649" t="s">
        <v>1090</v>
      </c>
      <c r="J174" s="649" t="s">
        <v>646</v>
      </c>
      <c r="K174" s="649" t="s">
        <v>1473</v>
      </c>
      <c r="L174" s="650">
        <v>96.63</v>
      </c>
      <c r="M174" s="650">
        <v>96.63</v>
      </c>
      <c r="N174" s="649">
        <v>1</v>
      </c>
      <c r="O174" s="730">
        <v>1</v>
      </c>
      <c r="P174" s="650">
        <v>96.63</v>
      </c>
      <c r="Q174" s="665">
        <v>1</v>
      </c>
      <c r="R174" s="649">
        <v>1</v>
      </c>
      <c r="S174" s="665">
        <v>1</v>
      </c>
      <c r="T174" s="730">
        <v>1</v>
      </c>
      <c r="U174" s="688">
        <v>1</v>
      </c>
    </row>
    <row r="175" spans="1:21" ht="14.4" customHeight="1" x14ac:dyDescent="0.3">
      <c r="A175" s="648">
        <v>25</v>
      </c>
      <c r="B175" s="649" t="s">
        <v>1391</v>
      </c>
      <c r="C175" s="649">
        <v>89301252</v>
      </c>
      <c r="D175" s="728" t="s">
        <v>1980</v>
      </c>
      <c r="E175" s="729" t="s">
        <v>1524</v>
      </c>
      <c r="F175" s="649" t="s">
        <v>1501</v>
      </c>
      <c r="G175" s="649" t="s">
        <v>1549</v>
      </c>
      <c r="H175" s="649" t="s">
        <v>555</v>
      </c>
      <c r="I175" s="649" t="s">
        <v>1013</v>
      </c>
      <c r="J175" s="649" t="s">
        <v>646</v>
      </c>
      <c r="K175" s="649" t="s">
        <v>1558</v>
      </c>
      <c r="L175" s="650">
        <v>96.63</v>
      </c>
      <c r="M175" s="650">
        <v>96.63</v>
      </c>
      <c r="N175" s="649">
        <v>1</v>
      </c>
      <c r="O175" s="730">
        <v>1</v>
      </c>
      <c r="P175" s="650"/>
      <c r="Q175" s="665">
        <v>0</v>
      </c>
      <c r="R175" s="649"/>
      <c r="S175" s="665">
        <v>0</v>
      </c>
      <c r="T175" s="730"/>
      <c r="U175" s="688">
        <v>0</v>
      </c>
    </row>
    <row r="176" spans="1:21" ht="14.4" customHeight="1" x14ac:dyDescent="0.3">
      <c r="A176" s="648">
        <v>25</v>
      </c>
      <c r="B176" s="649" t="s">
        <v>1391</v>
      </c>
      <c r="C176" s="649">
        <v>89301252</v>
      </c>
      <c r="D176" s="728" t="s">
        <v>1980</v>
      </c>
      <c r="E176" s="729" t="s">
        <v>1524</v>
      </c>
      <c r="F176" s="649" t="s">
        <v>1501</v>
      </c>
      <c r="G176" s="649" t="s">
        <v>1549</v>
      </c>
      <c r="H176" s="649" t="s">
        <v>555</v>
      </c>
      <c r="I176" s="649" t="s">
        <v>645</v>
      </c>
      <c r="J176" s="649" t="s">
        <v>646</v>
      </c>
      <c r="K176" s="649" t="s">
        <v>1723</v>
      </c>
      <c r="L176" s="650">
        <v>48.31</v>
      </c>
      <c r="M176" s="650">
        <v>96.62</v>
      </c>
      <c r="N176" s="649">
        <v>2</v>
      </c>
      <c r="O176" s="730">
        <v>1.5</v>
      </c>
      <c r="P176" s="650">
        <v>48.31</v>
      </c>
      <c r="Q176" s="665">
        <v>0.5</v>
      </c>
      <c r="R176" s="649">
        <v>1</v>
      </c>
      <c r="S176" s="665">
        <v>0.5</v>
      </c>
      <c r="T176" s="730">
        <v>0.5</v>
      </c>
      <c r="U176" s="688">
        <v>0.33333333333333331</v>
      </c>
    </row>
    <row r="177" spans="1:21" ht="14.4" customHeight="1" x14ac:dyDescent="0.3">
      <c r="A177" s="648">
        <v>25</v>
      </c>
      <c r="B177" s="649" t="s">
        <v>1391</v>
      </c>
      <c r="C177" s="649">
        <v>89301252</v>
      </c>
      <c r="D177" s="728" t="s">
        <v>1980</v>
      </c>
      <c r="E177" s="729" t="s">
        <v>1524</v>
      </c>
      <c r="F177" s="649" t="s">
        <v>1501</v>
      </c>
      <c r="G177" s="649" t="s">
        <v>1782</v>
      </c>
      <c r="H177" s="649" t="s">
        <v>555</v>
      </c>
      <c r="I177" s="649" t="s">
        <v>1783</v>
      </c>
      <c r="J177" s="649" t="s">
        <v>1784</v>
      </c>
      <c r="K177" s="649" t="s">
        <v>1785</v>
      </c>
      <c r="L177" s="650">
        <v>0</v>
      </c>
      <c r="M177" s="650">
        <v>0</v>
      </c>
      <c r="N177" s="649">
        <v>1</v>
      </c>
      <c r="O177" s="730">
        <v>1</v>
      </c>
      <c r="P177" s="650">
        <v>0</v>
      </c>
      <c r="Q177" s="665"/>
      <c r="R177" s="649">
        <v>1</v>
      </c>
      <c r="S177" s="665">
        <v>1</v>
      </c>
      <c r="T177" s="730">
        <v>1</v>
      </c>
      <c r="U177" s="688">
        <v>1</v>
      </c>
    </row>
    <row r="178" spans="1:21" ht="14.4" customHeight="1" x14ac:dyDescent="0.3">
      <c r="A178" s="648">
        <v>25</v>
      </c>
      <c r="B178" s="649" t="s">
        <v>1391</v>
      </c>
      <c r="C178" s="649">
        <v>89301252</v>
      </c>
      <c r="D178" s="728" t="s">
        <v>1980</v>
      </c>
      <c r="E178" s="729" t="s">
        <v>1524</v>
      </c>
      <c r="F178" s="649" t="s">
        <v>1501</v>
      </c>
      <c r="G178" s="649" t="s">
        <v>1566</v>
      </c>
      <c r="H178" s="649" t="s">
        <v>555</v>
      </c>
      <c r="I178" s="649" t="s">
        <v>1567</v>
      </c>
      <c r="J178" s="649" t="s">
        <v>1066</v>
      </c>
      <c r="K178" s="649" t="s">
        <v>1568</v>
      </c>
      <c r="L178" s="650">
        <v>0</v>
      </c>
      <c r="M178" s="650">
        <v>0</v>
      </c>
      <c r="N178" s="649">
        <v>1</v>
      </c>
      <c r="O178" s="730">
        <v>1</v>
      </c>
      <c r="P178" s="650">
        <v>0</v>
      </c>
      <c r="Q178" s="665"/>
      <c r="R178" s="649">
        <v>1</v>
      </c>
      <c r="S178" s="665">
        <v>1</v>
      </c>
      <c r="T178" s="730">
        <v>1</v>
      </c>
      <c r="U178" s="688">
        <v>1</v>
      </c>
    </row>
    <row r="179" spans="1:21" ht="14.4" customHeight="1" x14ac:dyDescent="0.3">
      <c r="A179" s="648">
        <v>25</v>
      </c>
      <c r="B179" s="649" t="s">
        <v>1391</v>
      </c>
      <c r="C179" s="649">
        <v>89301252</v>
      </c>
      <c r="D179" s="728" t="s">
        <v>1980</v>
      </c>
      <c r="E179" s="729" t="s">
        <v>1524</v>
      </c>
      <c r="F179" s="649" t="s">
        <v>1501</v>
      </c>
      <c r="G179" s="649" t="s">
        <v>1786</v>
      </c>
      <c r="H179" s="649" t="s">
        <v>555</v>
      </c>
      <c r="I179" s="649" t="s">
        <v>1787</v>
      </c>
      <c r="J179" s="649" t="s">
        <v>1788</v>
      </c>
      <c r="K179" s="649" t="s">
        <v>1789</v>
      </c>
      <c r="L179" s="650">
        <v>22.88</v>
      </c>
      <c r="M179" s="650">
        <v>22.88</v>
      </c>
      <c r="N179" s="649">
        <v>1</v>
      </c>
      <c r="O179" s="730">
        <v>1</v>
      </c>
      <c r="P179" s="650">
        <v>22.88</v>
      </c>
      <c r="Q179" s="665">
        <v>1</v>
      </c>
      <c r="R179" s="649">
        <v>1</v>
      </c>
      <c r="S179" s="665">
        <v>1</v>
      </c>
      <c r="T179" s="730">
        <v>1</v>
      </c>
      <c r="U179" s="688">
        <v>1</v>
      </c>
    </row>
    <row r="180" spans="1:21" ht="14.4" customHeight="1" x14ac:dyDescent="0.3">
      <c r="A180" s="648">
        <v>25</v>
      </c>
      <c r="B180" s="649" t="s">
        <v>1391</v>
      </c>
      <c r="C180" s="649">
        <v>89301252</v>
      </c>
      <c r="D180" s="728" t="s">
        <v>1980</v>
      </c>
      <c r="E180" s="729" t="s">
        <v>1524</v>
      </c>
      <c r="F180" s="649" t="s">
        <v>1501</v>
      </c>
      <c r="G180" s="649" t="s">
        <v>1790</v>
      </c>
      <c r="H180" s="649" t="s">
        <v>555</v>
      </c>
      <c r="I180" s="649" t="s">
        <v>1791</v>
      </c>
      <c r="J180" s="649" t="s">
        <v>1792</v>
      </c>
      <c r="K180" s="649" t="s">
        <v>1793</v>
      </c>
      <c r="L180" s="650">
        <v>23.46</v>
      </c>
      <c r="M180" s="650">
        <v>23.46</v>
      </c>
      <c r="N180" s="649">
        <v>1</v>
      </c>
      <c r="O180" s="730">
        <v>1</v>
      </c>
      <c r="P180" s="650">
        <v>23.46</v>
      </c>
      <c r="Q180" s="665">
        <v>1</v>
      </c>
      <c r="R180" s="649">
        <v>1</v>
      </c>
      <c r="S180" s="665">
        <v>1</v>
      </c>
      <c r="T180" s="730">
        <v>1</v>
      </c>
      <c r="U180" s="688">
        <v>1</v>
      </c>
    </row>
    <row r="181" spans="1:21" ht="14.4" customHeight="1" x14ac:dyDescent="0.3">
      <c r="A181" s="648">
        <v>25</v>
      </c>
      <c r="B181" s="649" t="s">
        <v>1391</v>
      </c>
      <c r="C181" s="649">
        <v>89301252</v>
      </c>
      <c r="D181" s="728" t="s">
        <v>1980</v>
      </c>
      <c r="E181" s="729" t="s">
        <v>1524</v>
      </c>
      <c r="F181" s="649" t="s">
        <v>1501</v>
      </c>
      <c r="G181" s="649" t="s">
        <v>1794</v>
      </c>
      <c r="H181" s="649" t="s">
        <v>555</v>
      </c>
      <c r="I181" s="649" t="s">
        <v>1795</v>
      </c>
      <c r="J181" s="649" t="s">
        <v>1796</v>
      </c>
      <c r="K181" s="649" t="s">
        <v>1797</v>
      </c>
      <c r="L181" s="650">
        <v>0</v>
      </c>
      <c r="M181" s="650">
        <v>0</v>
      </c>
      <c r="N181" s="649">
        <v>1</v>
      </c>
      <c r="O181" s="730">
        <v>0.5</v>
      </c>
      <c r="P181" s="650">
        <v>0</v>
      </c>
      <c r="Q181" s="665"/>
      <c r="R181" s="649">
        <v>1</v>
      </c>
      <c r="S181" s="665">
        <v>1</v>
      </c>
      <c r="T181" s="730">
        <v>0.5</v>
      </c>
      <c r="U181" s="688">
        <v>1</v>
      </c>
    </row>
    <row r="182" spans="1:21" ht="14.4" customHeight="1" x14ac:dyDescent="0.3">
      <c r="A182" s="648">
        <v>25</v>
      </c>
      <c r="B182" s="649" t="s">
        <v>1391</v>
      </c>
      <c r="C182" s="649">
        <v>89301252</v>
      </c>
      <c r="D182" s="728" t="s">
        <v>1980</v>
      </c>
      <c r="E182" s="729" t="s">
        <v>1524</v>
      </c>
      <c r="F182" s="649" t="s">
        <v>1501</v>
      </c>
      <c r="G182" s="649" t="s">
        <v>1764</v>
      </c>
      <c r="H182" s="649" t="s">
        <v>555</v>
      </c>
      <c r="I182" s="649" t="s">
        <v>1798</v>
      </c>
      <c r="J182" s="649" t="s">
        <v>1799</v>
      </c>
      <c r="K182" s="649" t="s">
        <v>1800</v>
      </c>
      <c r="L182" s="650">
        <v>0</v>
      </c>
      <c r="M182" s="650">
        <v>0</v>
      </c>
      <c r="N182" s="649">
        <v>1</v>
      </c>
      <c r="O182" s="730">
        <v>0.5</v>
      </c>
      <c r="P182" s="650">
        <v>0</v>
      </c>
      <c r="Q182" s="665"/>
      <c r="R182" s="649">
        <v>1</v>
      </c>
      <c r="S182" s="665">
        <v>1</v>
      </c>
      <c r="T182" s="730">
        <v>0.5</v>
      </c>
      <c r="U182" s="688">
        <v>1</v>
      </c>
    </row>
    <row r="183" spans="1:21" ht="14.4" customHeight="1" x14ac:dyDescent="0.3">
      <c r="A183" s="648">
        <v>25</v>
      </c>
      <c r="B183" s="649" t="s">
        <v>1391</v>
      </c>
      <c r="C183" s="649">
        <v>89301252</v>
      </c>
      <c r="D183" s="728" t="s">
        <v>1980</v>
      </c>
      <c r="E183" s="729" t="s">
        <v>1524</v>
      </c>
      <c r="F183" s="649" t="s">
        <v>1502</v>
      </c>
      <c r="G183" s="649" t="s">
        <v>1655</v>
      </c>
      <c r="H183" s="649" t="s">
        <v>555</v>
      </c>
      <c r="I183" s="649" t="s">
        <v>1656</v>
      </c>
      <c r="J183" s="649" t="s">
        <v>1657</v>
      </c>
      <c r="K183" s="649"/>
      <c r="L183" s="650">
        <v>0</v>
      </c>
      <c r="M183" s="650">
        <v>0</v>
      </c>
      <c r="N183" s="649">
        <v>3</v>
      </c>
      <c r="O183" s="730">
        <v>3</v>
      </c>
      <c r="P183" s="650">
        <v>0</v>
      </c>
      <c r="Q183" s="665"/>
      <c r="R183" s="649">
        <v>2</v>
      </c>
      <c r="S183" s="665">
        <v>0.66666666666666663</v>
      </c>
      <c r="T183" s="730">
        <v>2</v>
      </c>
      <c r="U183" s="688">
        <v>0.66666666666666663</v>
      </c>
    </row>
    <row r="184" spans="1:21" ht="14.4" customHeight="1" x14ac:dyDescent="0.3">
      <c r="A184" s="648">
        <v>25</v>
      </c>
      <c r="B184" s="649" t="s">
        <v>1391</v>
      </c>
      <c r="C184" s="649">
        <v>89301252</v>
      </c>
      <c r="D184" s="728" t="s">
        <v>1980</v>
      </c>
      <c r="E184" s="729" t="s">
        <v>1525</v>
      </c>
      <c r="F184" s="649" t="s">
        <v>1501</v>
      </c>
      <c r="G184" s="649" t="s">
        <v>1544</v>
      </c>
      <c r="H184" s="649" t="s">
        <v>555</v>
      </c>
      <c r="I184" s="649" t="s">
        <v>1228</v>
      </c>
      <c r="J184" s="649" t="s">
        <v>1459</v>
      </c>
      <c r="K184" s="649" t="s">
        <v>1460</v>
      </c>
      <c r="L184" s="650">
        <v>333.31</v>
      </c>
      <c r="M184" s="650">
        <v>7666.130000000001</v>
      </c>
      <c r="N184" s="649">
        <v>23</v>
      </c>
      <c r="O184" s="730">
        <v>22.5</v>
      </c>
      <c r="P184" s="650">
        <v>2333.17</v>
      </c>
      <c r="Q184" s="665">
        <v>0.30434782608695649</v>
      </c>
      <c r="R184" s="649">
        <v>7</v>
      </c>
      <c r="S184" s="665">
        <v>0.30434782608695654</v>
      </c>
      <c r="T184" s="730">
        <v>7</v>
      </c>
      <c r="U184" s="688">
        <v>0.31111111111111112</v>
      </c>
    </row>
    <row r="185" spans="1:21" ht="14.4" customHeight="1" x14ac:dyDescent="0.3">
      <c r="A185" s="648">
        <v>25</v>
      </c>
      <c r="B185" s="649" t="s">
        <v>1391</v>
      </c>
      <c r="C185" s="649">
        <v>89301252</v>
      </c>
      <c r="D185" s="728" t="s">
        <v>1980</v>
      </c>
      <c r="E185" s="729" t="s">
        <v>1525</v>
      </c>
      <c r="F185" s="649" t="s">
        <v>1501</v>
      </c>
      <c r="G185" s="649" t="s">
        <v>1544</v>
      </c>
      <c r="H185" s="649" t="s">
        <v>555</v>
      </c>
      <c r="I185" s="649" t="s">
        <v>1228</v>
      </c>
      <c r="J185" s="649" t="s">
        <v>1459</v>
      </c>
      <c r="K185" s="649" t="s">
        <v>1460</v>
      </c>
      <c r="L185" s="650">
        <v>156.86000000000001</v>
      </c>
      <c r="M185" s="650">
        <v>4862.6600000000017</v>
      </c>
      <c r="N185" s="649">
        <v>31</v>
      </c>
      <c r="O185" s="730">
        <v>29</v>
      </c>
      <c r="P185" s="650">
        <v>2823.4800000000014</v>
      </c>
      <c r="Q185" s="665">
        <v>0.58064516129032262</v>
      </c>
      <c r="R185" s="649">
        <v>18</v>
      </c>
      <c r="S185" s="665">
        <v>0.58064516129032262</v>
      </c>
      <c r="T185" s="730">
        <v>16</v>
      </c>
      <c r="U185" s="688">
        <v>0.55172413793103448</v>
      </c>
    </row>
    <row r="186" spans="1:21" ht="14.4" customHeight="1" x14ac:dyDescent="0.3">
      <c r="A186" s="648">
        <v>25</v>
      </c>
      <c r="B186" s="649" t="s">
        <v>1391</v>
      </c>
      <c r="C186" s="649">
        <v>89301252</v>
      </c>
      <c r="D186" s="728" t="s">
        <v>1980</v>
      </c>
      <c r="E186" s="729" t="s">
        <v>1525</v>
      </c>
      <c r="F186" s="649" t="s">
        <v>1501</v>
      </c>
      <c r="G186" s="649" t="s">
        <v>1544</v>
      </c>
      <c r="H186" s="649" t="s">
        <v>555</v>
      </c>
      <c r="I186" s="649" t="s">
        <v>1353</v>
      </c>
      <c r="J186" s="649" t="s">
        <v>1493</v>
      </c>
      <c r="K186" s="649" t="s">
        <v>1494</v>
      </c>
      <c r="L186" s="650">
        <v>333.31</v>
      </c>
      <c r="M186" s="650">
        <v>666.62</v>
      </c>
      <c r="N186" s="649">
        <v>2</v>
      </c>
      <c r="O186" s="730">
        <v>2</v>
      </c>
      <c r="P186" s="650">
        <v>333.31</v>
      </c>
      <c r="Q186" s="665">
        <v>0.5</v>
      </c>
      <c r="R186" s="649">
        <v>1</v>
      </c>
      <c r="S186" s="665">
        <v>0.5</v>
      </c>
      <c r="T186" s="730">
        <v>1</v>
      </c>
      <c r="U186" s="688">
        <v>0.5</v>
      </c>
    </row>
    <row r="187" spans="1:21" ht="14.4" customHeight="1" x14ac:dyDescent="0.3">
      <c r="A187" s="648">
        <v>25</v>
      </c>
      <c r="B187" s="649" t="s">
        <v>1391</v>
      </c>
      <c r="C187" s="649">
        <v>89301252</v>
      </c>
      <c r="D187" s="728" t="s">
        <v>1980</v>
      </c>
      <c r="E187" s="729" t="s">
        <v>1525</v>
      </c>
      <c r="F187" s="649" t="s">
        <v>1501</v>
      </c>
      <c r="G187" s="649" t="s">
        <v>1544</v>
      </c>
      <c r="H187" s="649" t="s">
        <v>555</v>
      </c>
      <c r="I187" s="649" t="s">
        <v>1353</v>
      </c>
      <c r="J187" s="649" t="s">
        <v>1493</v>
      </c>
      <c r="K187" s="649" t="s">
        <v>1494</v>
      </c>
      <c r="L187" s="650">
        <v>151.61000000000001</v>
      </c>
      <c r="M187" s="650">
        <v>151.61000000000001</v>
      </c>
      <c r="N187" s="649">
        <v>1</v>
      </c>
      <c r="O187" s="730">
        <v>1</v>
      </c>
      <c r="P187" s="650">
        <v>151.61000000000001</v>
      </c>
      <c r="Q187" s="665">
        <v>1</v>
      </c>
      <c r="R187" s="649">
        <v>1</v>
      </c>
      <c r="S187" s="665">
        <v>1</v>
      </c>
      <c r="T187" s="730">
        <v>1</v>
      </c>
      <c r="U187" s="688">
        <v>1</v>
      </c>
    </row>
    <row r="188" spans="1:21" ht="14.4" customHeight="1" x14ac:dyDescent="0.3">
      <c r="A188" s="648">
        <v>25</v>
      </c>
      <c r="B188" s="649" t="s">
        <v>1391</v>
      </c>
      <c r="C188" s="649">
        <v>89301252</v>
      </c>
      <c r="D188" s="728" t="s">
        <v>1980</v>
      </c>
      <c r="E188" s="729" t="s">
        <v>1525</v>
      </c>
      <c r="F188" s="649" t="s">
        <v>1501</v>
      </c>
      <c r="G188" s="649" t="s">
        <v>1559</v>
      </c>
      <c r="H188" s="649" t="s">
        <v>1084</v>
      </c>
      <c r="I188" s="649" t="s">
        <v>1280</v>
      </c>
      <c r="J188" s="649" t="s">
        <v>1281</v>
      </c>
      <c r="K188" s="649" t="s">
        <v>1464</v>
      </c>
      <c r="L188" s="650">
        <v>184.22</v>
      </c>
      <c r="M188" s="650">
        <v>368.44</v>
      </c>
      <c r="N188" s="649">
        <v>2</v>
      </c>
      <c r="O188" s="730">
        <v>2</v>
      </c>
      <c r="P188" s="650">
        <v>368.44</v>
      </c>
      <c r="Q188" s="665">
        <v>1</v>
      </c>
      <c r="R188" s="649">
        <v>2</v>
      </c>
      <c r="S188" s="665">
        <v>1</v>
      </c>
      <c r="T188" s="730">
        <v>2</v>
      </c>
      <c r="U188" s="688">
        <v>1</v>
      </c>
    </row>
    <row r="189" spans="1:21" ht="14.4" customHeight="1" x14ac:dyDescent="0.3">
      <c r="A189" s="648">
        <v>25</v>
      </c>
      <c r="B189" s="649" t="s">
        <v>1391</v>
      </c>
      <c r="C189" s="649">
        <v>89301252</v>
      </c>
      <c r="D189" s="728" t="s">
        <v>1980</v>
      </c>
      <c r="E189" s="729" t="s">
        <v>1525</v>
      </c>
      <c r="F189" s="649" t="s">
        <v>1501</v>
      </c>
      <c r="G189" s="649" t="s">
        <v>1663</v>
      </c>
      <c r="H189" s="649" t="s">
        <v>555</v>
      </c>
      <c r="I189" s="649" t="s">
        <v>1664</v>
      </c>
      <c r="J189" s="649" t="s">
        <v>1665</v>
      </c>
      <c r="K189" s="649" t="s">
        <v>1666</v>
      </c>
      <c r="L189" s="650">
        <v>75.19</v>
      </c>
      <c r="M189" s="650">
        <v>75.19</v>
      </c>
      <c r="N189" s="649">
        <v>1</v>
      </c>
      <c r="O189" s="730">
        <v>1</v>
      </c>
      <c r="P189" s="650">
        <v>75.19</v>
      </c>
      <c r="Q189" s="665">
        <v>1</v>
      </c>
      <c r="R189" s="649">
        <v>1</v>
      </c>
      <c r="S189" s="665">
        <v>1</v>
      </c>
      <c r="T189" s="730">
        <v>1</v>
      </c>
      <c r="U189" s="688">
        <v>1</v>
      </c>
    </row>
    <row r="190" spans="1:21" ht="14.4" customHeight="1" x14ac:dyDescent="0.3">
      <c r="A190" s="648">
        <v>25</v>
      </c>
      <c r="B190" s="649" t="s">
        <v>1391</v>
      </c>
      <c r="C190" s="649">
        <v>89301252</v>
      </c>
      <c r="D190" s="728" t="s">
        <v>1980</v>
      </c>
      <c r="E190" s="729" t="s">
        <v>1525</v>
      </c>
      <c r="F190" s="649" t="s">
        <v>1501</v>
      </c>
      <c r="G190" s="649" t="s">
        <v>1548</v>
      </c>
      <c r="H190" s="649" t="s">
        <v>1084</v>
      </c>
      <c r="I190" s="649" t="s">
        <v>1284</v>
      </c>
      <c r="J190" s="649" t="s">
        <v>1285</v>
      </c>
      <c r="K190" s="649" t="s">
        <v>1286</v>
      </c>
      <c r="L190" s="650">
        <v>154.01</v>
      </c>
      <c r="M190" s="650">
        <v>2772.18</v>
      </c>
      <c r="N190" s="649">
        <v>18</v>
      </c>
      <c r="O190" s="730">
        <v>9.5</v>
      </c>
      <c r="P190" s="650">
        <v>924.06</v>
      </c>
      <c r="Q190" s="665">
        <v>0.33333333333333331</v>
      </c>
      <c r="R190" s="649">
        <v>6</v>
      </c>
      <c r="S190" s="665">
        <v>0.33333333333333331</v>
      </c>
      <c r="T190" s="730">
        <v>4.5</v>
      </c>
      <c r="U190" s="688">
        <v>0.47368421052631576</v>
      </c>
    </row>
    <row r="191" spans="1:21" ht="14.4" customHeight="1" x14ac:dyDescent="0.3">
      <c r="A191" s="648">
        <v>25</v>
      </c>
      <c r="B191" s="649" t="s">
        <v>1391</v>
      </c>
      <c r="C191" s="649">
        <v>89301252</v>
      </c>
      <c r="D191" s="728" t="s">
        <v>1980</v>
      </c>
      <c r="E191" s="729" t="s">
        <v>1525</v>
      </c>
      <c r="F191" s="649" t="s">
        <v>1501</v>
      </c>
      <c r="G191" s="649" t="s">
        <v>1548</v>
      </c>
      <c r="H191" s="649" t="s">
        <v>1084</v>
      </c>
      <c r="I191" s="649" t="s">
        <v>1571</v>
      </c>
      <c r="J191" s="649" t="s">
        <v>1572</v>
      </c>
      <c r="K191" s="649" t="s">
        <v>1573</v>
      </c>
      <c r="L191" s="650">
        <v>77.010000000000005</v>
      </c>
      <c r="M191" s="650">
        <v>154.02000000000001</v>
      </c>
      <c r="N191" s="649">
        <v>2</v>
      </c>
      <c r="O191" s="730">
        <v>1</v>
      </c>
      <c r="P191" s="650">
        <v>154.02000000000001</v>
      </c>
      <c r="Q191" s="665">
        <v>1</v>
      </c>
      <c r="R191" s="649">
        <v>2</v>
      </c>
      <c r="S191" s="665">
        <v>1</v>
      </c>
      <c r="T191" s="730">
        <v>1</v>
      </c>
      <c r="U191" s="688">
        <v>1</v>
      </c>
    </row>
    <row r="192" spans="1:21" ht="14.4" customHeight="1" x14ac:dyDescent="0.3">
      <c r="A192" s="648">
        <v>25</v>
      </c>
      <c r="B192" s="649" t="s">
        <v>1391</v>
      </c>
      <c r="C192" s="649">
        <v>89301252</v>
      </c>
      <c r="D192" s="728" t="s">
        <v>1980</v>
      </c>
      <c r="E192" s="729" t="s">
        <v>1525</v>
      </c>
      <c r="F192" s="649" t="s">
        <v>1501</v>
      </c>
      <c r="G192" s="649" t="s">
        <v>1548</v>
      </c>
      <c r="H192" s="649" t="s">
        <v>1084</v>
      </c>
      <c r="I192" s="649" t="s">
        <v>1801</v>
      </c>
      <c r="J192" s="649" t="s">
        <v>1466</v>
      </c>
      <c r="K192" s="649" t="s">
        <v>1802</v>
      </c>
      <c r="L192" s="650">
        <v>82.92</v>
      </c>
      <c r="M192" s="650">
        <v>82.92</v>
      </c>
      <c r="N192" s="649">
        <v>1</v>
      </c>
      <c r="O192" s="730">
        <v>1</v>
      </c>
      <c r="P192" s="650"/>
      <c r="Q192" s="665">
        <v>0</v>
      </c>
      <c r="R192" s="649"/>
      <c r="S192" s="665">
        <v>0</v>
      </c>
      <c r="T192" s="730"/>
      <c r="U192" s="688">
        <v>0</v>
      </c>
    </row>
    <row r="193" spans="1:21" ht="14.4" customHeight="1" x14ac:dyDescent="0.3">
      <c r="A193" s="648">
        <v>25</v>
      </c>
      <c r="B193" s="649" t="s">
        <v>1391</v>
      </c>
      <c r="C193" s="649">
        <v>89301252</v>
      </c>
      <c r="D193" s="728" t="s">
        <v>1980</v>
      </c>
      <c r="E193" s="729" t="s">
        <v>1525</v>
      </c>
      <c r="F193" s="649" t="s">
        <v>1501</v>
      </c>
      <c r="G193" s="649" t="s">
        <v>1803</v>
      </c>
      <c r="H193" s="649" t="s">
        <v>555</v>
      </c>
      <c r="I193" s="649" t="s">
        <v>1804</v>
      </c>
      <c r="J193" s="649" t="s">
        <v>1805</v>
      </c>
      <c r="K193" s="649" t="s">
        <v>1806</v>
      </c>
      <c r="L193" s="650">
        <v>77.36</v>
      </c>
      <c r="M193" s="650">
        <v>77.36</v>
      </c>
      <c r="N193" s="649">
        <v>1</v>
      </c>
      <c r="O193" s="730">
        <v>1</v>
      </c>
      <c r="P193" s="650">
        <v>77.36</v>
      </c>
      <c r="Q193" s="665">
        <v>1</v>
      </c>
      <c r="R193" s="649">
        <v>1</v>
      </c>
      <c r="S193" s="665">
        <v>1</v>
      </c>
      <c r="T193" s="730">
        <v>1</v>
      </c>
      <c r="U193" s="688">
        <v>1</v>
      </c>
    </row>
    <row r="194" spans="1:21" ht="14.4" customHeight="1" x14ac:dyDescent="0.3">
      <c r="A194" s="648">
        <v>25</v>
      </c>
      <c r="B194" s="649" t="s">
        <v>1391</v>
      </c>
      <c r="C194" s="649">
        <v>89301252</v>
      </c>
      <c r="D194" s="728" t="s">
        <v>1980</v>
      </c>
      <c r="E194" s="729" t="s">
        <v>1525</v>
      </c>
      <c r="F194" s="649" t="s">
        <v>1501</v>
      </c>
      <c r="G194" s="649" t="s">
        <v>1675</v>
      </c>
      <c r="H194" s="649" t="s">
        <v>555</v>
      </c>
      <c r="I194" s="649" t="s">
        <v>1676</v>
      </c>
      <c r="J194" s="649" t="s">
        <v>1677</v>
      </c>
      <c r="K194" s="649" t="s">
        <v>1678</v>
      </c>
      <c r="L194" s="650">
        <v>64.13</v>
      </c>
      <c r="M194" s="650">
        <v>192.39</v>
      </c>
      <c r="N194" s="649">
        <v>3</v>
      </c>
      <c r="O194" s="730">
        <v>1</v>
      </c>
      <c r="P194" s="650"/>
      <c r="Q194" s="665">
        <v>0</v>
      </c>
      <c r="R194" s="649"/>
      <c r="S194" s="665">
        <v>0</v>
      </c>
      <c r="T194" s="730"/>
      <c r="U194" s="688">
        <v>0</v>
      </c>
    </row>
    <row r="195" spans="1:21" ht="14.4" customHeight="1" x14ac:dyDescent="0.3">
      <c r="A195" s="648">
        <v>25</v>
      </c>
      <c r="B195" s="649" t="s">
        <v>1391</v>
      </c>
      <c r="C195" s="649">
        <v>89301252</v>
      </c>
      <c r="D195" s="728" t="s">
        <v>1980</v>
      </c>
      <c r="E195" s="729" t="s">
        <v>1525</v>
      </c>
      <c r="F195" s="649" t="s">
        <v>1501</v>
      </c>
      <c r="G195" s="649" t="s">
        <v>1679</v>
      </c>
      <c r="H195" s="649" t="s">
        <v>555</v>
      </c>
      <c r="I195" s="649" t="s">
        <v>1807</v>
      </c>
      <c r="J195" s="649" t="s">
        <v>1681</v>
      </c>
      <c r="K195" s="649" t="s">
        <v>1684</v>
      </c>
      <c r="L195" s="650">
        <v>137.33000000000001</v>
      </c>
      <c r="M195" s="650">
        <v>137.33000000000001</v>
      </c>
      <c r="N195" s="649">
        <v>1</v>
      </c>
      <c r="O195" s="730">
        <v>1</v>
      </c>
      <c r="P195" s="650">
        <v>137.33000000000001</v>
      </c>
      <c r="Q195" s="665">
        <v>1</v>
      </c>
      <c r="R195" s="649">
        <v>1</v>
      </c>
      <c r="S195" s="665">
        <v>1</v>
      </c>
      <c r="T195" s="730">
        <v>1</v>
      </c>
      <c r="U195" s="688">
        <v>1</v>
      </c>
    </row>
    <row r="196" spans="1:21" ht="14.4" customHeight="1" x14ac:dyDescent="0.3">
      <c r="A196" s="648">
        <v>25</v>
      </c>
      <c r="B196" s="649" t="s">
        <v>1391</v>
      </c>
      <c r="C196" s="649">
        <v>89301252</v>
      </c>
      <c r="D196" s="728" t="s">
        <v>1980</v>
      </c>
      <c r="E196" s="729" t="s">
        <v>1525</v>
      </c>
      <c r="F196" s="649" t="s">
        <v>1501</v>
      </c>
      <c r="G196" s="649" t="s">
        <v>1760</v>
      </c>
      <c r="H196" s="649" t="s">
        <v>555</v>
      </c>
      <c r="I196" s="649" t="s">
        <v>1252</v>
      </c>
      <c r="J196" s="649" t="s">
        <v>1253</v>
      </c>
      <c r="K196" s="649" t="s">
        <v>1254</v>
      </c>
      <c r="L196" s="650">
        <v>120.37</v>
      </c>
      <c r="M196" s="650">
        <v>120.37</v>
      </c>
      <c r="N196" s="649">
        <v>1</v>
      </c>
      <c r="O196" s="730">
        <v>1</v>
      </c>
      <c r="P196" s="650">
        <v>120.37</v>
      </c>
      <c r="Q196" s="665">
        <v>1</v>
      </c>
      <c r="R196" s="649">
        <v>1</v>
      </c>
      <c r="S196" s="665">
        <v>1</v>
      </c>
      <c r="T196" s="730">
        <v>1</v>
      </c>
      <c r="U196" s="688">
        <v>1</v>
      </c>
    </row>
    <row r="197" spans="1:21" ht="14.4" customHeight="1" x14ac:dyDescent="0.3">
      <c r="A197" s="648">
        <v>25</v>
      </c>
      <c r="B197" s="649" t="s">
        <v>1391</v>
      </c>
      <c r="C197" s="649">
        <v>89301252</v>
      </c>
      <c r="D197" s="728" t="s">
        <v>1980</v>
      </c>
      <c r="E197" s="729" t="s">
        <v>1525</v>
      </c>
      <c r="F197" s="649" t="s">
        <v>1501</v>
      </c>
      <c r="G197" s="649" t="s">
        <v>1549</v>
      </c>
      <c r="H197" s="649" t="s">
        <v>1084</v>
      </c>
      <c r="I197" s="649" t="s">
        <v>1550</v>
      </c>
      <c r="J197" s="649" t="s">
        <v>646</v>
      </c>
      <c r="K197" s="649" t="s">
        <v>1551</v>
      </c>
      <c r="L197" s="650">
        <v>48.31</v>
      </c>
      <c r="M197" s="650">
        <v>289.86</v>
      </c>
      <c r="N197" s="649">
        <v>6</v>
      </c>
      <c r="O197" s="730">
        <v>4.5</v>
      </c>
      <c r="P197" s="650">
        <v>96.62</v>
      </c>
      <c r="Q197" s="665">
        <v>0.33333333333333331</v>
      </c>
      <c r="R197" s="649">
        <v>2</v>
      </c>
      <c r="S197" s="665">
        <v>0.33333333333333331</v>
      </c>
      <c r="T197" s="730">
        <v>1</v>
      </c>
      <c r="U197" s="688">
        <v>0.22222222222222221</v>
      </c>
    </row>
    <row r="198" spans="1:21" ht="14.4" customHeight="1" x14ac:dyDescent="0.3">
      <c r="A198" s="648">
        <v>25</v>
      </c>
      <c r="B198" s="649" t="s">
        <v>1391</v>
      </c>
      <c r="C198" s="649">
        <v>89301252</v>
      </c>
      <c r="D198" s="728" t="s">
        <v>1980</v>
      </c>
      <c r="E198" s="729" t="s">
        <v>1525</v>
      </c>
      <c r="F198" s="649" t="s">
        <v>1501</v>
      </c>
      <c r="G198" s="649" t="s">
        <v>1549</v>
      </c>
      <c r="H198" s="649" t="s">
        <v>1084</v>
      </c>
      <c r="I198" s="649" t="s">
        <v>1550</v>
      </c>
      <c r="J198" s="649" t="s">
        <v>646</v>
      </c>
      <c r="K198" s="649" t="s">
        <v>1551</v>
      </c>
      <c r="L198" s="650">
        <v>29.78</v>
      </c>
      <c r="M198" s="650">
        <v>29.78</v>
      </c>
      <c r="N198" s="649">
        <v>1</v>
      </c>
      <c r="O198" s="730">
        <v>1</v>
      </c>
      <c r="P198" s="650">
        <v>29.78</v>
      </c>
      <c r="Q198" s="665">
        <v>1</v>
      </c>
      <c r="R198" s="649">
        <v>1</v>
      </c>
      <c r="S198" s="665">
        <v>1</v>
      </c>
      <c r="T198" s="730">
        <v>1</v>
      </c>
      <c r="U198" s="688">
        <v>1</v>
      </c>
    </row>
    <row r="199" spans="1:21" ht="14.4" customHeight="1" x14ac:dyDescent="0.3">
      <c r="A199" s="648">
        <v>25</v>
      </c>
      <c r="B199" s="649" t="s">
        <v>1391</v>
      </c>
      <c r="C199" s="649">
        <v>89301252</v>
      </c>
      <c r="D199" s="728" t="s">
        <v>1980</v>
      </c>
      <c r="E199" s="729" t="s">
        <v>1525</v>
      </c>
      <c r="F199" s="649" t="s">
        <v>1501</v>
      </c>
      <c r="G199" s="649" t="s">
        <v>1549</v>
      </c>
      <c r="H199" s="649" t="s">
        <v>1084</v>
      </c>
      <c r="I199" s="649" t="s">
        <v>1090</v>
      </c>
      <c r="J199" s="649" t="s">
        <v>646</v>
      </c>
      <c r="K199" s="649" t="s">
        <v>1473</v>
      </c>
      <c r="L199" s="650">
        <v>96.63</v>
      </c>
      <c r="M199" s="650">
        <v>96.63</v>
      </c>
      <c r="N199" s="649">
        <v>1</v>
      </c>
      <c r="O199" s="730">
        <v>1</v>
      </c>
      <c r="P199" s="650">
        <v>96.63</v>
      </c>
      <c r="Q199" s="665">
        <v>1</v>
      </c>
      <c r="R199" s="649">
        <v>1</v>
      </c>
      <c r="S199" s="665">
        <v>1</v>
      </c>
      <c r="T199" s="730">
        <v>1</v>
      </c>
      <c r="U199" s="688">
        <v>1</v>
      </c>
    </row>
    <row r="200" spans="1:21" ht="14.4" customHeight="1" x14ac:dyDescent="0.3">
      <c r="A200" s="648">
        <v>25</v>
      </c>
      <c r="B200" s="649" t="s">
        <v>1391</v>
      </c>
      <c r="C200" s="649">
        <v>89301252</v>
      </c>
      <c r="D200" s="728" t="s">
        <v>1980</v>
      </c>
      <c r="E200" s="729" t="s">
        <v>1525</v>
      </c>
      <c r="F200" s="649" t="s">
        <v>1501</v>
      </c>
      <c r="G200" s="649" t="s">
        <v>1549</v>
      </c>
      <c r="H200" s="649" t="s">
        <v>555</v>
      </c>
      <c r="I200" s="649" t="s">
        <v>1013</v>
      </c>
      <c r="J200" s="649" t="s">
        <v>646</v>
      </c>
      <c r="K200" s="649" t="s">
        <v>1558</v>
      </c>
      <c r="L200" s="650">
        <v>59.55</v>
      </c>
      <c r="M200" s="650">
        <v>59.55</v>
      </c>
      <c r="N200" s="649">
        <v>1</v>
      </c>
      <c r="O200" s="730">
        <v>0.5</v>
      </c>
      <c r="P200" s="650">
        <v>59.55</v>
      </c>
      <c r="Q200" s="665">
        <v>1</v>
      </c>
      <c r="R200" s="649">
        <v>1</v>
      </c>
      <c r="S200" s="665">
        <v>1</v>
      </c>
      <c r="T200" s="730">
        <v>0.5</v>
      </c>
      <c r="U200" s="688">
        <v>1</v>
      </c>
    </row>
    <row r="201" spans="1:21" ht="14.4" customHeight="1" x14ac:dyDescent="0.3">
      <c r="A201" s="648">
        <v>25</v>
      </c>
      <c r="B201" s="649" t="s">
        <v>1391</v>
      </c>
      <c r="C201" s="649">
        <v>89301252</v>
      </c>
      <c r="D201" s="728" t="s">
        <v>1980</v>
      </c>
      <c r="E201" s="729" t="s">
        <v>1525</v>
      </c>
      <c r="F201" s="649" t="s">
        <v>1501</v>
      </c>
      <c r="G201" s="649" t="s">
        <v>1549</v>
      </c>
      <c r="H201" s="649" t="s">
        <v>555</v>
      </c>
      <c r="I201" s="649" t="s">
        <v>645</v>
      </c>
      <c r="J201" s="649" t="s">
        <v>646</v>
      </c>
      <c r="K201" s="649" t="s">
        <v>1723</v>
      </c>
      <c r="L201" s="650">
        <v>48.31</v>
      </c>
      <c r="M201" s="650">
        <v>289.86</v>
      </c>
      <c r="N201" s="649">
        <v>6</v>
      </c>
      <c r="O201" s="730">
        <v>5.5</v>
      </c>
      <c r="P201" s="650">
        <v>193.24</v>
      </c>
      <c r="Q201" s="665">
        <v>0.66666666666666663</v>
      </c>
      <c r="R201" s="649">
        <v>4</v>
      </c>
      <c r="S201" s="665">
        <v>0.66666666666666663</v>
      </c>
      <c r="T201" s="730">
        <v>3.5</v>
      </c>
      <c r="U201" s="688">
        <v>0.63636363636363635</v>
      </c>
    </row>
    <row r="202" spans="1:21" ht="14.4" customHeight="1" x14ac:dyDescent="0.3">
      <c r="A202" s="648">
        <v>25</v>
      </c>
      <c r="B202" s="649" t="s">
        <v>1391</v>
      </c>
      <c r="C202" s="649">
        <v>89301252</v>
      </c>
      <c r="D202" s="728" t="s">
        <v>1980</v>
      </c>
      <c r="E202" s="729" t="s">
        <v>1525</v>
      </c>
      <c r="F202" s="649" t="s">
        <v>1501</v>
      </c>
      <c r="G202" s="649" t="s">
        <v>1549</v>
      </c>
      <c r="H202" s="649" t="s">
        <v>555</v>
      </c>
      <c r="I202" s="649" t="s">
        <v>645</v>
      </c>
      <c r="J202" s="649" t="s">
        <v>646</v>
      </c>
      <c r="K202" s="649" t="s">
        <v>1723</v>
      </c>
      <c r="L202" s="650">
        <v>29.78</v>
      </c>
      <c r="M202" s="650">
        <v>29.78</v>
      </c>
      <c r="N202" s="649">
        <v>1</v>
      </c>
      <c r="O202" s="730">
        <v>0.5</v>
      </c>
      <c r="P202" s="650">
        <v>29.78</v>
      </c>
      <c r="Q202" s="665">
        <v>1</v>
      </c>
      <c r="R202" s="649">
        <v>1</v>
      </c>
      <c r="S202" s="665">
        <v>1</v>
      </c>
      <c r="T202" s="730">
        <v>0.5</v>
      </c>
      <c r="U202" s="688">
        <v>1</v>
      </c>
    </row>
    <row r="203" spans="1:21" ht="14.4" customHeight="1" x14ac:dyDescent="0.3">
      <c r="A203" s="648">
        <v>25</v>
      </c>
      <c r="B203" s="649" t="s">
        <v>1391</v>
      </c>
      <c r="C203" s="649">
        <v>89301252</v>
      </c>
      <c r="D203" s="728" t="s">
        <v>1980</v>
      </c>
      <c r="E203" s="729" t="s">
        <v>1525</v>
      </c>
      <c r="F203" s="649" t="s">
        <v>1501</v>
      </c>
      <c r="G203" s="649" t="s">
        <v>1786</v>
      </c>
      <c r="H203" s="649" t="s">
        <v>555</v>
      </c>
      <c r="I203" s="649" t="s">
        <v>1787</v>
      </c>
      <c r="J203" s="649" t="s">
        <v>1788</v>
      </c>
      <c r="K203" s="649" t="s">
        <v>1789</v>
      </c>
      <c r="L203" s="650">
        <v>22.88</v>
      </c>
      <c r="M203" s="650">
        <v>45.76</v>
      </c>
      <c r="N203" s="649">
        <v>2</v>
      </c>
      <c r="O203" s="730">
        <v>1</v>
      </c>
      <c r="P203" s="650">
        <v>45.76</v>
      </c>
      <c r="Q203" s="665">
        <v>1</v>
      </c>
      <c r="R203" s="649">
        <v>2</v>
      </c>
      <c r="S203" s="665">
        <v>1</v>
      </c>
      <c r="T203" s="730">
        <v>1</v>
      </c>
      <c r="U203" s="688">
        <v>1</v>
      </c>
    </row>
    <row r="204" spans="1:21" ht="14.4" customHeight="1" x14ac:dyDescent="0.3">
      <c r="A204" s="648">
        <v>25</v>
      </c>
      <c r="B204" s="649" t="s">
        <v>1391</v>
      </c>
      <c r="C204" s="649">
        <v>89301252</v>
      </c>
      <c r="D204" s="728" t="s">
        <v>1980</v>
      </c>
      <c r="E204" s="729" t="s">
        <v>1525</v>
      </c>
      <c r="F204" s="649" t="s">
        <v>1501</v>
      </c>
      <c r="G204" s="649" t="s">
        <v>1808</v>
      </c>
      <c r="H204" s="649" t="s">
        <v>555</v>
      </c>
      <c r="I204" s="649" t="s">
        <v>672</v>
      </c>
      <c r="J204" s="649" t="s">
        <v>1809</v>
      </c>
      <c r="K204" s="649" t="s">
        <v>1810</v>
      </c>
      <c r="L204" s="650">
        <v>0</v>
      </c>
      <c r="M204" s="650">
        <v>0</v>
      </c>
      <c r="N204" s="649">
        <v>3</v>
      </c>
      <c r="O204" s="730">
        <v>3</v>
      </c>
      <c r="P204" s="650">
        <v>0</v>
      </c>
      <c r="Q204" s="665"/>
      <c r="R204" s="649">
        <v>2</v>
      </c>
      <c r="S204" s="665">
        <v>0.66666666666666663</v>
      </c>
      <c r="T204" s="730">
        <v>2</v>
      </c>
      <c r="U204" s="688">
        <v>0.66666666666666663</v>
      </c>
    </row>
    <row r="205" spans="1:21" ht="14.4" customHeight="1" x14ac:dyDescent="0.3">
      <c r="A205" s="648">
        <v>25</v>
      </c>
      <c r="B205" s="649" t="s">
        <v>1391</v>
      </c>
      <c r="C205" s="649">
        <v>89301252</v>
      </c>
      <c r="D205" s="728" t="s">
        <v>1980</v>
      </c>
      <c r="E205" s="729" t="s">
        <v>1527</v>
      </c>
      <c r="F205" s="649" t="s">
        <v>1501</v>
      </c>
      <c r="G205" s="649" t="s">
        <v>1544</v>
      </c>
      <c r="H205" s="649" t="s">
        <v>555</v>
      </c>
      <c r="I205" s="649" t="s">
        <v>1228</v>
      </c>
      <c r="J205" s="649" t="s">
        <v>1459</v>
      </c>
      <c r="K205" s="649" t="s">
        <v>1460</v>
      </c>
      <c r="L205" s="650">
        <v>333.31</v>
      </c>
      <c r="M205" s="650">
        <v>1666.55</v>
      </c>
      <c r="N205" s="649">
        <v>5</v>
      </c>
      <c r="O205" s="730">
        <v>5</v>
      </c>
      <c r="P205" s="650">
        <v>1333.24</v>
      </c>
      <c r="Q205" s="665">
        <v>0.8</v>
      </c>
      <c r="R205" s="649">
        <v>4</v>
      </c>
      <c r="S205" s="665">
        <v>0.8</v>
      </c>
      <c r="T205" s="730">
        <v>4</v>
      </c>
      <c r="U205" s="688">
        <v>0.8</v>
      </c>
    </row>
    <row r="206" spans="1:21" ht="14.4" customHeight="1" x14ac:dyDescent="0.3">
      <c r="A206" s="648">
        <v>25</v>
      </c>
      <c r="B206" s="649" t="s">
        <v>1391</v>
      </c>
      <c r="C206" s="649">
        <v>89301252</v>
      </c>
      <c r="D206" s="728" t="s">
        <v>1980</v>
      </c>
      <c r="E206" s="729" t="s">
        <v>1527</v>
      </c>
      <c r="F206" s="649" t="s">
        <v>1501</v>
      </c>
      <c r="G206" s="649" t="s">
        <v>1544</v>
      </c>
      <c r="H206" s="649" t="s">
        <v>555</v>
      </c>
      <c r="I206" s="649" t="s">
        <v>1228</v>
      </c>
      <c r="J206" s="649" t="s">
        <v>1459</v>
      </c>
      <c r="K206" s="649" t="s">
        <v>1460</v>
      </c>
      <c r="L206" s="650">
        <v>156.86000000000001</v>
      </c>
      <c r="M206" s="650">
        <v>1568.6000000000001</v>
      </c>
      <c r="N206" s="649">
        <v>10</v>
      </c>
      <c r="O206" s="730">
        <v>7</v>
      </c>
      <c r="P206" s="650">
        <v>784.30000000000007</v>
      </c>
      <c r="Q206" s="665">
        <v>0.5</v>
      </c>
      <c r="R206" s="649">
        <v>5</v>
      </c>
      <c r="S206" s="665">
        <v>0.5</v>
      </c>
      <c r="T206" s="730">
        <v>3</v>
      </c>
      <c r="U206" s="688">
        <v>0.42857142857142855</v>
      </c>
    </row>
    <row r="207" spans="1:21" ht="14.4" customHeight="1" x14ac:dyDescent="0.3">
      <c r="A207" s="648">
        <v>25</v>
      </c>
      <c r="B207" s="649" t="s">
        <v>1391</v>
      </c>
      <c r="C207" s="649">
        <v>89301252</v>
      </c>
      <c r="D207" s="728" t="s">
        <v>1980</v>
      </c>
      <c r="E207" s="729" t="s">
        <v>1527</v>
      </c>
      <c r="F207" s="649" t="s">
        <v>1501</v>
      </c>
      <c r="G207" s="649" t="s">
        <v>1544</v>
      </c>
      <c r="H207" s="649" t="s">
        <v>555</v>
      </c>
      <c r="I207" s="649" t="s">
        <v>1811</v>
      </c>
      <c r="J207" s="649" t="s">
        <v>1812</v>
      </c>
      <c r="K207" s="649" t="s">
        <v>1813</v>
      </c>
      <c r="L207" s="650">
        <v>79.36</v>
      </c>
      <c r="M207" s="650">
        <v>79.36</v>
      </c>
      <c r="N207" s="649">
        <v>1</v>
      </c>
      <c r="O207" s="730">
        <v>1</v>
      </c>
      <c r="P207" s="650">
        <v>79.36</v>
      </c>
      <c r="Q207" s="665">
        <v>1</v>
      </c>
      <c r="R207" s="649">
        <v>1</v>
      </c>
      <c r="S207" s="665">
        <v>1</v>
      </c>
      <c r="T207" s="730">
        <v>1</v>
      </c>
      <c r="U207" s="688">
        <v>1</v>
      </c>
    </row>
    <row r="208" spans="1:21" ht="14.4" customHeight="1" x14ac:dyDescent="0.3">
      <c r="A208" s="648">
        <v>25</v>
      </c>
      <c r="B208" s="649" t="s">
        <v>1391</v>
      </c>
      <c r="C208" s="649">
        <v>89301252</v>
      </c>
      <c r="D208" s="728" t="s">
        <v>1980</v>
      </c>
      <c r="E208" s="729" t="s">
        <v>1527</v>
      </c>
      <c r="F208" s="649" t="s">
        <v>1501</v>
      </c>
      <c r="G208" s="649" t="s">
        <v>1544</v>
      </c>
      <c r="H208" s="649" t="s">
        <v>555</v>
      </c>
      <c r="I208" s="649" t="s">
        <v>1353</v>
      </c>
      <c r="J208" s="649" t="s">
        <v>1493</v>
      </c>
      <c r="K208" s="649" t="s">
        <v>1494</v>
      </c>
      <c r="L208" s="650">
        <v>151.61000000000001</v>
      </c>
      <c r="M208" s="650">
        <v>151.61000000000001</v>
      </c>
      <c r="N208" s="649">
        <v>1</v>
      </c>
      <c r="O208" s="730">
        <v>0.5</v>
      </c>
      <c r="P208" s="650">
        <v>151.61000000000001</v>
      </c>
      <c r="Q208" s="665">
        <v>1</v>
      </c>
      <c r="R208" s="649">
        <v>1</v>
      </c>
      <c r="S208" s="665">
        <v>1</v>
      </c>
      <c r="T208" s="730">
        <v>0.5</v>
      </c>
      <c r="U208" s="688">
        <v>1</v>
      </c>
    </row>
    <row r="209" spans="1:21" ht="14.4" customHeight="1" x14ac:dyDescent="0.3">
      <c r="A209" s="648">
        <v>25</v>
      </c>
      <c r="B209" s="649" t="s">
        <v>1391</v>
      </c>
      <c r="C209" s="649">
        <v>89301252</v>
      </c>
      <c r="D209" s="728" t="s">
        <v>1980</v>
      </c>
      <c r="E209" s="729" t="s">
        <v>1527</v>
      </c>
      <c r="F209" s="649" t="s">
        <v>1501</v>
      </c>
      <c r="G209" s="649" t="s">
        <v>1814</v>
      </c>
      <c r="H209" s="649" t="s">
        <v>555</v>
      </c>
      <c r="I209" s="649" t="s">
        <v>1815</v>
      </c>
      <c r="J209" s="649" t="s">
        <v>1816</v>
      </c>
      <c r="K209" s="649" t="s">
        <v>1817</v>
      </c>
      <c r="L209" s="650">
        <v>0</v>
      </c>
      <c r="M209" s="650">
        <v>0</v>
      </c>
      <c r="N209" s="649">
        <v>1</v>
      </c>
      <c r="O209" s="730">
        <v>1</v>
      </c>
      <c r="P209" s="650"/>
      <c r="Q209" s="665"/>
      <c r="R209" s="649"/>
      <c r="S209" s="665">
        <v>0</v>
      </c>
      <c r="T209" s="730"/>
      <c r="U209" s="688">
        <v>0</v>
      </c>
    </row>
    <row r="210" spans="1:21" ht="14.4" customHeight="1" x14ac:dyDescent="0.3">
      <c r="A210" s="648">
        <v>25</v>
      </c>
      <c r="B210" s="649" t="s">
        <v>1391</v>
      </c>
      <c r="C210" s="649">
        <v>89301252</v>
      </c>
      <c r="D210" s="728" t="s">
        <v>1980</v>
      </c>
      <c r="E210" s="729" t="s">
        <v>1527</v>
      </c>
      <c r="F210" s="649" t="s">
        <v>1501</v>
      </c>
      <c r="G210" s="649" t="s">
        <v>1559</v>
      </c>
      <c r="H210" s="649" t="s">
        <v>1084</v>
      </c>
      <c r="I210" s="649" t="s">
        <v>1280</v>
      </c>
      <c r="J210" s="649" t="s">
        <v>1281</v>
      </c>
      <c r="K210" s="649" t="s">
        <v>1464</v>
      </c>
      <c r="L210" s="650">
        <v>184.22</v>
      </c>
      <c r="M210" s="650">
        <v>184.22</v>
      </c>
      <c r="N210" s="649">
        <v>1</v>
      </c>
      <c r="O210" s="730">
        <v>1</v>
      </c>
      <c r="P210" s="650">
        <v>184.22</v>
      </c>
      <c r="Q210" s="665">
        <v>1</v>
      </c>
      <c r="R210" s="649">
        <v>1</v>
      </c>
      <c r="S210" s="665">
        <v>1</v>
      </c>
      <c r="T210" s="730">
        <v>1</v>
      </c>
      <c r="U210" s="688">
        <v>1</v>
      </c>
    </row>
    <row r="211" spans="1:21" ht="14.4" customHeight="1" x14ac:dyDescent="0.3">
      <c r="A211" s="648">
        <v>25</v>
      </c>
      <c r="B211" s="649" t="s">
        <v>1391</v>
      </c>
      <c r="C211" s="649">
        <v>89301252</v>
      </c>
      <c r="D211" s="728" t="s">
        <v>1980</v>
      </c>
      <c r="E211" s="729" t="s">
        <v>1527</v>
      </c>
      <c r="F211" s="649" t="s">
        <v>1501</v>
      </c>
      <c r="G211" s="649" t="s">
        <v>1818</v>
      </c>
      <c r="H211" s="649" t="s">
        <v>1084</v>
      </c>
      <c r="I211" s="649" t="s">
        <v>1819</v>
      </c>
      <c r="J211" s="649" t="s">
        <v>1129</v>
      </c>
      <c r="K211" s="649" t="s">
        <v>955</v>
      </c>
      <c r="L211" s="650">
        <v>0</v>
      </c>
      <c r="M211" s="650">
        <v>0</v>
      </c>
      <c r="N211" s="649">
        <v>1</v>
      </c>
      <c r="O211" s="730">
        <v>1</v>
      </c>
      <c r="P211" s="650"/>
      <c r="Q211" s="665"/>
      <c r="R211" s="649"/>
      <c r="S211" s="665">
        <v>0</v>
      </c>
      <c r="T211" s="730"/>
      <c r="U211" s="688">
        <v>0</v>
      </c>
    </row>
    <row r="212" spans="1:21" ht="14.4" customHeight="1" x14ac:dyDescent="0.3">
      <c r="A212" s="648">
        <v>25</v>
      </c>
      <c r="B212" s="649" t="s">
        <v>1391</v>
      </c>
      <c r="C212" s="649">
        <v>89301252</v>
      </c>
      <c r="D212" s="728" t="s">
        <v>1980</v>
      </c>
      <c r="E212" s="729" t="s">
        <v>1527</v>
      </c>
      <c r="F212" s="649" t="s">
        <v>1501</v>
      </c>
      <c r="G212" s="649" t="s">
        <v>1820</v>
      </c>
      <c r="H212" s="649" t="s">
        <v>555</v>
      </c>
      <c r="I212" s="649" t="s">
        <v>1821</v>
      </c>
      <c r="J212" s="649" t="s">
        <v>1822</v>
      </c>
      <c r="K212" s="649" t="s">
        <v>1823</v>
      </c>
      <c r="L212" s="650">
        <v>0</v>
      </c>
      <c r="M212" s="650">
        <v>0</v>
      </c>
      <c r="N212" s="649">
        <v>1</v>
      </c>
      <c r="O212" s="730">
        <v>1</v>
      </c>
      <c r="P212" s="650">
        <v>0</v>
      </c>
      <c r="Q212" s="665"/>
      <c r="R212" s="649">
        <v>1</v>
      </c>
      <c r="S212" s="665">
        <v>1</v>
      </c>
      <c r="T212" s="730">
        <v>1</v>
      </c>
      <c r="U212" s="688">
        <v>1</v>
      </c>
    </row>
    <row r="213" spans="1:21" ht="14.4" customHeight="1" x14ac:dyDescent="0.3">
      <c r="A213" s="648">
        <v>25</v>
      </c>
      <c r="B213" s="649" t="s">
        <v>1391</v>
      </c>
      <c r="C213" s="649">
        <v>89301252</v>
      </c>
      <c r="D213" s="728" t="s">
        <v>1980</v>
      </c>
      <c r="E213" s="729" t="s">
        <v>1527</v>
      </c>
      <c r="F213" s="649" t="s">
        <v>1501</v>
      </c>
      <c r="G213" s="649" t="s">
        <v>1697</v>
      </c>
      <c r="H213" s="649" t="s">
        <v>555</v>
      </c>
      <c r="I213" s="649" t="s">
        <v>619</v>
      </c>
      <c r="J213" s="649" t="s">
        <v>1824</v>
      </c>
      <c r="K213" s="649" t="s">
        <v>1789</v>
      </c>
      <c r="L213" s="650">
        <v>14.2</v>
      </c>
      <c r="M213" s="650">
        <v>14.2</v>
      </c>
      <c r="N213" s="649">
        <v>1</v>
      </c>
      <c r="O213" s="730">
        <v>0.5</v>
      </c>
      <c r="P213" s="650"/>
      <c r="Q213" s="665">
        <v>0</v>
      </c>
      <c r="R213" s="649"/>
      <c r="S213" s="665">
        <v>0</v>
      </c>
      <c r="T213" s="730"/>
      <c r="U213" s="688">
        <v>0</v>
      </c>
    </row>
    <row r="214" spans="1:21" ht="14.4" customHeight="1" x14ac:dyDescent="0.3">
      <c r="A214" s="648">
        <v>25</v>
      </c>
      <c r="B214" s="649" t="s">
        <v>1391</v>
      </c>
      <c r="C214" s="649">
        <v>89301252</v>
      </c>
      <c r="D214" s="728" t="s">
        <v>1980</v>
      </c>
      <c r="E214" s="729" t="s">
        <v>1527</v>
      </c>
      <c r="F214" s="649" t="s">
        <v>1501</v>
      </c>
      <c r="G214" s="649" t="s">
        <v>1662</v>
      </c>
      <c r="H214" s="649" t="s">
        <v>555</v>
      </c>
      <c r="I214" s="649" t="s">
        <v>1825</v>
      </c>
      <c r="J214" s="649" t="s">
        <v>1826</v>
      </c>
      <c r="K214" s="649" t="s">
        <v>1827</v>
      </c>
      <c r="L214" s="650">
        <v>37.68</v>
      </c>
      <c r="M214" s="650">
        <v>37.68</v>
      </c>
      <c r="N214" s="649">
        <v>1</v>
      </c>
      <c r="O214" s="730">
        <v>1</v>
      </c>
      <c r="P214" s="650"/>
      <c r="Q214" s="665">
        <v>0</v>
      </c>
      <c r="R214" s="649"/>
      <c r="S214" s="665">
        <v>0</v>
      </c>
      <c r="T214" s="730"/>
      <c r="U214" s="688">
        <v>0</v>
      </c>
    </row>
    <row r="215" spans="1:21" ht="14.4" customHeight="1" x14ac:dyDescent="0.3">
      <c r="A215" s="648">
        <v>25</v>
      </c>
      <c r="B215" s="649" t="s">
        <v>1391</v>
      </c>
      <c r="C215" s="649">
        <v>89301252</v>
      </c>
      <c r="D215" s="728" t="s">
        <v>1980</v>
      </c>
      <c r="E215" s="729" t="s">
        <v>1527</v>
      </c>
      <c r="F215" s="649" t="s">
        <v>1501</v>
      </c>
      <c r="G215" s="649" t="s">
        <v>1704</v>
      </c>
      <c r="H215" s="649" t="s">
        <v>1084</v>
      </c>
      <c r="I215" s="649" t="s">
        <v>1828</v>
      </c>
      <c r="J215" s="649" t="s">
        <v>1296</v>
      </c>
      <c r="K215" s="649" t="s">
        <v>1829</v>
      </c>
      <c r="L215" s="650">
        <v>3127.19</v>
      </c>
      <c r="M215" s="650">
        <v>6254.38</v>
      </c>
      <c r="N215" s="649">
        <v>2</v>
      </c>
      <c r="O215" s="730">
        <v>2</v>
      </c>
      <c r="P215" s="650">
        <v>6254.38</v>
      </c>
      <c r="Q215" s="665">
        <v>1</v>
      </c>
      <c r="R215" s="649">
        <v>2</v>
      </c>
      <c r="S215" s="665">
        <v>1</v>
      </c>
      <c r="T215" s="730">
        <v>2</v>
      </c>
      <c r="U215" s="688">
        <v>1</v>
      </c>
    </row>
    <row r="216" spans="1:21" ht="14.4" customHeight="1" x14ac:dyDescent="0.3">
      <c r="A216" s="648">
        <v>25</v>
      </c>
      <c r="B216" s="649" t="s">
        <v>1391</v>
      </c>
      <c r="C216" s="649">
        <v>89301252</v>
      </c>
      <c r="D216" s="728" t="s">
        <v>1980</v>
      </c>
      <c r="E216" s="729" t="s">
        <v>1527</v>
      </c>
      <c r="F216" s="649" t="s">
        <v>1501</v>
      </c>
      <c r="G216" s="649" t="s">
        <v>1704</v>
      </c>
      <c r="H216" s="649" t="s">
        <v>1084</v>
      </c>
      <c r="I216" s="649" t="s">
        <v>1295</v>
      </c>
      <c r="J216" s="649" t="s">
        <v>1296</v>
      </c>
      <c r="K216" s="649" t="s">
        <v>1471</v>
      </c>
      <c r="L216" s="650">
        <v>782.22</v>
      </c>
      <c r="M216" s="650">
        <v>782.22</v>
      </c>
      <c r="N216" s="649">
        <v>1</v>
      </c>
      <c r="O216" s="730">
        <v>0.5</v>
      </c>
      <c r="P216" s="650">
        <v>782.22</v>
      </c>
      <c r="Q216" s="665">
        <v>1</v>
      </c>
      <c r="R216" s="649">
        <v>1</v>
      </c>
      <c r="S216" s="665">
        <v>1</v>
      </c>
      <c r="T216" s="730">
        <v>0.5</v>
      </c>
      <c r="U216" s="688">
        <v>1</v>
      </c>
    </row>
    <row r="217" spans="1:21" ht="14.4" customHeight="1" x14ac:dyDescent="0.3">
      <c r="A217" s="648">
        <v>25</v>
      </c>
      <c r="B217" s="649" t="s">
        <v>1391</v>
      </c>
      <c r="C217" s="649">
        <v>89301252</v>
      </c>
      <c r="D217" s="728" t="s">
        <v>1980</v>
      </c>
      <c r="E217" s="729" t="s">
        <v>1527</v>
      </c>
      <c r="F217" s="649" t="s">
        <v>1501</v>
      </c>
      <c r="G217" s="649" t="s">
        <v>1609</v>
      </c>
      <c r="H217" s="649" t="s">
        <v>555</v>
      </c>
      <c r="I217" s="649" t="s">
        <v>1610</v>
      </c>
      <c r="J217" s="649" t="s">
        <v>1611</v>
      </c>
      <c r="K217" s="649" t="s">
        <v>1612</v>
      </c>
      <c r="L217" s="650">
        <v>0</v>
      </c>
      <c r="M217" s="650">
        <v>0</v>
      </c>
      <c r="N217" s="649">
        <v>1</v>
      </c>
      <c r="O217" s="730">
        <v>1</v>
      </c>
      <c r="P217" s="650"/>
      <c r="Q217" s="665"/>
      <c r="R217" s="649"/>
      <c r="S217" s="665">
        <v>0</v>
      </c>
      <c r="T217" s="730"/>
      <c r="U217" s="688">
        <v>0</v>
      </c>
    </row>
    <row r="218" spans="1:21" ht="14.4" customHeight="1" x14ac:dyDescent="0.3">
      <c r="A218" s="648">
        <v>25</v>
      </c>
      <c r="B218" s="649" t="s">
        <v>1391</v>
      </c>
      <c r="C218" s="649">
        <v>89301252</v>
      </c>
      <c r="D218" s="728" t="s">
        <v>1980</v>
      </c>
      <c r="E218" s="729" t="s">
        <v>1527</v>
      </c>
      <c r="F218" s="649" t="s">
        <v>1501</v>
      </c>
      <c r="G218" s="649" t="s">
        <v>1830</v>
      </c>
      <c r="H218" s="649" t="s">
        <v>555</v>
      </c>
      <c r="I218" s="649" t="s">
        <v>1831</v>
      </c>
      <c r="J218" s="649" t="s">
        <v>1832</v>
      </c>
      <c r="K218" s="649" t="s">
        <v>1833</v>
      </c>
      <c r="L218" s="650">
        <v>0</v>
      </c>
      <c r="M218" s="650">
        <v>0</v>
      </c>
      <c r="N218" s="649">
        <v>2</v>
      </c>
      <c r="O218" s="730">
        <v>2</v>
      </c>
      <c r="P218" s="650">
        <v>0</v>
      </c>
      <c r="Q218" s="665"/>
      <c r="R218" s="649">
        <v>1</v>
      </c>
      <c r="S218" s="665">
        <v>0.5</v>
      </c>
      <c r="T218" s="730">
        <v>1</v>
      </c>
      <c r="U218" s="688">
        <v>0.5</v>
      </c>
    </row>
    <row r="219" spans="1:21" ht="14.4" customHeight="1" x14ac:dyDescent="0.3">
      <c r="A219" s="648">
        <v>25</v>
      </c>
      <c r="B219" s="649" t="s">
        <v>1391</v>
      </c>
      <c r="C219" s="649">
        <v>89301252</v>
      </c>
      <c r="D219" s="728" t="s">
        <v>1980</v>
      </c>
      <c r="E219" s="729" t="s">
        <v>1527</v>
      </c>
      <c r="F219" s="649" t="s">
        <v>1501</v>
      </c>
      <c r="G219" s="649" t="s">
        <v>1761</v>
      </c>
      <c r="H219" s="649" t="s">
        <v>555</v>
      </c>
      <c r="I219" s="649" t="s">
        <v>1762</v>
      </c>
      <c r="J219" s="649" t="s">
        <v>1763</v>
      </c>
      <c r="K219" s="649" t="s">
        <v>1254</v>
      </c>
      <c r="L219" s="650">
        <v>283.5</v>
      </c>
      <c r="M219" s="650">
        <v>850.5</v>
      </c>
      <c r="N219" s="649">
        <v>3</v>
      </c>
      <c r="O219" s="730">
        <v>0.5</v>
      </c>
      <c r="P219" s="650">
        <v>850.5</v>
      </c>
      <c r="Q219" s="665">
        <v>1</v>
      </c>
      <c r="R219" s="649">
        <v>3</v>
      </c>
      <c r="S219" s="665">
        <v>1</v>
      </c>
      <c r="T219" s="730">
        <v>0.5</v>
      </c>
      <c r="U219" s="688">
        <v>1</v>
      </c>
    </row>
    <row r="220" spans="1:21" ht="14.4" customHeight="1" x14ac:dyDescent="0.3">
      <c r="A220" s="648">
        <v>25</v>
      </c>
      <c r="B220" s="649" t="s">
        <v>1391</v>
      </c>
      <c r="C220" s="649">
        <v>89301252</v>
      </c>
      <c r="D220" s="728" t="s">
        <v>1980</v>
      </c>
      <c r="E220" s="729" t="s">
        <v>1527</v>
      </c>
      <c r="F220" s="649" t="s">
        <v>1501</v>
      </c>
      <c r="G220" s="649" t="s">
        <v>1548</v>
      </c>
      <c r="H220" s="649" t="s">
        <v>1084</v>
      </c>
      <c r="I220" s="649" t="s">
        <v>1284</v>
      </c>
      <c r="J220" s="649" t="s">
        <v>1285</v>
      </c>
      <c r="K220" s="649" t="s">
        <v>1286</v>
      </c>
      <c r="L220" s="650">
        <v>154.01</v>
      </c>
      <c r="M220" s="650">
        <v>924.06</v>
      </c>
      <c r="N220" s="649">
        <v>6</v>
      </c>
      <c r="O220" s="730">
        <v>5</v>
      </c>
      <c r="P220" s="650">
        <v>770.05</v>
      </c>
      <c r="Q220" s="665">
        <v>0.83333333333333337</v>
      </c>
      <c r="R220" s="649">
        <v>5</v>
      </c>
      <c r="S220" s="665">
        <v>0.83333333333333337</v>
      </c>
      <c r="T220" s="730">
        <v>4</v>
      </c>
      <c r="U220" s="688">
        <v>0.8</v>
      </c>
    </row>
    <row r="221" spans="1:21" ht="14.4" customHeight="1" x14ac:dyDescent="0.3">
      <c r="A221" s="648">
        <v>25</v>
      </c>
      <c r="B221" s="649" t="s">
        <v>1391</v>
      </c>
      <c r="C221" s="649">
        <v>89301252</v>
      </c>
      <c r="D221" s="728" t="s">
        <v>1980</v>
      </c>
      <c r="E221" s="729" t="s">
        <v>1527</v>
      </c>
      <c r="F221" s="649" t="s">
        <v>1501</v>
      </c>
      <c r="G221" s="649" t="s">
        <v>1834</v>
      </c>
      <c r="H221" s="649" t="s">
        <v>555</v>
      </c>
      <c r="I221" s="649" t="s">
        <v>1835</v>
      </c>
      <c r="J221" s="649" t="s">
        <v>1836</v>
      </c>
      <c r="K221" s="649" t="s">
        <v>1837</v>
      </c>
      <c r="L221" s="650">
        <v>200.07</v>
      </c>
      <c r="M221" s="650">
        <v>200.07</v>
      </c>
      <c r="N221" s="649">
        <v>1</v>
      </c>
      <c r="O221" s="730">
        <v>0.5</v>
      </c>
      <c r="P221" s="650">
        <v>200.07</v>
      </c>
      <c r="Q221" s="665">
        <v>1</v>
      </c>
      <c r="R221" s="649">
        <v>1</v>
      </c>
      <c r="S221" s="665">
        <v>1</v>
      </c>
      <c r="T221" s="730">
        <v>0.5</v>
      </c>
      <c r="U221" s="688">
        <v>1</v>
      </c>
    </row>
    <row r="222" spans="1:21" ht="14.4" customHeight="1" x14ac:dyDescent="0.3">
      <c r="A222" s="648">
        <v>25</v>
      </c>
      <c r="B222" s="649" t="s">
        <v>1391</v>
      </c>
      <c r="C222" s="649">
        <v>89301252</v>
      </c>
      <c r="D222" s="728" t="s">
        <v>1980</v>
      </c>
      <c r="E222" s="729" t="s">
        <v>1527</v>
      </c>
      <c r="F222" s="649" t="s">
        <v>1501</v>
      </c>
      <c r="G222" s="649" t="s">
        <v>1556</v>
      </c>
      <c r="H222" s="649" t="s">
        <v>555</v>
      </c>
      <c r="I222" s="649" t="s">
        <v>1224</v>
      </c>
      <c r="J222" s="649" t="s">
        <v>1225</v>
      </c>
      <c r="K222" s="649" t="s">
        <v>1557</v>
      </c>
      <c r="L222" s="650">
        <v>31.54</v>
      </c>
      <c r="M222" s="650">
        <v>94.62</v>
      </c>
      <c r="N222" s="649">
        <v>3</v>
      </c>
      <c r="O222" s="730">
        <v>1.5</v>
      </c>
      <c r="P222" s="650">
        <v>94.62</v>
      </c>
      <c r="Q222" s="665">
        <v>1</v>
      </c>
      <c r="R222" s="649">
        <v>3</v>
      </c>
      <c r="S222" s="665">
        <v>1</v>
      </c>
      <c r="T222" s="730">
        <v>1.5</v>
      </c>
      <c r="U222" s="688">
        <v>1</v>
      </c>
    </row>
    <row r="223" spans="1:21" ht="14.4" customHeight="1" x14ac:dyDescent="0.3">
      <c r="A223" s="648">
        <v>25</v>
      </c>
      <c r="B223" s="649" t="s">
        <v>1391</v>
      </c>
      <c r="C223" s="649">
        <v>89301252</v>
      </c>
      <c r="D223" s="728" t="s">
        <v>1980</v>
      </c>
      <c r="E223" s="729" t="s">
        <v>1527</v>
      </c>
      <c r="F223" s="649" t="s">
        <v>1501</v>
      </c>
      <c r="G223" s="649" t="s">
        <v>1556</v>
      </c>
      <c r="H223" s="649" t="s">
        <v>555</v>
      </c>
      <c r="I223" s="649" t="s">
        <v>1587</v>
      </c>
      <c r="J223" s="649" t="s">
        <v>1225</v>
      </c>
      <c r="K223" s="649" t="s">
        <v>1588</v>
      </c>
      <c r="L223" s="650">
        <v>35.75</v>
      </c>
      <c r="M223" s="650">
        <v>71.5</v>
      </c>
      <c r="N223" s="649">
        <v>2</v>
      </c>
      <c r="O223" s="730">
        <v>1</v>
      </c>
      <c r="P223" s="650"/>
      <c r="Q223" s="665">
        <v>0</v>
      </c>
      <c r="R223" s="649"/>
      <c r="S223" s="665">
        <v>0</v>
      </c>
      <c r="T223" s="730"/>
      <c r="U223" s="688">
        <v>0</v>
      </c>
    </row>
    <row r="224" spans="1:21" ht="14.4" customHeight="1" x14ac:dyDescent="0.3">
      <c r="A224" s="648">
        <v>25</v>
      </c>
      <c r="B224" s="649" t="s">
        <v>1391</v>
      </c>
      <c r="C224" s="649">
        <v>89301252</v>
      </c>
      <c r="D224" s="728" t="s">
        <v>1980</v>
      </c>
      <c r="E224" s="729" t="s">
        <v>1527</v>
      </c>
      <c r="F224" s="649" t="s">
        <v>1501</v>
      </c>
      <c r="G224" s="649" t="s">
        <v>1719</v>
      </c>
      <c r="H224" s="649" t="s">
        <v>555</v>
      </c>
      <c r="I224" s="649" t="s">
        <v>1720</v>
      </c>
      <c r="J224" s="649" t="s">
        <v>1721</v>
      </c>
      <c r="K224" s="649" t="s">
        <v>1722</v>
      </c>
      <c r="L224" s="650">
        <v>0</v>
      </c>
      <c r="M224" s="650">
        <v>0</v>
      </c>
      <c r="N224" s="649">
        <v>4</v>
      </c>
      <c r="O224" s="730">
        <v>1</v>
      </c>
      <c r="P224" s="650"/>
      <c r="Q224" s="665"/>
      <c r="R224" s="649"/>
      <c r="S224" s="665">
        <v>0</v>
      </c>
      <c r="T224" s="730"/>
      <c r="U224" s="688">
        <v>0</v>
      </c>
    </row>
    <row r="225" spans="1:21" ht="14.4" customHeight="1" x14ac:dyDescent="0.3">
      <c r="A225" s="648">
        <v>25</v>
      </c>
      <c r="B225" s="649" t="s">
        <v>1391</v>
      </c>
      <c r="C225" s="649">
        <v>89301252</v>
      </c>
      <c r="D225" s="728" t="s">
        <v>1980</v>
      </c>
      <c r="E225" s="729" t="s">
        <v>1527</v>
      </c>
      <c r="F225" s="649" t="s">
        <v>1501</v>
      </c>
      <c r="G225" s="649" t="s">
        <v>1549</v>
      </c>
      <c r="H225" s="649" t="s">
        <v>1084</v>
      </c>
      <c r="I225" s="649" t="s">
        <v>1550</v>
      </c>
      <c r="J225" s="649" t="s">
        <v>646</v>
      </c>
      <c r="K225" s="649" t="s">
        <v>1551</v>
      </c>
      <c r="L225" s="650">
        <v>48.31</v>
      </c>
      <c r="M225" s="650">
        <v>338.17</v>
      </c>
      <c r="N225" s="649">
        <v>7</v>
      </c>
      <c r="O225" s="730">
        <v>5</v>
      </c>
      <c r="P225" s="650">
        <v>96.62</v>
      </c>
      <c r="Q225" s="665">
        <v>0.2857142857142857</v>
      </c>
      <c r="R225" s="649">
        <v>2</v>
      </c>
      <c r="S225" s="665">
        <v>0.2857142857142857</v>
      </c>
      <c r="T225" s="730">
        <v>1</v>
      </c>
      <c r="U225" s="688">
        <v>0.2</v>
      </c>
    </row>
    <row r="226" spans="1:21" ht="14.4" customHeight="1" x14ac:dyDescent="0.3">
      <c r="A226" s="648">
        <v>25</v>
      </c>
      <c r="B226" s="649" t="s">
        <v>1391</v>
      </c>
      <c r="C226" s="649">
        <v>89301252</v>
      </c>
      <c r="D226" s="728" t="s">
        <v>1980</v>
      </c>
      <c r="E226" s="729" t="s">
        <v>1527</v>
      </c>
      <c r="F226" s="649" t="s">
        <v>1501</v>
      </c>
      <c r="G226" s="649" t="s">
        <v>1549</v>
      </c>
      <c r="H226" s="649" t="s">
        <v>1084</v>
      </c>
      <c r="I226" s="649" t="s">
        <v>1090</v>
      </c>
      <c r="J226" s="649" t="s">
        <v>646</v>
      </c>
      <c r="K226" s="649" t="s">
        <v>1473</v>
      </c>
      <c r="L226" s="650">
        <v>96.63</v>
      </c>
      <c r="M226" s="650">
        <v>96.63</v>
      </c>
      <c r="N226" s="649">
        <v>1</v>
      </c>
      <c r="O226" s="730">
        <v>1</v>
      </c>
      <c r="P226" s="650"/>
      <c r="Q226" s="665">
        <v>0</v>
      </c>
      <c r="R226" s="649"/>
      <c r="S226" s="665">
        <v>0</v>
      </c>
      <c r="T226" s="730"/>
      <c r="U226" s="688">
        <v>0</v>
      </c>
    </row>
    <row r="227" spans="1:21" ht="14.4" customHeight="1" x14ac:dyDescent="0.3">
      <c r="A227" s="648">
        <v>25</v>
      </c>
      <c r="B227" s="649" t="s">
        <v>1391</v>
      </c>
      <c r="C227" s="649">
        <v>89301252</v>
      </c>
      <c r="D227" s="728" t="s">
        <v>1980</v>
      </c>
      <c r="E227" s="729" t="s">
        <v>1527</v>
      </c>
      <c r="F227" s="649" t="s">
        <v>1501</v>
      </c>
      <c r="G227" s="649" t="s">
        <v>1687</v>
      </c>
      <c r="H227" s="649" t="s">
        <v>555</v>
      </c>
      <c r="I227" s="649" t="s">
        <v>1731</v>
      </c>
      <c r="J227" s="649" t="s">
        <v>835</v>
      </c>
      <c r="K227" s="649" t="s">
        <v>1690</v>
      </c>
      <c r="L227" s="650">
        <v>40.64</v>
      </c>
      <c r="M227" s="650">
        <v>40.64</v>
      </c>
      <c r="N227" s="649">
        <v>1</v>
      </c>
      <c r="O227" s="730">
        <v>0.5</v>
      </c>
      <c r="P227" s="650"/>
      <c r="Q227" s="665">
        <v>0</v>
      </c>
      <c r="R227" s="649"/>
      <c r="S227" s="665">
        <v>0</v>
      </c>
      <c r="T227" s="730"/>
      <c r="U227" s="688">
        <v>0</v>
      </c>
    </row>
    <row r="228" spans="1:21" ht="14.4" customHeight="1" x14ac:dyDescent="0.3">
      <c r="A228" s="648">
        <v>25</v>
      </c>
      <c r="B228" s="649" t="s">
        <v>1391</v>
      </c>
      <c r="C228" s="649">
        <v>89301252</v>
      </c>
      <c r="D228" s="728" t="s">
        <v>1980</v>
      </c>
      <c r="E228" s="729" t="s">
        <v>1527</v>
      </c>
      <c r="F228" s="649" t="s">
        <v>1501</v>
      </c>
      <c r="G228" s="649" t="s">
        <v>1687</v>
      </c>
      <c r="H228" s="649" t="s">
        <v>555</v>
      </c>
      <c r="I228" s="649" t="s">
        <v>1838</v>
      </c>
      <c r="J228" s="649" t="s">
        <v>1839</v>
      </c>
      <c r="K228" s="649" t="s">
        <v>1690</v>
      </c>
      <c r="L228" s="650">
        <v>95.44</v>
      </c>
      <c r="M228" s="650">
        <v>95.44</v>
      </c>
      <c r="N228" s="649">
        <v>1</v>
      </c>
      <c r="O228" s="730">
        <v>0.5</v>
      </c>
      <c r="P228" s="650">
        <v>95.44</v>
      </c>
      <c r="Q228" s="665">
        <v>1</v>
      </c>
      <c r="R228" s="649">
        <v>1</v>
      </c>
      <c r="S228" s="665">
        <v>1</v>
      </c>
      <c r="T228" s="730">
        <v>0.5</v>
      </c>
      <c r="U228" s="688">
        <v>1</v>
      </c>
    </row>
    <row r="229" spans="1:21" ht="14.4" customHeight="1" x14ac:dyDescent="0.3">
      <c r="A229" s="648">
        <v>25</v>
      </c>
      <c r="B229" s="649" t="s">
        <v>1391</v>
      </c>
      <c r="C229" s="649">
        <v>89301252</v>
      </c>
      <c r="D229" s="728" t="s">
        <v>1980</v>
      </c>
      <c r="E229" s="729" t="s">
        <v>1528</v>
      </c>
      <c r="F229" s="649" t="s">
        <v>1501</v>
      </c>
      <c r="G229" s="649" t="s">
        <v>1544</v>
      </c>
      <c r="H229" s="649" t="s">
        <v>555</v>
      </c>
      <c r="I229" s="649" t="s">
        <v>1545</v>
      </c>
      <c r="J229" s="649" t="s">
        <v>1459</v>
      </c>
      <c r="K229" s="649" t="s">
        <v>1546</v>
      </c>
      <c r="L229" s="650">
        <v>0</v>
      </c>
      <c r="M229" s="650">
        <v>0</v>
      </c>
      <c r="N229" s="649">
        <v>1</v>
      </c>
      <c r="O229" s="730">
        <v>1</v>
      </c>
      <c r="P229" s="650"/>
      <c r="Q229" s="665"/>
      <c r="R229" s="649"/>
      <c r="S229" s="665">
        <v>0</v>
      </c>
      <c r="T229" s="730"/>
      <c r="U229" s="688">
        <v>0</v>
      </c>
    </row>
    <row r="230" spans="1:21" ht="14.4" customHeight="1" x14ac:dyDescent="0.3">
      <c r="A230" s="648">
        <v>25</v>
      </c>
      <c r="B230" s="649" t="s">
        <v>1391</v>
      </c>
      <c r="C230" s="649">
        <v>89301252</v>
      </c>
      <c r="D230" s="728" t="s">
        <v>1980</v>
      </c>
      <c r="E230" s="729" t="s">
        <v>1528</v>
      </c>
      <c r="F230" s="649" t="s">
        <v>1501</v>
      </c>
      <c r="G230" s="649" t="s">
        <v>1544</v>
      </c>
      <c r="H230" s="649" t="s">
        <v>555</v>
      </c>
      <c r="I230" s="649" t="s">
        <v>1228</v>
      </c>
      <c r="J230" s="649" t="s">
        <v>1459</v>
      </c>
      <c r="K230" s="649" t="s">
        <v>1460</v>
      </c>
      <c r="L230" s="650">
        <v>333.31</v>
      </c>
      <c r="M230" s="650">
        <v>6999.51</v>
      </c>
      <c r="N230" s="649">
        <v>21</v>
      </c>
      <c r="O230" s="730">
        <v>21</v>
      </c>
      <c r="P230" s="650">
        <v>3333.1</v>
      </c>
      <c r="Q230" s="665">
        <v>0.47619047619047616</v>
      </c>
      <c r="R230" s="649">
        <v>10</v>
      </c>
      <c r="S230" s="665">
        <v>0.47619047619047616</v>
      </c>
      <c r="T230" s="730">
        <v>10</v>
      </c>
      <c r="U230" s="688">
        <v>0.47619047619047616</v>
      </c>
    </row>
    <row r="231" spans="1:21" ht="14.4" customHeight="1" x14ac:dyDescent="0.3">
      <c r="A231" s="648">
        <v>25</v>
      </c>
      <c r="B231" s="649" t="s">
        <v>1391</v>
      </c>
      <c r="C231" s="649">
        <v>89301252</v>
      </c>
      <c r="D231" s="728" t="s">
        <v>1980</v>
      </c>
      <c r="E231" s="729" t="s">
        <v>1528</v>
      </c>
      <c r="F231" s="649" t="s">
        <v>1501</v>
      </c>
      <c r="G231" s="649" t="s">
        <v>1544</v>
      </c>
      <c r="H231" s="649" t="s">
        <v>555</v>
      </c>
      <c r="I231" s="649" t="s">
        <v>1228</v>
      </c>
      <c r="J231" s="649" t="s">
        <v>1459</v>
      </c>
      <c r="K231" s="649" t="s">
        <v>1460</v>
      </c>
      <c r="L231" s="650">
        <v>156.86000000000001</v>
      </c>
      <c r="M231" s="650">
        <v>1411.7400000000002</v>
      </c>
      <c r="N231" s="649">
        <v>9</v>
      </c>
      <c r="O231" s="730">
        <v>8.5</v>
      </c>
      <c r="P231" s="650">
        <v>784.30000000000007</v>
      </c>
      <c r="Q231" s="665">
        <v>0.55555555555555547</v>
      </c>
      <c r="R231" s="649">
        <v>5</v>
      </c>
      <c r="S231" s="665">
        <v>0.55555555555555558</v>
      </c>
      <c r="T231" s="730">
        <v>5</v>
      </c>
      <c r="U231" s="688">
        <v>0.58823529411764708</v>
      </c>
    </row>
    <row r="232" spans="1:21" ht="14.4" customHeight="1" x14ac:dyDescent="0.3">
      <c r="A232" s="648">
        <v>25</v>
      </c>
      <c r="B232" s="649" t="s">
        <v>1391</v>
      </c>
      <c r="C232" s="649">
        <v>89301252</v>
      </c>
      <c r="D232" s="728" t="s">
        <v>1980</v>
      </c>
      <c r="E232" s="729" t="s">
        <v>1528</v>
      </c>
      <c r="F232" s="649" t="s">
        <v>1501</v>
      </c>
      <c r="G232" s="649" t="s">
        <v>1559</v>
      </c>
      <c r="H232" s="649" t="s">
        <v>555</v>
      </c>
      <c r="I232" s="649" t="s">
        <v>1840</v>
      </c>
      <c r="J232" s="649" t="s">
        <v>1841</v>
      </c>
      <c r="K232" s="649" t="s">
        <v>1842</v>
      </c>
      <c r="L232" s="650">
        <v>0</v>
      </c>
      <c r="M232" s="650">
        <v>0</v>
      </c>
      <c r="N232" s="649">
        <v>2</v>
      </c>
      <c r="O232" s="730">
        <v>1</v>
      </c>
      <c r="P232" s="650"/>
      <c r="Q232" s="665"/>
      <c r="R232" s="649"/>
      <c r="S232" s="665">
        <v>0</v>
      </c>
      <c r="T232" s="730"/>
      <c r="U232" s="688">
        <v>0</v>
      </c>
    </row>
    <row r="233" spans="1:21" ht="14.4" customHeight="1" x14ac:dyDescent="0.3">
      <c r="A233" s="648">
        <v>25</v>
      </c>
      <c r="B233" s="649" t="s">
        <v>1391</v>
      </c>
      <c r="C233" s="649">
        <v>89301252</v>
      </c>
      <c r="D233" s="728" t="s">
        <v>1980</v>
      </c>
      <c r="E233" s="729" t="s">
        <v>1528</v>
      </c>
      <c r="F233" s="649" t="s">
        <v>1501</v>
      </c>
      <c r="G233" s="649" t="s">
        <v>1751</v>
      </c>
      <c r="H233" s="649" t="s">
        <v>555</v>
      </c>
      <c r="I233" s="649" t="s">
        <v>1843</v>
      </c>
      <c r="J233" s="649" t="s">
        <v>1769</v>
      </c>
      <c r="K233" s="649" t="s">
        <v>1754</v>
      </c>
      <c r="L233" s="650">
        <v>45.75</v>
      </c>
      <c r="M233" s="650">
        <v>45.75</v>
      </c>
      <c r="N233" s="649">
        <v>1</v>
      </c>
      <c r="O233" s="730">
        <v>1</v>
      </c>
      <c r="P233" s="650">
        <v>45.75</v>
      </c>
      <c r="Q233" s="665">
        <v>1</v>
      </c>
      <c r="R233" s="649">
        <v>1</v>
      </c>
      <c r="S233" s="665">
        <v>1</v>
      </c>
      <c r="T233" s="730">
        <v>1</v>
      </c>
      <c r="U233" s="688">
        <v>1</v>
      </c>
    </row>
    <row r="234" spans="1:21" ht="14.4" customHeight="1" x14ac:dyDescent="0.3">
      <c r="A234" s="648">
        <v>25</v>
      </c>
      <c r="B234" s="649" t="s">
        <v>1391</v>
      </c>
      <c r="C234" s="649">
        <v>89301252</v>
      </c>
      <c r="D234" s="728" t="s">
        <v>1980</v>
      </c>
      <c r="E234" s="729" t="s">
        <v>1528</v>
      </c>
      <c r="F234" s="649" t="s">
        <v>1501</v>
      </c>
      <c r="G234" s="649" t="s">
        <v>1613</v>
      </c>
      <c r="H234" s="649" t="s">
        <v>555</v>
      </c>
      <c r="I234" s="649" t="s">
        <v>870</v>
      </c>
      <c r="J234" s="649" t="s">
        <v>871</v>
      </c>
      <c r="K234" s="649" t="s">
        <v>1614</v>
      </c>
      <c r="L234" s="650">
        <v>71.2</v>
      </c>
      <c r="M234" s="650">
        <v>71.2</v>
      </c>
      <c r="N234" s="649">
        <v>1</v>
      </c>
      <c r="O234" s="730">
        <v>1</v>
      </c>
      <c r="P234" s="650"/>
      <c r="Q234" s="665">
        <v>0</v>
      </c>
      <c r="R234" s="649"/>
      <c r="S234" s="665">
        <v>0</v>
      </c>
      <c r="T234" s="730"/>
      <c r="U234" s="688">
        <v>0</v>
      </c>
    </row>
    <row r="235" spans="1:21" ht="14.4" customHeight="1" x14ac:dyDescent="0.3">
      <c r="A235" s="648">
        <v>25</v>
      </c>
      <c r="B235" s="649" t="s">
        <v>1391</v>
      </c>
      <c r="C235" s="649">
        <v>89301252</v>
      </c>
      <c r="D235" s="728" t="s">
        <v>1980</v>
      </c>
      <c r="E235" s="729" t="s">
        <v>1528</v>
      </c>
      <c r="F235" s="649" t="s">
        <v>1501</v>
      </c>
      <c r="G235" s="649" t="s">
        <v>1548</v>
      </c>
      <c r="H235" s="649" t="s">
        <v>1084</v>
      </c>
      <c r="I235" s="649" t="s">
        <v>1284</v>
      </c>
      <c r="J235" s="649" t="s">
        <v>1285</v>
      </c>
      <c r="K235" s="649" t="s">
        <v>1286</v>
      </c>
      <c r="L235" s="650">
        <v>154.01</v>
      </c>
      <c r="M235" s="650">
        <v>1848.12</v>
      </c>
      <c r="N235" s="649">
        <v>12</v>
      </c>
      <c r="O235" s="730">
        <v>10</v>
      </c>
      <c r="P235" s="650">
        <v>1540.1</v>
      </c>
      <c r="Q235" s="665">
        <v>0.83333333333333337</v>
      </c>
      <c r="R235" s="649">
        <v>10</v>
      </c>
      <c r="S235" s="665">
        <v>0.83333333333333337</v>
      </c>
      <c r="T235" s="730">
        <v>8</v>
      </c>
      <c r="U235" s="688">
        <v>0.8</v>
      </c>
    </row>
    <row r="236" spans="1:21" ht="14.4" customHeight="1" x14ac:dyDescent="0.3">
      <c r="A236" s="648">
        <v>25</v>
      </c>
      <c r="B236" s="649" t="s">
        <v>1391</v>
      </c>
      <c r="C236" s="649">
        <v>89301252</v>
      </c>
      <c r="D236" s="728" t="s">
        <v>1980</v>
      </c>
      <c r="E236" s="729" t="s">
        <v>1528</v>
      </c>
      <c r="F236" s="649" t="s">
        <v>1501</v>
      </c>
      <c r="G236" s="649" t="s">
        <v>1757</v>
      </c>
      <c r="H236" s="649" t="s">
        <v>1084</v>
      </c>
      <c r="I236" s="649" t="s">
        <v>1844</v>
      </c>
      <c r="J236" s="649" t="s">
        <v>1845</v>
      </c>
      <c r="K236" s="649" t="s">
        <v>1846</v>
      </c>
      <c r="L236" s="650">
        <v>130.15</v>
      </c>
      <c r="M236" s="650">
        <v>130.15</v>
      </c>
      <c r="N236" s="649">
        <v>1</v>
      </c>
      <c r="O236" s="730">
        <v>1</v>
      </c>
      <c r="P236" s="650"/>
      <c r="Q236" s="665">
        <v>0</v>
      </c>
      <c r="R236" s="649"/>
      <c r="S236" s="665">
        <v>0</v>
      </c>
      <c r="T236" s="730"/>
      <c r="U236" s="688">
        <v>0</v>
      </c>
    </row>
    <row r="237" spans="1:21" ht="14.4" customHeight="1" x14ac:dyDescent="0.3">
      <c r="A237" s="648">
        <v>25</v>
      </c>
      <c r="B237" s="649" t="s">
        <v>1391</v>
      </c>
      <c r="C237" s="649">
        <v>89301252</v>
      </c>
      <c r="D237" s="728" t="s">
        <v>1980</v>
      </c>
      <c r="E237" s="729" t="s">
        <v>1528</v>
      </c>
      <c r="F237" s="649" t="s">
        <v>1501</v>
      </c>
      <c r="G237" s="649" t="s">
        <v>1757</v>
      </c>
      <c r="H237" s="649" t="s">
        <v>555</v>
      </c>
      <c r="I237" s="649" t="s">
        <v>1847</v>
      </c>
      <c r="J237" s="649" t="s">
        <v>1845</v>
      </c>
      <c r="K237" s="649" t="s">
        <v>1848</v>
      </c>
      <c r="L237" s="650">
        <v>0</v>
      </c>
      <c r="M237" s="650">
        <v>0</v>
      </c>
      <c r="N237" s="649">
        <v>1</v>
      </c>
      <c r="O237" s="730">
        <v>1</v>
      </c>
      <c r="P237" s="650"/>
      <c r="Q237" s="665"/>
      <c r="R237" s="649"/>
      <c r="S237" s="665">
        <v>0</v>
      </c>
      <c r="T237" s="730"/>
      <c r="U237" s="688">
        <v>0</v>
      </c>
    </row>
    <row r="238" spans="1:21" ht="14.4" customHeight="1" x14ac:dyDescent="0.3">
      <c r="A238" s="648">
        <v>25</v>
      </c>
      <c r="B238" s="649" t="s">
        <v>1391</v>
      </c>
      <c r="C238" s="649">
        <v>89301252</v>
      </c>
      <c r="D238" s="728" t="s">
        <v>1980</v>
      </c>
      <c r="E238" s="729" t="s">
        <v>1528</v>
      </c>
      <c r="F238" s="649" t="s">
        <v>1501</v>
      </c>
      <c r="G238" s="649" t="s">
        <v>1549</v>
      </c>
      <c r="H238" s="649" t="s">
        <v>1084</v>
      </c>
      <c r="I238" s="649" t="s">
        <v>1090</v>
      </c>
      <c r="J238" s="649" t="s">
        <v>646</v>
      </c>
      <c r="K238" s="649" t="s">
        <v>1473</v>
      </c>
      <c r="L238" s="650">
        <v>59.55</v>
      </c>
      <c r="M238" s="650">
        <v>119.1</v>
      </c>
      <c r="N238" s="649">
        <v>2</v>
      </c>
      <c r="O238" s="730">
        <v>2</v>
      </c>
      <c r="P238" s="650">
        <v>119.1</v>
      </c>
      <c r="Q238" s="665">
        <v>1</v>
      </c>
      <c r="R238" s="649">
        <v>2</v>
      </c>
      <c r="S238" s="665">
        <v>1</v>
      </c>
      <c r="T238" s="730">
        <v>2</v>
      </c>
      <c r="U238" s="688">
        <v>1</v>
      </c>
    </row>
    <row r="239" spans="1:21" ht="14.4" customHeight="1" x14ac:dyDescent="0.3">
      <c r="A239" s="648">
        <v>25</v>
      </c>
      <c r="B239" s="649" t="s">
        <v>1391</v>
      </c>
      <c r="C239" s="649">
        <v>89301252</v>
      </c>
      <c r="D239" s="728" t="s">
        <v>1980</v>
      </c>
      <c r="E239" s="729" t="s">
        <v>1528</v>
      </c>
      <c r="F239" s="649" t="s">
        <v>1501</v>
      </c>
      <c r="G239" s="649" t="s">
        <v>1549</v>
      </c>
      <c r="H239" s="649" t="s">
        <v>555</v>
      </c>
      <c r="I239" s="649" t="s">
        <v>645</v>
      </c>
      <c r="J239" s="649" t="s">
        <v>646</v>
      </c>
      <c r="K239" s="649" t="s">
        <v>1723</v>
      </c>
      <c r="L239" s="650">
        <v>48.31</v>
      </c>
      <c r="M239" s="650">
        <v>96.62</v>
      </c>
      <c r="N239" s="649">
        <v>2</v>
      </c>
      <c r="O239" s="730">
        <v>1.5</v>
      </c>
      <c r="P239" s="650">
        <v>48.31</v>
      </c>
      <c r="Q239" s="665">
        <v>0.5</v>
      </c>
      <c r="R239" s="649">
        <v>1</v>
      </c>
      <c r="S239" s="665">
        <v>0.5</v>
      </c>
      <c r="T239" s="730">
        <v>1</v>
      </c>
      <c r="U239" s="688">
        <v>0.66666666666666663</v>
      </c>
    </row>
    <row r="240" spans="1:21" ht="14.4" customHeight="1" x14ac:dyDescent="0.3">
      <c r="A240" s="648">
        <v>25</v>
      </c>
      <c r="B240" s="649" t="s">
        <v>1391</v>
      </c>
      <c r="C240" s="649">
        <v>89301252</v>
      </c>
      <c r="D240" s="728" t="s">
        <v>1980</v>
      </c>
      <c r="E240" s="729" t="s">
        <v>1528</v>
      </c>
      <c r="F240" s="649" t="s">
        <v>1501</v>
      </c>
      <c r="G240" s="649" t="s">
        <v>1849</v>
      </c>
      <c r="H240" s="649" t="s">
        <v>555</v>
      </c>
      <c r="I240" s="649" t="s">
        <v>1850</v>
      </c>
      <c r="J240" s="649" t="s">
        <v>1851</v>
      </c>
      <c r="K240" s="649" t="s">
        <v>1852</v>
      </c>
      <c r="L240" s="650">
        <v>0</v>
      </c>
      <c r="M240" s="650">
        <v>0</v>
      </c>
      <c r="N240" s="649">
        <v>2</v>
      </c>
      <c r="O240" s="730">
        <v>2</v>
      </c>
      <c r="P240" s="650">
        <v>0</v>
      </c>
      <c r="Q240" s="665"/>
      <c r="R240" s="649">
        <v>2</v>
      </c>
      <c r="S240" s="665">
        <v>1</v>
      </c>
      <c r="T240" s="730">
        <v>2</v>
      </c>
      <c r="U240" s="688">
        <v>1</v>
      </c>
    </row>
    <row r="241" spans="1:21" ht="14.4" customHeight="1" x14ac:dyDescent="0.3">
      <c r="A241" s="648">
        <v>25</v>
      </c>
      <c r="B241" s="649" t="s">
        <v>1391</v>
      </c>
      <c r="C241" s="649">
        <v>89301252</v>
      </c>
      <c r="D241" s="728" t="s">
        <v>1980</v>
      </c>
      <c r="E241" s="729" t="s">
        <v>1528</v>
      </c>
      <c r="F241" s="649" t="s">
        <v>1501</v>
      </c>
      <c r="G241" s="649" t="s">
        <v>1808</v>
      </c>
      <c r="H241" s="649" t="s">
        <v>555</v>
      </c>
      <c r="I241" s="649" t="s">
        <v>672</v>
      </c>
      <c r="J241" s="649" t="s">
        <v>1809</v>
      </c>
      <c r="K241" s="649" t="s">
        <v>1810</v>
      </c>
      <c r="L241" s="650">
        <v>0</v>
      </c>
      <c r="M241" s="650">
        <v>0</v>
      </c>
      <c r="N241" s="649">
        <v>1</v>
      </c>
      <c r="O241" s="730">
        <v>1</v>
      </c>
      <c r="P241" s="650">
        <v>0</v>
      </c>
      <c r="Q241" s="665"/>
      <c r="R241" s="649">
        <v>1</v>
      </c>
      <c r="S241" s="665">
        <v>1</v>
      </c>
      <c r="T241" s="730">
        <v>1</v>
      </c>
      <c r="U241" s="688">
        <v>1</v>
      </c>
    </row>
    <row r="242" spans="1:21" ht="14.4" customHeight="1" x14ac:dyDescent="0.3">
      <c r="A242" s="648">
        <v>25</v>
      </c>
      <c r="B242" s="649" t="s">
        <v>1391</v>
      </c>
      <c r="C242" s="649">
        <v>89301252</v>
      </c>
      <c r="D242" s="728" t="s">
        <v>1980</v>
      </c>
      <c r="E242" s="729" t="s">
        <v>1530</v>
      </c>
      <c r="F242" s="649" t="s">
        <v>1501</v>
      </c>
      <c r="G242" s="649" t="s">
        <v>1544</v>
      </c>
      <c r="H242" s="649" t="s">
        <v>555</v>
      </c>
      <c r="I242" s="649" t="s">
        <v>1228</v>
      </c>
      <c r="J242" s="649" t="s">
        <v>1459</v>
      </c>
      <c r="K242" s="649" t="s">
        <v>1460</v>
      </c>
      <c r="L242" s="650">
        <v>333.31</v>
      </c>
      <c r="M242" s="650">
        <v>7332.82</v>
      </c>
      <c r="N242" s="649">
        <v>22</v>
      </c>
      <c r="O242" s="730">
        <v>18</v>
      </c>
      <c r="P242" s="650">
        <v>5332.96</v>
      </c>
      <c r="Q242" s="665">
        <v>0.72727272727272729</v>
      </c>
      <c r="R242" s="649">
        <v>16</v>
      </c>
      <c r="S242" s="665">
        <v>0.72727272727272729</v>
      </c>
      <c r="T242" s="730">
        <v>15</v>
      </c>
      <c r="U242" s="688">
        <v>0.83333333333333337</v>
      </c>
    </row>
    <row r="243" spans="1:21" ht="14.4" customHeight="1" x14ac:dyDescent="0.3">
      <c r="A243" s="648">
        <v>25</v>
      </c>
      <c r="B243" s="649" t="s">
        <v>1391</v>
      </c>
      <c r="C243" s="649">
        <v>89301252</v>
      </c>
      <c r="D243" s="728" t="s">
        <v>1980</v>
      </c>
      <c r="E243" s="729" t="s">
        <v>1530</v>
      </c>
      <c r="F243" s="649" t="s">
        <v>1501</v>
      </c>
      <c r="G243" s="649" t="s">
        <v>1544</v>
      </c>
      <c r="H243" s="649" t="s">
        <v>555</v>
      </c>
      <c r="I243" s="649" t="s">
        <v>1228</v>
      </c>
      <c r="J243" s="649" t="s">
        <v>1459</v>
      </c>
      <c r="K243" s="649" t="s">
        <v>1460</v>
      </c>
      <c r="L243" s="650">
        <v>156.86000000000001</v>
      </c>
      <c r="M243" s="650">
        <v>2039.1800000000003</v>
      </c>
      <c r="N243" s="649">
        <v>13</v>
      </c>
      <c r="O243" s="730">
        <v>13</v>
      </c>
      <c r="P243" s="650">
        <v>1411.7400000000002</v>
      </c>
      <c r="Q243" s="665">
        <v>0.69230769230769229</v>
      </c>
      <c r="R243" s="649">
        <v>9</v>
      </c>
      <c r="S243" s="665">
        <v>0.69230769230769229</v>
      </c>
      <c r="T243" s="730">
        <v>9</v>
      </c>
      <c r="U243" s="688">
        <v>0.69230769230769229</v>
      </c>
    </row>
    <row r="244" spans="1:21" ht="14.4" customHeight="1" x14ac:dyDescent="0.3">
      <c r="A244" s="648">
        <v>25</v>
      </c>
      <c r="B244" s="649" t="s">
        <v>1391</v>
      </c>
      <c r="C244" s="649">
        <v>89301252</v>
      </c>
      <c r="D244" s="728" t="s">
        <v>1980</v>
      </c>
      <c r="E244" s="729" t="s">
        <v>1530</v>
      </c>
      <c r="F244" s="649" t="s">
        <v>1501</v>
      </c>
      <c r="G244" s="649" t="s">
        <v>1559</v>
      </c>
      <c r="H244" s="649" t="s">
        <v>1084</v>
      </c>
      <c r="I244" s="649" t="s">
        <v>1280</v>
      </c>
      <c r="J244" s="649" t="s">
        <v>1281</v>
      </c>
      <c r="K244" s="649" t="s">
        <v>1464</v>
      </c>
      <c r="L244" s="650">
        <v>184.22</v>
      </c>
      <c r="M244" s="650">
        <v>2026.42</v>
      </c>
      <c r="N244" s="649">
        <v>11</v>
      </c>
      <c r="O244" s="730">
        <v>5</v>
      </c>
      <c r="P244" s="650"/>
      <c r="Q244" s="665">
        <v>0</v>
      </c>
      <c r="R244" s="649"/>
      <c r="S244" s="665">
        <v>0</v>
      </c>
      <c r="T244" s="730"/>
      <c r="U244" s="688">
        <v>0</v>
      </c>
    </row>
    <row r="245" spans="1:21" ht="14.4" customHeight="1" x14ac:dyDescent="0.3">
      <c r="A245" s="648">
        <v>25</v>
      </c>
      <c r="B245" s="649" t="s">
        <v>1391</v>
      </c>
      <c r="C245" s="649">
        <v>89301252</v>
      </c>
      <c r="D245" s="728" t="s">
        <v>1980</v>
      </c>
      <c r="E245" s="729" t="s">
        <v>1530</v>
      </c>
      <c r="F245" s="649" t="s">
        <v>1501</v>
      </c>
      <c r="G245" s="649" t="s">
        <v>1853</v>
      </c>
      <c r="H245" s="649" t="s">
        <v>555</v>
      </c>
      <c r="I245" s="649" t="s">
        <v>1854</v>
      </c>
      <c r="J245" s="649" t="s">
        <v>717</v>
      </c>
      <c r="K245" s="649" t="s">
        <v>1855</v>
      </c>
      <c r="L245" s="650">
        <v>115.3</v>
      </c>
      <c r="M245" s="650">
        <v>576.5</v>
      </c>
      <c r="N245" s="649">
        <v>5</v>
      </c>
      <c r="O245" s="730">
        <v>2.5</v>
      </c>
      <c r="P245" s="650">
        <v>576.5</v>
      </c>
      <c r="Q245" s="665">
        <v>1</v>
      </c>
      <c r="R245" s="649">
        <v>5</v>
      </c>
      <c r="S245" s="665">
        <v>1</v>
      </c>
      <c r="T245" s="730">
        <v>2.5</v>
      </c>
      <c r="U245" s="688">
        <v>1</v>
      </c>
    </row>
    <row r="246" spans="1:21" ht="14.4" customHeight="1" x14ac:dyDescent="0.3">
      <c r="A246" s="648">
        <v>25</v>
      </c>
      <c r="B246" s="649" t="s">
        <v>1391</v>
      </c>
      <c r="C246" s="649">
        <v>89301252</v>
      </c>
      <c r="D246" s="728" t="s">
        <v>1980</v>
      </c>
      <c r="E246" s="729" t="s">
        <v>1530</v>
      </c>
      <c r="F246" s="649" t="s">
        <v>1501</v>
      </c>
      <c r="G246" s="649" t="s">
        <v>1856</v>
      </c>
      <c r="H246" s="649" t="s">
        <v>1084</v>
      </c>
      <c r="I246" s="649" t="s">
        <v>1857</v>
      </c>
      <c r="J246" s="649" t="s">
        <v>1858</v>
      </c>
      <c r="K246" s="649" t="s">
        <v>1859</v>
      </c>
      <c r="L246" s="650">
        <v>41.55</v>
      </c>
      <c r="M246" s="650">
        <v>83.1</v>
      </c>
      <c r="N246" s="649">
        <v>2</v>
      </c>
      <c r="O246" s="730">
        <v>2</v>
      </c>
      <c r="P246" s="650">
        <v>83.1</v>
      </c>
      <c r="Q246" s="665">
        <v>1</v>
      </c>
      <c r="R246" s="649">
        <v>2</v>
      </c>
      <c r="S246" s="665">
        <v>1</v>
      </c>
      <c r="T246" s="730">
        <v>2</v>
      </c>
      <c r="U246" s="688">
        <v>1</v>
      </c>
    </row>
    <row r="247" spans="1:21" ht="14.4" customHeight="1" x14ac:dyDescent="0.3">
      <c r="A247" s="648">
        <v>25</v>
      </c>
      <c r="B247" s="649" t="s">
        <v>1391</v>
      </c>
      <c r="C247" s="649">
        <v>89301252</v>
      </c>
      <c r="D247" s="728" t="s">
        <v>1980</v>
      </c>
      <c r="E247" s="729" t="s">
        <v>1530</v>
      </c>
      <c r="F247" s="649" t="s">
        <v>1501</v>
      </c>
      <c r="G247" s="649" t="s">
        <v>1615</v>
      </c>
      <c r="H247" s="649" t="s">
        <v>555</v>
      </c>
      <c r="I247" s="649" t="s">
        <v>1860</v>
      </c>
      <c r="J247" s="649" t="s">
        <v>1780</v>
      </c>
      <c r="K247" s="649" t="s">
        <v>1861</v>
      </c>
      <c r="L247" s="650">
        <v>77.08</v>
      </c>
      <c r="M247" s="650">
        <v>462.47999999999996</v>
      </c>
      <c r="N247" s="649">
        <v>6</v>
      </c>
      <c r="O247" s="730">
        <v>6</v>
      </c>
      <c r="P247" s="650">
        <v>77.08</v>
      </c>
      <c r="Q247" s="665">
        <v>0.16666666666666669</v>
      </c>
      <c r="R247" s="649">
        <v>1</v>
      </c>
      <c r="S247" s="665">
        <v>0.16666666666666666</v>
      </c>
      <c r="T247" s="730">
        <v>1</v>
      </c>
      <c r="U247" s="688">
        <v>0.16666666666666666</v>
      </c>
    </row>
    <row r="248" spans="1:21" ht="14.4" customHeight="1" x14ac:dyDescent="0.3">
      <c r="A248" s="648">
        <v>25</v>
      </c>
      <c r="B248" s="649" t="s">
        <v>1391</v>
      </c>
      <c r="C248" s="649">
        <v>89301252</v>
      </c>
      <c r="D248" s="728" t="s">
        <v>1980</v>
      </c>
      <c r="E248" s="729" t="s">
        <v>1530</v>
      </c>
      <c r="F248" s="649" t="s">
        <v>1501</v>
      </c>
      <c r="G248" s="649" t="s">
        <v>1615</v>
      </c>
      <c r="H248" s="649" t="s">
        <v>555</v>
      </c>
      <c r="I248" s="649" t="s">
        <v>1779</v>
      </c>
      <c r="J248" s="649" t="s">
        <v>1780</v>
      </c>
      <c r="K248" s="649" t="s">
        <v>1781</v>
      </c>
      <c r="L248" s="650">
        <v>38.549999999999997</v>
      </c>
      <c r="M248" s="650">
        <v>38.549999999999997</v>
      </c>
      <c r="N248" s="649">
        <v>1</v>
      </c>
      <c r="O248" s="730">
        <v>1</v>
      </c>
      <c r="P248" s="650">
        <v>38.549999999999997</v>
      </c>
      <c r="Q248" s="665">
        <v>1</v>
      </c>
      <c r="R248" s="649">
        <v>1</v>
      </c>
      <c r="S248" s="665">
        <v>1</v>
      </c>
      <c r="T248" s="730">
        <v>1</v>
      </c>
      <c r="U248" s="688">
        <v>1</v>
      </c>
    </row>
    <row r="249" spans="1:21" ht="14.4" customHeight="1" x14ac:dyDescent="0.3">
      <c r="A249" s="648">
        <v>25</v>
      </c>
      <c r="B249" s="649" t="s">
        <v>1391</v>
      </c>
      <c r="C249" s="649">
        <v>89301252</v>
      </c>
      <c r="D249" s="728" t="s">
        <v>1980</v>
      </c>
      <c r="E249" s="729" t="s">
        <v>1530</v>
      </c>
      <c r="F249" s="649" t="s">
        <v>1501</v>
      </c>
      <c r="G249" s="649" t="s">
        <v>1548</v>
      </c>
      <c r="H249" s="649" t="s">
        <v>1084</v>
      </c>
      <c r="I249" s="649" t="s">
        <v>1284</v>
      </c>
      <c r="J249" s="649" t="s">
        <v>1285</v>
      </c>
      <c r="K249" s="649" t="s">
        <v>1286</v>
      </c>
      <c r="L249" s="650">
        <v>154.01</v>
      </c>
      <c r="M249" s="650">
        <v>2002.1299999999999</v>
      </c>
      <c r="N249" s="649">
        <v>13</v>
      </c>
      <c r="O249" s="730">
        <v>8</v>
      </c>
      <c r="P249" s="650">
        <v>924.06</v>
      </c>
      <c r="Q249" s="665">
        <v>0.46153846153846156</v>
      </c>
      <c r="R249" s="649">
        <v>6</v>
      </c>
      <c r="S249" s="665">
        <v>0.46153846153846156</v>
      </c>
      <c r="T249" s="730">
        <v>4</v>
      </c>
      <c r="U249" s="688">
        <v>0.5</v>
      </c>
    </row>
    <row r="250" spans="1:21" ht="14.4" customHeight="1" x14ac:dyDescent="0.3">
      <c r="A250" s="648">
        <v>25</v>
      </c>
      <c r="B250" s="649" t="s">
        <v>1391</v>
      </c>
      <c r="C250" s="649">
        <v>89301252</v>
      </c>
      <c r="D250" s="728" t="s">
        <v>1980</v>
      </c>
      <c r="E250" s="729" t="s">
        <v>1530</v>
      </c>
      <c r="F250" s="649" t="s">
        <v>1501</v>
      </c>
      <c r="G250" s="649" t="s">
        <v>1549</v>
      </c>
      <c r="H250" s="649" t="s">
        <v>1084</v>
      </c>
      <c r="I250" s="649" t="s">
        <v>1550</v>
      </c>
      <c r="J250" s="649" t="s">
        <v>646</v>
      </c>
      <c r="K250" s="649" t="s">
        <v>1551</v>
      </c>
      <c r="L250" s="650">
        <v>48.31</v>
      </c>
      <c r="M250" s="650">
        <v>48.31</v>
      </c>
      <c r="N250" s="649">
        <v>1</v>
      </c>
      <c r="O250" s="730">
        <v>1</v>
      </c>
      <c r="P250" s="650"/>
      <c r="Q250" s="665">
        <v>0</v>
      </c>
      <c r="R250" s="649"/>
      <c r="S250" s="665">
        <v>0</v>
      </c>
      <c r="T250" s="730"/>
      <c r="U250" s="688">
        <v>0</v>
      </c>
    </row>
    <row r="251" spans="1:21" ht="14.4" customHeight="1" x14ac:dyDescent="0.3">
      <c r="A251" s="648">
        <v>25</v>
      </c>
      <c r="B251" s="649" t="s">
        <v>1391</v>
      </c>
      <c r="C251" s="649">
        <v>89301252</v>
      </c>
      <c r="D251" s="728" t="s">
        <v>1980</v>
      </c>
      <c r="E251" s="729" t="s">
        <v>1530</v>
      </c>
      <c r="F251" s="649" t="s">
        <v>1501</v>
      </c>
      <c r="G251" s="649" t="s">
        <v>1549</v>
      </c>
      <c r="H251" s="649" t="s">
        <v>1084</v>
      </c>
      <c r="I251" s="649" t="s">
        <v>1090</v>
      </c>
      <c r="J251" s="649" t="s">
        <v>646</v>
      </c>
      <c r="K251" s="649" t="s">
        <v>1473</v>
      </c>
      <c r="L251" s="650">
        <v>96.63</v>
      </c>
      <c r="M251" s="650">
        <v>96.63</v>
      </c>
      <c r="N251" s="649">
        <v>1</v>
      </c>
      <c r="O251" s="730">
        <v>1</v>
      </c>
      <c r="P251" s="650"/>
      <c r="Q251" s="665">
        <v>0</v>
      </c>
      <c r="R251" s="649"/>
      <c r="S251" s="665">
        <v>0</v>
      </c>
      <c r="T251" s="730"/>
      <c r="U251" s="688">
        <v>0</v>
      </c>
    </row>
    <row r="252" spans="1:21" ht="14.4" customHeight="1" x14ac:dyDescent="0.3">
      <c r="A252" s="648">
        <v>25</v>
      </c>
      <c r="B252" s="649" t="s">
        <v>1391</v>
      </c>
      <c r="C252" s="649">
        <v>89301252</v>
      </c>
      <c r="D252" s="728" t="s">
        <v>1980</v>
      </c>
      <c r="E252" s="729" t="s">
        <v>1530</v>
      </c>
      <c r="F252" s="649" t="s">
        <v>1501</v>
      </c>
      <c r="G252" s="649" t="s">
        <v>1563</v>
      </c>
      <c r="H252" s="649" t="s">
        <v>555</v>
      </c>
      <c r="I252" s="649" t="s">
        <v>1862</v>
      </c>
      <c r="J252" s="649" t="s">
        <v>1863</v>
      </c>
      <c r="K252" s="649" t="s">
        <v>1864</v>
      </c>
      <c r="L252" s="650">
        <v>0</v>
      </c>
      <c r="M252" s="650">
        <v>0</v>
      </c>
      <c r="N252" s="649">
        <v>1</v>
      </c>
      <c r="O252" s="730">
        <v>1</v>
      </c>
      <c r="P252" s="650">
        <v>0</v>
      </c>
      <c r="Q252" s="665"/>
      <c r="R252" s="649">
        <v>1</v>
      </c>
      <c r="S252" s="665">
        <v>1</v>
      </c>
      <c r="T252" s="730">
        <v>1</v>
      </c>
      <c r="U252" s="688">
        <v>1</v>
      </c>
    </row>
    <row r="253" spans="1:21" ht="14.4" customHeight="1" x14ac:dyDescent="0.3">
      <c r="A253" s="648">
        <v>25</v>
      </c>
      <c r="B253" s="649" t="s">
        <v>1391</v>
      </c>
      <c r="C253" s="649">
        <v>89301252</v>
      </c>
      <c r="D253" s="728" t="s">
        <v>1980</v>
      </c>
      <c r="E253" s="729" t="s">
        <v>1530</v>
      </c>
      <c r="F253" s="649" t="s">
        <v>1501</v>
      </c>
      <c r="G253" s="649" t="s">
        <v>1563</v>
      </c>
      <c r="H253" s="649" t="s">
        <v>555</v>
      </c>
      <c r="I253" s="649" t="s">
        <v>652</v>
      </c>
      <c r="J253" s="649" t="s">
        <v>653</v>
      </c>
      <c r="K253" s="649" t="s">
        <v>1865</v>
      </c>
      <c r="L253" s="650">
        <v>314.89999999999998</v>
      </c>
      <c r="M253" s="650">
        <v>314.89999999999998</v>
      </c>
      <c r="N253" s="649">
        <v>1</v>
      </c>
      <c r="O253" s="730">
        <v>0.5</v>
      </c>
      <c r="P253" s="650">
        <v>314.89999999999998</v>
      </c>
      <c r="Q253" s="665">
        <v>1</v>
      </c>
      <c r="R253" s="649">
        <v>1</v>
      </c>
      <c r="S253" s="665">
        <v>1</v>
      </c>
      <c r="T253" s="730">
        <v>0.5</v>
      </c>
      <c r="U253" s="688">
        <v>1</v>
      </c>
    </row>
    <row r="254" spans="1:21" ht="14.4" customHeight="1" x14ac:dyDescent="0.3">
      <c r="A254" s="648">
        <v>25</v>
      </c>
      <c r="B254" s="649" t="s">
        <v>1391</v>
      </c>
      <c r="C254" s="649">
        <v>89301252</v>
      </c>
      <c r="D254" s="728" t="s">
        <v>1980</v>
      </c>
      <c r="E254" s="729" t="s">
        <v>1530</v>
      </c>
      <c r="F254" s="649" t="s">
        <v>1501</v>
      </c>
      <c r="G254" s="649" t="s">
        <v>1566</v>
      </c>
      <c r="H254" s="649" t="s">
        <v>555</v>
      </c>
      <c r="I254" s="649" t="s">
        <v>1065</v>
      </c>
      <c r="J254" s="649" t="s">
        <v>1066</v>
      </c>
      <c r="K254" s="649" t="s">
        <v>1067</v>
      </c>
      <c r="L254" s="650">
        <v>113.37</v>
      </c>
      <c r="M254" s="650">
        <v>226.74</v>
      </c>
      <c r="N254" s="649">
        <v>2</v>
      </c>
      <c r="O254" s="730">
        <v>2</v>
      </c>
      <c r="P254" s="650"/>
      <c r="Q254" s="665">
        <v>0</v>
      </c>
      <c r="R254" s="649"/>
      <c r="S254" s="665">
        <v>0</v>
      </c>
      <c r="T254" s="730"/>
      <c r="U254" s="688">
        <v>0</v>
      </c>
    </row>
    <row r="255" spans="1:21" ht="14.4" customHeight="1" x14ac:dyDescent="0.3">
      <c r="A255" s="648">
        <v>25</v>
      </c>
      <c r="B255" s="649" t="s">
        <v>1391</v>
      </c>
      <c r="C255" s="649">
        <v>89301252</v>
      </c>
      <c r="D255" s="728" t="s">
        <v>1980</v>
      </c>
      <c r="E255" s="729" t="s">
        <v>1530</v>
      </c>
      <c r="F255" s="649" t="s">
        <v>1501</v>
      </c>
      <c r="G255" s="649" t="s">
        <v>1638</v>
      </c>
      <c r="H255" s="649" t="s">
        <v>555</v>
      </c>
      <c r="I255" s="649" t="s">
        <v>1866</v>
      </c>
      <c r="J255" s="649" t="s">
        <v>1640</v>
      </c>
      <c r="K255" s="649" t="s">
        <v>1867</v>
      </c>
      <c r="L255" s="650">
        <v>64.13</v>
      </c>
      <c r="M255" s="650">
        <v>64.13</v>
      </c>
      <c r="N255" s="649">
        <v>1</v>
      </c>
      <c r="O255" s="730">
        <v>1</v>
      </c>
      <c r="P255" s="650"/>
      <c r="Q255" s="665">
        <v>0</v>
      </c>
      <c r="R255" s="649"/>
      <c r="S255" s="665">
        <v>0</v>
      </c>
      <c r="T255" s="730"/>
      <c r="U255" s="688">
        <v>0</v>
      </c>
    </row>
    <row r="256" spans="1:21" ht="14.4" customHeight="1" x14ac:dyDescent="0.3">
      <c r="A256" s="648">
        <v>25</v>
      </c>
      <c r="B256" s="649" t="s">
        <v>1391</v>
      </c>
      <c r="C256" s="649">
        <v>89301252</v>
      </c>
      <c r="D256" s="728" t="s">
        <v>1980</v>
      </c>
      <c r="E256" s="729" t="s">
        <v>1531</v>
      </c>
      <c r="F256" s="649" t="s">
        <v>1501</v>
      </c>
      <c r="G256" s="649" t="s">
        <v>1544</v>
      </c>
      <c r="H256" s="649" t="s">
        <v>555</v>
      </c>
      <c r="I256" s="649" t="s">
        <v>1545</v>
      </c>
      <c r="J256" s="649" t="s">
        <v>1459</v>
      </c>
      <c r="K256" s="649" t="s">
        <v>1546</v>
      </c>
      <c r="L256" s="650">
        <v>0</v>
      </c>
      <c r="M256" s="650">
        <v>0</v>
      </c>
      <c r="N256" s="649">
        <v>1</v>
      </c>
      <c r="O256" s="730">
        <v>1</v>
      </c>
      <c r="P256" s="650">
        <v>0</v>
      </c>
      <c r="Q256" s="665"/>
      <c r="R256" s="649">
        <v>1</v>
      </c>
      <c r="S256" s="665">
        <v>1</v>
      </c>
      <c r="T256" s="730">
        <v>1</v>
      </c>
      <c r="U256" s="688">
        <v>1</v>
      </c>
    </row>
    <row r="257" spans="1:21" ht="14.4" customHeight="1" x14ac:dyDescent="0.3">
      <c r="A257" s="648">
        <v>25</v>
      </c>
      <c r="B257" s="649" t="s">
        <v>1391</v>
      </c>
      <c r="C257" s="649">
        <v>89301252</v>
      </c>
      <c r="D257" s="728" t="s">
        <v>1980</v>
      </c>
      <c r="E257" s="729" t="s">
        <v>1531</v>
      </c>
      <c r="F257" s="649" t="s">
        <v>1501</v>
      </c>
      <c r="G257" s="649" t="s">
        <v>1544</v>
      </c>
      <c r="H257" s="649" t="s">
        <v>555</v>
      </c>
      <c r="I257" s="649" t="s">
        <v>1228</v>
      </c>
      <c r="J257" s="649" t="s">
        <v>1459</v>
      </c>
      <c r="K257" s="649" t="s">
        <v>1460</v>
      </c>
      <c r="L257" s="650">
        <v>333.31</v>
      </c>
      <c r="M257" s="650">
        <v>4333.03</v>
      </c>
      <c r="N257" s="649">
        <v>13</v>
      </c>
      <c r="O257" s="730">
        <v>8</v>
      </c>
      <c r="P257" s="650">
        <v>2666.48</v>
      </c>
      <c r="Q257" s="665">
        <v>0.61538461538461542</v>
      </c>
      <c r="R257" s="649">
        <v>8</v>
      </c>
      <c r="S257" s="665">
        <v>0.61538461538461542</v>
      </c>
      <c r="T257" s="730">
        <v>4</v>
      </c>
      <c r="U257" s="688">
        <v>0.5</v>
      </c>
    </row>
    <row r="258" spans="1:21" ht="14.4" customHeight="1" x14ac:dyDescent="0.3">
      <c r="A258" s="648">
        <v>25</v>
      </c>
      <c r="B258" s="649" t="s">
        <v>1391</v>
      </c>
      <c r="C258" s="649">
        <v>89301252</v>
      </c>
      <c r="D258" s="728" t="s">
        <v>1980</v>
      </c>
      <c r="E258" s="729" t="s">
        <v>1531</v>
      </c>
      <c r="F258" s="649" t="s">
        <v>1501</v>
      </c>
      <c r="G258" s="649" t="s">
        <v>1544</v>
      </c>
      <c r="H258" s="649" t="s">
        <v>555</v>
      </c>
      <c r="I258" s="649" t="s">
        <v>1228</v>
      </c>
      <c r="J258" s="649" t="s">
        <v>1459</v>
      </c>
      <c r="K258" s="649" t="s">
        <v>1460</v>
      </c>
      <c r="L258" s="650">
        <v>156.86000000000001</v>
      </c>
      <c r="M258" s="650">
        <v>1725.46</v>
      </c>
      <c r="N258" s="649">
        <v>11</v>
      </c>
      <c r="O258" s="730">
        <v>10</v>
      </c>
      <c r="P258" s="650">
        <v>1254.8800000000001</v>
      </c>
      <c r="Q258" s="665">
        <v>0.72727272727272729</v>
      </c>
      <c r="R258" s="649">
        <v>8</v>
      </c>
      <c r="S258" s="665">
        <v>0.72727272727272729</v>
      </c>
      <c r="T258" s="730">
        <v>8</v>
      </c>
      <c r="U258" s="688">
        <v>0.8</v>
      </c>
    </row>
    <row r="259" spans="1:21" ht="14.4" customHeight="1" x14ac:dyDescent="0.3">
      <c r="A259" s="648">
        <v>25</v>
      </c>
      <c r="B259" s="649" t="s">
        <v>1391</v>
      </c>
      <c r="C259" s="649">
        <v>89301252</v>
      </c>
      <c r="D259" s="728" t="s">
        <v>1980</v>
      </c>
      <c r="E259" s="729" t="s">
        <v>1531</v>
      </c>
      <c r="F259" s="649" t="s">
        <v>1501</v>
      </c>
      <c r="G259" s="649" t="s">
        <v>1544</v>
      </c>
      <c r="H259" s="649" t="s">
        <v>555</v>
      </c>
      <c r="I259" s="649" t="s">
        <v>1547</v>
      </c>
      <c r="J259" s="649" t="s">
        <v>1459</v>
      </c>
      <c r="K259" s="649" t="s">
        <v>1460</v>
      </c>
      <c r="L259" s="650">
        <v>156.86000000000001</v>
      </c>
      <c r="M259" s="650">
        <v>1254.8800000000001</v>
      </c>
      <c r="N259" s="649">
        <v>8</v>
      </c>
      <c r="O259" s="730">
        <v>7</v>
      </c>
      <c r="P259" s="650">
        <v>313.72000000000003</v>
      </c>
      <c r="Q259" s="665">
        <v>0.25</v>
      </c>
      <c r="R259" s="649">
        <v>2</v>
      </c>
      <c r="S259" s="665">
        <v>0.25</v>
      </c>
      <c r="T259" s="730">
        <v>2</v>
      </c>
      <c r="U259" s="688">
        <v>0.2857142857142857</v>
      </c>
    </row>
    <row r="260" spans="1:21" ht="14.4" customHeight="1" x14ac:dyDescent="0.3">
      <c r="A260" s="648">
        <v>25</v>
      </c>
      <c r="B260" s="649" t="s">
        <v>1391</v>
      </c>
      <c r="C260" s="649">
        <v>89301252</v>
      </c>
      <c r="D260" s="728" t="s">
        <v>1980</v>
      </c>
      <c r="E260" s="729" t="s">
        <v>1531</v>
      </c>
      <c r="F260" s="649" t="s">
        <v>1501</v>
      </c>
      <c r="G260" s="649" t="s">
        <v>1744</v>
      </c>
      <c r="H260" s="649" t="s">
        <v>555</v>
      </c>
      <c r="I260" s="649" t="s">
        <v>1868</v>
      </c>
      <c r="J260" s="649" t="s">
        <v>1869</v>
      </c>
      <c r="K260" s="649" t="s">
        <v>1142</v>
      </c>
      <c r="L260" s="650">
        <v>0</v>
      </c>
      <c r="M260" s="650">
        <v>0</v>
      </c>
      <c r="N260" s="649">
        <v>2</v>
      </c>
      <c r="O260" s="730">
        <v>2</v>
      </c>
      <c r="P260" s="650"/>
      <c r="Q260" s="665"/>
      <c r="R260" s="649"/>
      <c r="S260" s="665">
        <v>0</v>
      </c>
      <c r="T260" s="730"/>
      <c r="U260" s="688">
        <v>0</v>
      </c>
    </row>
    <row r="261" spans="1:21" ht="14.4" customHeight="1" x14ac:dyDescent="0.3">
      <c r="A261" s="648">
        <v>25</v>
      </c>
      <c r="B261" s="649" t="s">
        <v>1391</v>
      </c>
      <c r="C261" s="649">
        <v>89301252</v>
      </c>
      <c r="D261" s="728" t="s">
        <v>1980</v>
      </c>
      <c r="E261" s="729" t="s">
        <v>1531</v>
      </c>
      <c r="F261" s="649" t="s">
        <v>1501</v>
      </c>
      <c r="G261" s="649" t="s">
        <v>1559</v>
      </c>
      <c r="H261" s="649" t="s">
        <v>555</v>
      </c>
      <c r="I261" s="649" t="s">
        <v>1870</v>
      </c>
      <c r="J261" s="649" t="s">
        <v>1281</v>
      </c>
      <c r="K261" s="649" t="s">
        <v>1464</v>
      </c>
      <c r="L261" s="650">
        <v>184.22</v>
      </c>
      <c r="M261" s="650">
        <v>184.22</v>
      </c>
      <c r="N261" s="649">
        <v>1</v>
      </c>
      <c r="O261" s="730">
        <v>1</v>
      </c>
      <c r="P261" s="650">
        <v>184.22</v>
      </c>
      <c r="Q261" s="665">
        <v>1</v>
      </c>
      <c r="R261" s="649">
        <v>1</v>
      </c>
      <c r="S261" s="665">
        <v>1</v>
      </c>
      <c r="T261" s="730">
        <v>1</v>
      </c>
      <c r="U261" s="688">
        <v>1</v>
      </c>
    </row>
    <row r="262" spans="1:21" ht="14.4" customHeight="1" x14ac:dyDescent="0.3">
      <c r="A262" s="648">
        <v>25</v>
      </c>
      <c r="B262" s="649" t="s">
        <v>1391</v>
      </c>
      <c r="C262" s="649">
        <v>89301252</v>
      </c>
      <c r="D262" s="728" t="s">
        <v>1980</v>
      </c>
      <c r="E262" s="729" t="s">
        <v>1531</v>
      </c>
      <c r="F262" s="649" t="s">
        <v>1501</v>
      </c>
      <c r="G262" s="649" t="s">
        <v>1559</v>
      </c>
      <c r="H262" s="649" t="s">
        <v>1084</v>
      </c>
      <c r="I262" s="649" t="s">
        <v>1280</v>
      </c>
      <c r="J262" s="649" t="s">
        <v>1281</v>
      </c>
      <c r="K262" s="649" t="s">
        <v>1464</v>
      </c>
      <c r="L262" s="650">
        <v>184.22</v>
      </c>
      <c r="M262" s="650">
        <v>921.09999999999991</v>
      </c>
      <c r="N262" s="649">
        <v>5</v>
      </c>
      <c r="O262" s="730">
        <v>4.5</v>
      </c>
      <c r="P262" s="650">
        <v>552.66</v>
      </c>
      <c r="Q262" s="665">
        <v>0.6</v>
      </c>
      <c r="R262" s="649">
        <v>3</v>
      </c>
      <c r="S262" s="665">
        <v>0.6</v>
      </c>
      <c r="T262" s="730">
        <v>2.5</v>
      </c>
      <c r="U262" s="688">
        <v>0.55555555555555558</v>
      </c>
    </row>
    <row r="263" spans="1:21" ht="14.4" customHeight="1" x14ac:dyDescent="0.3">
      <c r="A263" s="648">
        <v>25</v>
      </c>
      <c r="B263" s="649" t="s">
        <v>1391</v>
      </c>
      <c r="C263" s="649">
        <v>89301252</v>
      </c>
      <c r="D263" s="728" t="s">
        <v>1980</v>
      </c>
      <c r="E263" s="729" t="s">
        <v>1531</v>
      </c>
      <c r="F263" s="649" t="s">
        <v>1501</v>
      </c>
      <c r="G263" s="649" t="s">
        <v>1559</v>
      </c>
      <c r="H263" s="649" t="s">
        <v>555</v>
      </c>
      <c r="I263" s="649" t="s">
        <v>1871</v>
      </c>
      <c r="J263" s="649" t="s">
        <v>1281</v>
      </c>
      <c r="K263" s="649" t="s">
        <v>1872</v>
      </c>
      <c r="L263" s="650">
        <v>0</v>
      </c>
      <c r="M263" s="650">
        <v>0</v>
      </c>
      <c r="N263" s="649">
        <v>1</v>
      </c>
      <c r="O263" s="730">
        <v>1</v>
      </c>
      <c r="P263" s="650"/>
      <c r="Q263" s="665"/>
      <c r="R263" s="649"/>
      <c r="S263" s="665">
        <v>0</v>
      </c>
      <c r="T263" s="730"/>
      <c r="U263" s="688">
        <v>0</v>
      </c>
    </row>
    <row r="264" spans="1:21" ht="14.4" customHeight="1" x14ac:dyDescent="0.3">
      <c r="A264" s="648">
        <v>25</v>
      </c>
      <c r="B264" s="649" t="s">
        <v>1391</v>
      </c>
      <c r="C264" s="649">
        <v>89301252</v>
      </c>
      <c r="D264" s="728" t="s">
        <v>1980</v>
      </c>
      <c r="E264" s="729" t="s">
        <v>1531</v>
      </c>
      <c r="F264" s="649" t="s">
        <v>1501</v>
      </c>
      <c r="G264" s="649" t="s">
        <v>1559</v>
      </c>
      <c r="H264" s="649" t="s">
        <v>555</v>
      </c>
      <c r="I264" s="649" t="s">
        <v>1873</v>
      </c>
      <c r="J264" s="649" t="s">
        <v>1841</v>
      </c>
      <c r="K264" s="649" t="s">
        <v>1464</v>
      </c>
      <c r="L264" s="650">
        <v>0</v>
      </c>
      <c r="M264" s="650">
        <v>0</v>
      </c>
      <c r="N264" s="649">
        <v>3</v>
      </c>
      <c r="O264" s="730">
        <v>1</v>
      </c>
      <c r="P264" s="650"/>
      <c r="Q264" s="665"/>
      <c r="R264" s="649"/>
      <c r="S264" s="665">
        <v>0</v>
      </c>
      <c r="T264" s="730"/>
      <c r="U264" s="688">
        <v>0</v>
      </c>
    </row>
    <row r="265" spans="1:21" ht="14.4" customHeight="1" x14ac:dyDescent="0.3">
      <c r="A265" s="648">
        <v>25</v>
      </c>
      <c r="B265" s="649" t="s">
        <v>1391</v>
      </c>
      <c r="C265" s="649">
        <v>89301252</v>
      </c>
      <c r="D265" s="728" t="s">
        <v>1980</v>
      </c>
      <c r="E265" s="729" t="s">
        <v>1531</v>
      </c>
      <c r="F265" s="649" t="s">
        <v>1501</v>
      </c>
      <c r="G265" s="649" t="s">
        <v>1704</v>
      </c>
      <c r="H265" s="649" t="s">
        <v>1084</v>
      </c>
      <c r="I265" s="649" t="s">
        <v>1295</v>
      </c>
      <c r="J265" s="649" t="s">
        <v>1296</v>
      </c>
      <c r="K265" s="649" t="s">
        <v>1471</v>
      </c>
      <c r="L265" s="650">
        <v>782.22</v>
      </c>
      <c r="M265" s="650">
        <v>2346.66</v>
      </c>
      <c r="N265" s="649">
        <v>3</v>
      </c>
      <c r="O265" s="730">
        <v>2.5</v>
      </c>
      <c r="P265" s="650">
        <v>782.22</v>
      </c>
      <c r="Q265" s="665">
        <v>0.33333333333333337</v>
      </c>
      <c r="R265" s="649">
        <v>1</v>
      </c>
      <c r="S265" s="665">
        <v>0.33333333333333331</v>
      </c>
      <c r="T265" s="730">
        <v>1</v>
      </c>
      <c r="U265" s="688">
        <v>0.4</v>
      </c>
    </row>
    <row r="266" spans="1:21" ht="14.4" customHeight="1" x14ac:dyDescent="0.3">
      <c r="A266" s="648">
        <v>25</v>
      </c>
      <c r="B266" s="649" t="s">
        <v>1391</v>
      </c>
      <c r="C266" s="649">
        <v>89301252</v>
      </c>
      <c r="D266" s="728" t="s">
        <v>1980</v>
      </c>
      <c r="E266" s="729" t="s">
        <v>1531</v>
      </c>
      <c r="F266" s="649" t="s">
        <v>1501</v>
      </c>
      <c r="G266" s="649" t="s">
        <v>1704</v>
      </c>
      <c r="H266" s="649" t="s">
        <v>1084</v>
      </c>
      <c r="I266" s="649" t="s">
        <v>1874</v>
      </c>
      <c r="J266" s="649" t="s">
        <v>1875</v>
      </c>
      <c r="K266" s="649" t="s">
        <v>1876</v>
      </c>
      <c r="L266" s="650">
        <v>181.01</v>
      </c>
      <c r="M266" s="650">
        <v>724.04</v>
      </c>
      <c r="N266" s="649">
        <v>4</v>
      </c>
      <c r="O266" s="730">
        <v>1.5</v>
      </c>
      <c r="P266" s="650">
        <v>543.03</v>
      </c>
      <c r="Q266" s="665">
        <v>0.75</v>
      </c>
      <c r="R266" s="649">
        <v>3</v>
      </c>
      <c r="S266" s="665">
        <v>0.75</v>
      </c>
      <c r="T266" s="730">
        <v>0.5</v>
      </c>
      <c r="U266" s="688">
        <v>0.33333333333333331</v>
      </c>
    </row>
    <row r="267" spans="1:21" ht="14.4" customHeight="1" x14ac:dyDescent="0.3">
      <c r="A267" s="648">
        <v>25</v>
      </c>
      <c r="B267" s="649" t="s">
        <v>1391</v>
      </c>
      <c r="C267" s="649">
        <v>89301252</v>
      </c>
      <c r="D267" s="728" t="s">
        <v>1980</v>
      </c>
      <c r="E267" s="729" t="s">
        <v>1531</v>
      </c>
      <c r="F267" s="649" t="s">
        <v>1501</v>
      </c>
      <c r="G267" s="649" t="s">
        <v>1552</v>
      </c>
      <c r="H267" s="649" t="s">
        <v>555</v>
      </c>
      <c r="I267" s="649" t="s">
        <v>1553</v>
      </c>
      <c r="J267" s="649" t="s">
        <v>1554</v>
      </c>
      <c r="K267" s="649" t="s">
        <v>1555</v>
      </c>
      <c r="L267" s="650">
        <v>0</v>
      </c>
      <c r="M267" s="650">
        <v>0</v>
      </c>
      <c r="N267" s="649">
        <v>1</v>
      </c>
      <c r="O267" s="730">
        <v>1</v>
      </c>
      <c r="P267" s="650"/>
      <c r="Q267" s="665"/>
      <c r="R267" s="649"/>
      <c r="S267" s="665">
        <v>0</v>
      </c>
      <c r="T267" s="730"/>
      <c r="U267" s="688">
        <v>0</v>
      </c>
    </row>
    <row r="268" spans="1:21" ht="14.4" customHeight="1" x14ac:dyDescent="0.3">
      <c r="A268" s="648">
        <v>25</v>
      </c>
      <c r="B268" s="649" t="s">
        <v>1391</v>
      </c>
      <c r="C268" s="649">
        <v>89301252</v>
      </c>
      <c r="D268" s="728" t="s">
        <v>1980</v>
      </c>
      <c r="E268" s="729" t="s">
        <v>1531</v>
      </c>
      <c r="F268" s="649" t="s">
        <v>1501</v>
      </c>
      <c r="G268" s="649" t="s">
        <v>1713</v>
      </c>
      <c r="H268" s="649" t="s">
        <v>555</v>
      </c>
      <c r="I268" s="649" t="s">
        <v>1217</v>
      </c>
      <c r="J268" s="649" t="s">
        <v>1218</v>
      </c>
      <c r="K268" s="649" t="s">
        <v>1877</v>
      </c>
      <c r="L268" s="650">
        <v>50.27</v>
      </c>
      <c r="M268" s="650">
        <v>100.54</v>
      </c>
      <c r="N268" s="649">
        <v>2</v>
      </c>
      <c r="O268" s="730">
        <v>2</v>
      </c>
      <c r="P268" s="650">
        <v>50.27</v>
      </c>
      <c r="Q268" s="665">
        <v>0.5</v>
      </c>
      <c r="R268" s="649">
        <v>1</v>
      </c>
      <c r="S268" s="665">
        <v>0.5</v>
      </c>
      <c r="T268" s="730">
        <v>1</v>
      </c>
      <c r="U268" s="688">
        <v>0.5</v>
      </c>
    </row>
    <row r="269" spans="1:21" ht="14.4" customHeight="1" x14ac:dyDescent="0.3">
      <c r="A269" s="648">
        <v>25</v>
      </c>
      <c r="B269" s="649" t="s">
        <v>1391</v>
      </c>
      <c r="C269" s="649">
        <v>89301252</v>
      </c>
      <c r="D269" s="728" t="s">
        <v>1980</v>
      </c>
      <c r="E269" s="729" t="s">
        <v>1531</v>
      </c>
      <c r="F269" s="649" t="s">
        <v>1501</v>
      </c>
      <c r="G269" s="649" t="s">
        <v>1548</v>
      </c>
      <c r="H269" s="649" t="s">
        <v>1084</v>
      </c>
      <c r="I269" s="649" t="s">
        <v>1284</v>
      </c>
      <c r="J269" s="649" t="s">
        <v>1285</v>
      </c>
      <c r="K269" s="649" t="s">
        <v>1286</v>
      </c>
      <c r="L269" s="650">
        <v>154.01</v>
      </c>
      <c r="M269" s="650">
        <v>924.06</v>
      </c>
      <c r="N269" s="649">
        <v>6</v>
      </c>
      <c r="O269" s="730">
        <v>4.5</v>
      </c>
      <c r="P269" s="650">
        <v>462.03</v>
      </c>
      <c r="Q269" s="665">
        <v>0.5</v>
      </c>
      <c r="R269" s="649">
        <v>3</v>
      </c>
      <c r="S269" s="665">
        <v>0.5</v>
      </c>
      <c r="T269" s="730">
        <v>3</v>
      </c>
      <c r="U269" s="688">
        <v>0.66666666666666663</v>
      </c>
    </row>
    <row r="270" spans="1:21" ht="14.4" customHeight="1" x14ac:dyDescent="0.3">
      <c r="A270" s="648">
        <v>25</v>
      </c>
      <c r="B270" s="649" t="s">
        <v>1391</v>
      </c>
      <c r="C270" s="649">
        <v>89301252</v>
      </c>
      <c r="D270" s="728" t="s">
        <v>1980</v>
      </c>
      <c r="E270" s="729" t="s">
        <v>1531</v>
      </c>
      <c r="F270" s="649" t="s">
        <v>1501</v>
      </c>
      <c r="G270" s="649" t="s">
        <v>1548</v>
      </c>
      <c r="H270" s="649" t="s">
        <v>555</v>
      </c>
      <c r="I270" s="649" t="s">
        <v>1736</v>
      </c>
      <c r="J270" s="649" t="s">
        <v>1285</v>
      </c>
      <c r="K270" s="649" t="s">
        <v>1286</v>
      </c>
      <c r="L270" s="650">
        <v>154.01</v>
      </c>
      <c r="M270" s="650">
        <v>154.01</v>
      </c>
      <c r="N270" s="649">
        <v>1</v>
      </c>
      <c r="O270" s="730">
        <v>1</v>
      </c>
      <c r="P270" s="650">
        <v>154.01</v>
      </c>
      <c r="Q270" s="665">
        <v>1</v>
      </c>
      <c r="R270" s="649">
        <v>1</v>
      </c>
      <c r="S270" s="665">
        <v>1</v>
      </c>
      <c r="T270" s="730">
        <v>1</v>
      </c>
      <c r="U270" s="688">
        <v>1</v>
      </c>
    </row>
    <row r="271" spans="1:21" ht="14.4" customHeight="1" x14ac:dyDescent="0.3">
      <c r="A271" s="648">
        <v>25</v>
      </c>
      <c r="B271" s="649" t="s">
        <v>1391</v>
      </c>
      <c r="C271" s="649">
        <v>89301252</v>
      </c>
      <c r="D271" s="728" t="s">
        <v>1980</v>
      </c>
      <c r="E271" s="729" t="s">
        <v>1531</v>
      </c>
      <c r="F271" s="649" t="s">
        <v>1501</v>
      </c>
      <c r="G271" s="649" t="s">
        <v>1583</v>
      </c>
      <c r="H271" s="649" t="s">
        <v>555</v>
      </c>
      <c r="I271" s="649" t="s">
        <v>1221</v>
      </c>
      <c r="J271" s="649" t="s">
        <v>1222</v>
      </c>
      <c r="K271" s="649" t="s">
        <v>1584</v>
      </c>
      <c r="L271" s="650">
        <v>38.65</v>
      </c>
      <c r="M271" s="650">
        <v>38.65</v>
      </c>
      <c r="N271" s="649">
        <v>1</v>
      </c>
      <c r="O271" s="730">
        <v>0.5</v>
      </c>
      <c r="P271" s="650"/>
      <c r="Q271" s="665">
        <v>0</v>
      </c>
      <c r="R271" s="649"/>
      <c r="S271" s="665">
        <v>0</v>
      </c>
      <c r="T271" s="730"/>
      <c r="U271" s="688">
        <v>0</v>
      </c>
    </row>
    <row r="272" spans="1:21" ht="14.4" customHeight="1" x14ac:dyDescent="0.3">
      <c r="A272" s="648">
        <v>25</v>
      </c>
      <c r="B272" s="649" t="s">
        <v>1391</v>
      </c>
      <c r="C272" s="649">
        <v>89301252</v>
      </c>
      <c r="D272" s="728" t="s">
        <v>1980</v>
      </c>
      <c r="E272" s="729" t="s">
        <v>1531</v>
      </c>
      <c r="F272" s="649" t="s">
        <v>1501</v>
      </c>
      <c r="G272" s="649" t="s">
        <v>1549</v>
      </c>
      <c r="H272" s="649" t="s">
        <v>1084</v>
      </c>
      <c r="I272" s="649" t="s">
        <v>1090</v>
      </c>
      <c r="J272" s="649" t="s">
        <v>646</v>
      </c>
      <c r="K272" s="649" t="s">
        <v>1473</v>
      </c>
      <c r="L272" s="650">
        <v>96.63</v>
      </c>
      <c r="M272" s="650">
        <v>966.3</v>
      </c>
      <c r="N272" s="649">
        <v>10</v>
      </c>
      <c r="O272" s="730">
        <v>9</v>
      </c>
      <c r="P272" s="650">
        <v>483.15</v>
      </c>
      <c r="Q272" s="665">
        <v>0.5</v>
      </c>
      <c r="R272" s="649">
        <v>5</v>
      </c>
      <c r="S272" s="665">
        <v>0.5</v>
      </c>
      <c r="T272" s="730">
        <v>4.5</v>
      </c>
      <c r="U272" s="688">
        <v>0.5</v>
      </c>
    </row>
    <row r="273" spans="1:21" ht="14.4" customHeight="1" x14ac:dyDescent="0.3">
      <c r="A273" s="648">
        <v>25</v>
      </c>
      <c r="B273" s="649" t="s">
        <v>1391</v>
      </c>
      <c r="C273" s="649">
        <v>89301252</v>
      </c>
      <c r="D273" s="728" t="s">
        <v>1980</v>
      </c>
      <c r="E273" s="729" t="s">
        <v>1531</v>
      </c>
      <c r="F273" s="649" t="s">
        <v>1501</v>
      </c>
      <c r="G273" s="649" t="s">
        <v>1549</v>
      </c>
      <c r="H273" s="649" t="s">
        <v>1084</v>
      </c>
      <c r="I273" s="649" t="s">
        <v>1090</v>
      </c>
      <c r="J273" s="649" t="s">
        <v>646</v>
      </c>
      <c r="K273" s="649" t="s">
        <v>1473</v>
      </c>
      <c r="L273" s="650">
        <v>59.55</v>
      </c>
      <c r="M273" s="650">
        <v>297.75</v>
      </c>
      <c r="N273" s="649">
        <v>5</v>
      </c>
      <c r="O273" s="730">
        <v>5</v>
      </c>
      <c r="P273" s="650">
        <v>238.2</v>
      </c>
      <c r="Q273" s="665">
        <v>0.79999999999999993</v>
      </c>
      <c r="R273" s="649">
        <v>4</v>
      </c>
      <c r="S273" s="665">
        <v>0.8</v>
      </c>
      <c r="T273" s="730">
        <v>4</v>
      </c>
      <c r="U273" s="688">
        <v>0.8</v>
      </c>
    </row>
    <row r="274" spans="1:21" ht="14.4" customHeight="1" x14ac:dyDescent="0.3">
      <c r="A274" s="648">
        <v>25</v>
      </c>
      <c r="B274" s="649" t="s">
        <v>1391</v>
      </c>
      <c r="C274" s="649">
        <v>89301252</v>
      </c>
      <c r="D274" s="728" t="s">
        <v>1980</v>
      </c>
      <c r="E274" s="729" t="s">
        <v>1531</v>
      </c>
      <c r="F274" s="649" t="s">
        <v>1501</v>
      </c>
      <c r="G274" s="649" t="s">
        <v>1549</v>
      </c>
      <c r="H274" s="649" t="s">
        <v>555</v>
      </c>
      <c r="I274" s="649" t="s">
        <v>1013</v>
      </c>
      <c r="J274" s="649" t="s">
        <v>646</v>
      </c>
      <c r="K274" s="649" t="s">
        <v>1558</v>
      </c>
      <c r="L274" s="650">
        <v>59.55</v>
      </c>
      <c r="M274" s="650">
        <v>119.1</v>
      </c>
      <c r="N274" s="649">
        <v>2</v>
      </c>
      <c r="O274" s="730">
        <v>2</v>
      </c>
      <c r="P274" s="650">
        <v>59.55</v>
      </c>
      <c r="Q274" s="665">
        <v>0.5</v>
      </c>
      <c r="R274" s="649">
        <v>1</v>
      </c>
      <c r="S274" s="665">
        <v>0.5</v>
      </c>
      <c r="T274" s="730">
        <v>1</v>
      </c>
      <c r="U274" s="688">
        <v>0.5</v>
      </c>
    </row>
    <row r="275" spans="1:21" ht="14.4" customHeight="1" x14ac:dyDescent="0.3">
      <c r="A275" s="648">
        <v>25</v>
      </c>
      <c r="B275" s="649" t="s">
        <v>1391</v>
      </c>
      <c r="C275" s="649">
        <v>89301252</v>
      </c>
      <c r="D275" s="728" t="s">
        <v>1980</v>
      </c>
      <c r="E275" s="729" t="s">
        <v>1531</v>
      </c>
      <c r="F275" s="649" t="s">
        <v>1501</v>
      </c>
      <c r="G275" s="649" t="s">
        <v>1563</v>
      </c>
      <c r="H275" s="649" t="s">
        <v>555</v>
      </c>
      <c r="I275" s="649" t="s">
        <v>1878</v>
      </c>
      <c r="J275" s="649" t="s">
        <v>1879</v>
      </c>
      <c r="K275" s="649" t="s">
        <v>654</v>
      </c>
      <c r="L275" s="650">
        <v>314.89999999999998</v>
      </c>
      <c r="M275" s="650">
        <v>314.89999999999998</v>
      </c>
      <c r="N275" s="649">
        <v>1</v>
      </c>
      <c r="O275" s="730">
        <v>1</v>
      </c>
      <c r="P275" s="650">
        <v>314.89999999999998</v>
      </c>
      <c r="Q275" s="665">
        <v>1</v>
      </c>
      <c r="R275" s="649">
        <v>1</v>
      </c>
      <c r="S275" s="665">
        <v>1</v>
      </c>
      <c r="T275" s="730">
        <v>1</v>
      </c>
      <c r="U275" s="688">
        <v>1</v>
      </c>
    </row>
    <row r="276" spans="1:21" ht="14.4" customHeight="1" x14ac:dyDescent="0.3">
      <c r="A276" s="648">
        <v>25</v>
      </c>
      <c r="B276" s="649" t="s">
        <v>1391</v>
      </c>
      <c r="C276" s="649">
        <v>89301252</v>
      </c>
      <c r="D276" s="728" t="s">
        <v>1980</v>
      </c>
      <c r="E276" s="729" t="s">
        <v>1531</v>
      </c>
      <c r="F276" s="649" t="s">
        <v>1501</v>
      </c>
      <c r="G276" s="649" t="s">
        <v>1880</v>
      </c>
      <c r="H276" s="649" t="s">
        <v>555</v>
      </c>
      <c r="I276" s="649" t="s">
        <v>1881</v>
      </c>
      <c r="J276" s="649" t="s">
        <v>691</v>
      </c>
      <c r="K276" s="649" t="s">
        <v>1882</v>
      </c>
      <c r="L276" s="650">
        <v>0</v>
      </c>
      <c r="M276" s="650">
        <v>0</v>
      </c>
      <c r="N276" s="649">
        <v>1</v>
      </c>
      <c r="O276" s="730">
        <v>1</v>
      </c>
      <c r="P276" s="650">
        <v>0</v>
      </c>
      <c r="Q276" s="665"/>
      <c r="R276" s="649">
        <v>1</v>
      </c>
      <c r="S276" s="665">
        <v>1</v>
      </c>
      <c r="T276" s="730">
        <v>1</v>
      </c>
      <c r="U276" s="688">
        <v>1</v>
      </c>
    </row>
    <row r="277" spans="1:21" ht="14.4" customHeight="1" x14ac:dyDescent="0.3">
      <c r="A277" s="648">
        <v>25</v>
      </c>
      <c r="B277" s="649" t="s">
        <v>1391</v>
      </c>
      <c r="C277" s="649">
        <v>89301252</v>
      </c>
      <c r="D277" s="728" t="s">
        <v>1980</v>
      </c>
      <c r="E277" s="729" t="s">
        <v>1531</v>
      </c>
      <c r="F277" s="649" t="s">
        <v>1501</v>
      </c>
      <c r="G277" s="649" t="s">
        <v>1808</v>
      </c>
      <c r="H277" s="649" t="s">
        <v>555</v>
      </c>
      <c r="I277" s="649" t="s">
        <v>672</v>
      </c>
      <c r="J277" s="649" t="s">
        <v>1809</v>
      </c>
      <c r="K277" s="649" t="s">
        <v>1810</v>
      </c>
      <c r="L277" s="650">
        <v>0</v>
      </c>
      <c r="M277" s="650">
        <v>0</v>
      </c>
      <c r="N277" s="649">
        <v>1</v>
      </c>
      <c r="O277" s="730">
        <v>0.5</v>
      </c>
      <c r="P277" s="650">
        <v>0</v>
      </c>
      <c r="Q277" s="665"/>
      <c r="R277" s="649">
        <v>1</v>
      </c>
      <c r="S277" s="665">
        <v>1</v>
      </c>
      <c r="T277" s="730">
        <v>0.5</v>
      </c>
      <c r="U277" s="688">
        <v>1</v>
      </c>
    </row>
    <row r="278" spans="1:21" ht="14.4" customHeight="1" x14ac:dyDescent="0.3">
      <c r="A278" s="648">
        <v>25</v>
      </c>
      <c r="B278" s="649" t="s">
        <v>1391</v>
      </c>
      <c r="C278" s="649">
        <v>89301252</v>
      </c>
      <c r="D278" s="728" t="s">
        <v>1980</v>
      </c>
      <c r="E278" s="729" t="s">
        <v>1531</v>
      </c>
      <c r="F278" s="649" t="s">
        <v>1501</v>
      </c>
      <c r="G278" s="649" t="s">
        <v>1645</v>
      </c>
      <c r="H278" s="649" t="s">
        <v>555</v>
      </c>
      <c r="I278" s="649" t="s">
        <v>1883</v>
      </c>
      <c r="J278" s="649" t="s">
        <v>1650</v>
      </c>
      <c r="K278" s="649" t="s">
        <v>1884</v>
      </c>
      <c r="L278" s="650">
        <v>0</v>
      </c>
      <c r="M278" s="650">
        <v>0</v>
      </c>
      <c r="N278" s="649">
        <v>1</v>
      </c>
      <c r="O278" s="730">
        <v>1</v>
      </c>
      <c r="P278" s="650">
        <v>0</v>
      </c>
      <c r="Q278" s="665"/>
      <c r="R278" s="649">
        <v>1</v>
      </c>
      <c r="S278" s="665">
        <v>1</v>
      </c>
      <c r="T278" s="730">
        <v>1</v>
      </c>
      <c r="U278" s="688">
        <v>1</v>
      </c>
    </row>
    <row r="279" spans="1:21" ht="14.4" customHeight="1" x14ac:dyDescent="0.3">
      <c r="A279" s="648">
        <v>25</v>
      </c>
      <c r="B279" s="649" t="s">
        <v>1391</v>
      </c>
      <c r="C279" s="649">
        <v>89301252</v>
      </c>
      <c r="D279" s="728" t="s">
        <v>1980</v>
      </c>
      <c r="E279" s="729" t="s">
        <v>1532</v>
      </c>
      <c r="F279" s="649" t="s">
        <v>1501</v>
      </c>
      <c r="G279" s="649" t="s">
        <v>1544</v>
      </c>
      <c r="H279" s="649" t="s">
        <v>555</v>
      </c>
      <c r="I279" s="649" t="s">
        <v>1228</v>
      </c>
      <c r="J279" s="649" t="s">
        <v>1459</v>
      </c>
      <c r="K279" s="649" t="s">
        <v>1460</v>
      </c>
      <c r="L279" s="650">
        <v>333.31</v>
      </c>
      <c r="M279" s="650">
        <v>4666.34</v>
      </c>
      <c r="N279" s="649">
        <v>14</v>
      </c>
      <c r="O279" s="730">
        <v>13.5</v>
      </c>
      <c r="P279" s="650">
        <v>1999.86</v>
      </c>
      <c r="Q279" s="665">
        <v>0.42857142857142855</v>
      </c>
      <c r="R279" s="649">
        <v>6</v>
      </c>
      <c r="S279" s="665">
        <v>0.42857142857142855</v>
      </c>
      <c r="T279" s="730">
        <v>6</v>
      </c>
      <c r="U279" s="688">
        <v>0.44444444444444442</v>
      </c>
    </row>
    <row r="280" spans="1:21" ht="14.4" customHeight="1" x14ac:dyDescent="0.3">
      <c r="A280" s="648">
        <v>25</v>
      </c>
      <c r="B280" s="649" t="s">
        <v>1391</v>
      </c>
      <c r="C280" s="649">
        <v>89301252</v>
      </c>
      <c r="D280" s="728" t="s">
        <v>1980</v>
      </c>
      <c r="E280" s="729" t="s">
        <v>1532</v>
      </c>
      <c r="F280" s="649" t="s">
        <v>1501</v>
      </c>
      <c r="G280" s="649" t="s">
        <v>1544</v>
      </c>
      <c r="H280" s="649" t="s">
        <v>555</v>
      </c>
      <c r="I280" s="649" t="s">
        <v>1228</v>
      </c>
      <c r="J280" s="649" t="s">
        <v>1459</v>
      </c>
      <c r="K280" s="649" t="s">
        <v>1460</v>
      </c>
      <c r="L280" s="650">
        <v>156.86000000000001</v>
      </c>
      <c r="M280" s="650">
        <v>2666.6200000000003</v>
      </c>
      <c r="N280" s="649">
        <v>17</v>
      </c>
      <c r="O280" s="730">
        <v>16</v>
      </c>
      <c r="P280" s="650">
        <v>1568.6000000000004</v>
      </c>
      <c r="Q280" s="665">
        <v>0.58823529411764708</v>
      </c>
      <c r="R280" s="649">
        <v>10</v>
      </c>
      <c r="S280" s="665">
        <v>0.58823529411764708</v>
      </c>
      <c r="T280" s="730">
        <v>9</v>
      </c>
      <c r="U280" s="688">
        <v>0.5625</v>
      </c>
    </row>
    <row r="281" spans="1:21" ht="14.4" customHeight="1" x14ac:dyDescent="0.3">
      <c r="A281" s="648">
        <v>25</v>
      </c>
      <c r="B281" s="649" t="s">
        <v>1391</v>
      </c>
      <c r="C281" s="649">
        <v>89301252</v>
      </c>
      <c r="D281" s="728" t="s">
        <v>1980</v>
      </c>
      <c r="E281" s="729" t="s">
        <v>1532</v>
      </c>
      <c r="F281" s="649" t="s">
        <v>1501</v>
      </c>
      <c r="G281" s="649" t="s">
        <v>1544</v>
      </c>
      <c r="H281" s="649" t="s">
        <v>555</v>
      </c>
      <c r="I281" s="649" t="s">
        <v>1353</v>
      </c>
      <c r="J281" s="649" t="s">
        <v>1493</v>
      </c>
      <c r="K281" s="649" t="s">
        <v>1494</v>
      </c>
      <c r="L281" s="650">
        <v>151.61000000000001</v>
      </c>
      <c r="M281" s="650">
        <v>303.22000000000003</v>
      </c>
      <c r="N281" s="649">
        <v>2</v>
      </c>
      <c r="O281" s="730">
        <v>2</v>
      </c>
      <c r="P281" s="650">
        <v>151.61000000000001</v>
      </c>
      <c r="Q281" s="665">
        <v>0.5</v>
      </c>
      <c r="R281" s="649">
        <v>1</v>
      </c>
      <c r="S281" s="665">
        <v>0.5</v>
      </c>
      <c r="T281" s="730">
        <v>1</v>
      </c>
      <c r="U281" s="688">
        <v>0.5</v>
      </c>
    </row>
    <row r="282" spans="1:21" ht="14.4" customHeight="1" x14ac:dyDescent="0.3">
      <c r="A282" s="648">
        <v>25</v>
      </c>
      <c r="B282" s="649" t="s">
        <v>1391</v>
      </c>
      <c r="C282" s="649">
        <v>89301252</v>
      </c>
      <c r="D282" s="728" t="s">
        <v>1980</v>
      </c>
      <c r="E282" s="729" t="s">
        <v>1532</v>
      </c>
      <c r="F282" s="649" t="s">
        <v>1501</v>
      </c>
      <c r="G282" s="649" t="s">
        <v>1885</v>
      </c>
      <c r="H282" s="649" t="s">
        <v>555</v>
      </c>
      <c r="I282" s="649" t="s">
        <v>1886</v>
      </c>
      <c r="J282" s="649" t="s">
        <v>1887</v>
      </c>
      <c r="K282" s="649" t="s">
        <v>1888</v>
      </c>
      <c r="L282" s="650">
        <v>65.209999999999994</v>
      </c>
      <c r="M282" s="650">
        <v>65.209999999999994</v>
      </c>
      <c r="N282" s="649">
        <v>1</v>
      </c>
      <c r="O282" s="730">
        <v>0.5</v>
      </c>
      <c r="P282" s="650">
        <v>65.209999999999994</v>
      </c>
      <c r="Q282" s="665">
        <v>1</v>
      </c>
      <c r="R282" s="649">
        <v>1</v>
      </c>
      <c r="S282" s="665">
        <v>1</v>
      </c>
      <c r="T282" s="730">
        <v>0.5</v>
      </c>
      <c r="U282" s="688">
        <v>1</v>
      </c>
    </row>
    <row r="283" spans="1:21" ht="14.4" customHeight="1" x14ac:dyDescent="0.3">
      <c r="A283" s="648">
        <v>25</v>
      </c>
      <c r="B283" s="649" t="s">
        <v>1391</v>
      </c>
      <c r="C283" s="649">
        <v>89301252</v>
      </c>
      <c r="D283" s="728" t="s">
        <v>1980</v>
      </c>
      <c r="E283" s="729" t="s">
        <v>1532</v>
      </c>
      <c r="F283" s="649" t="s">
        <v>1501</v>
      </c>
      <c r="G283" s="649" t="s">
        <v>1559</v>
      </c>
      <c r="H283" s="649" t="s">
        <v>1084</v>
      </c>
      <c r="I283" s="649" t="s">
        <v>1280</v>
      </c>
      <c r="J283" s="649" t="s">
        <v>1281</v>
      </c>
      <c r="K283" s="649" t="s">
        <v>1464</v>
      </c>
      <c r="L283" s="650">
        <v>184.22</v>
      </c>
      <c r="M283" s="650">
        <v>2210.64</v>
      </c>
      <c r="N283" s="649">
        <v>12</v>
      </c>
      <c r="O283" s="730">
        <v>8.5</v>
      </c>
      <c r="P283" s="650">
        <v>1105.32</v>
      </c>
      <c r="Q283" s="665">
        <v>0.5</v>
      </c>
      <c r="R283" s="649">
        <v>6</v>
      </c>
      <c r="S283" s="665">
        <v>0.5</v>
      </c>
      <c r="T283" s="730">
        <v>4.5</v>
      </c>
      <c r="U283" s="688">
        <v>0.52941176470588236</v>
      </c>
    </row>
    <row r="284" spans="1:21" ht="14.4" customHeight="1" x14ac:dyDescent="0.3">
      <c r="A284" s="648">
        <v>25</v>
      </c>
      <c r="B284" s="649" t="s">
        <v>1391</v>
      </c>
      <c r="C284" s="649">
        <v>89301252</v>
      </c>
      <c r="D284" s="728" t="s">
        <v>1980</v>
      </c>
      <c r="E284" s="729" t="s">
        <v>1532</v>
      </c>
      <c r="F284" s="649" t="s">
        <v>1501</v>
      </c>
      <c r="G284" s="649" t="s">
        <v>1818</v>
      </c>
      <c r="H284" s="649" t="s">
        <v>1084</v>
      </c>
      <c r="I284" s="649" t="s">
        <v>1889</v>
      </c>
      <c r="J284" s="649" t="s">
        <v>1129</v>
      </c>
      <c r="K284" s="649" t="s">
        <v>1890</v>
      </c>
      <c r="L284" s="650">
        <v>413.22</v>
      </c>
      <c r="M284" s="650">
        <v>413.22</v>
      </c>
      <c r="N284" s="649">
        <v>1</v>
      </c>
      <c r="O284" s="730">
        <v>0.5</v>
      </c>
      <c r="P284" s="650">
        <v>413.22</v>
      </c>
      <c r="Q284" s="665">
        <v>1</v>
      </c>
      <c r="R284" s="649">
        <v>1</v>
      </c>
      <c r="S284" s="665">
        <v>1</v>
      </c>
      <c r="T284" s="730">
        <v>0.5</v>
      </c>
      <c r="U284" s="688">
        <v>1</v>
      </c>
    </row>
    <row r="285" spans="1:21" ht="14.4" customHeight="1" x14ac:dyDescent="0.3">
      <c r="A285" s="648">
        <v>25</v>
      </c>
      <c r="B285" s="649" t="s">
        <v>1391</v>
      </c>
      <c r="C285" s="649">
        <v>89301252</v>
      </c>
      <c r="D285" s="728" t="s">
        <v>1980</v>
      </c>
      <c r="E285" s="729" t="s">
        <v>1532</v>
      </c>
      <c r="F285" s="649" t="s">
        <v>1501</v>
      </c>
      <c r="G285" s="649" t="s">
        <v>1663</v>
      </c>
      <c r="H285" s="649" t="s">
        <v>555</v>
      </c>
      <c r="I285" s="649" t="s">
        <v>1891</v>
      </c>
      <c r="J285" s="649" t="s">
        <v>1665</v>
      </c>
      <c r="K285" s="649" t="s">
        <v>1892</v>
      </c>
      <c r="L285" s="650">
        <v>128.9</v>
      </c>
      <c r="M285" s="650">
        <v>128.9</v>
      </c>
      <c r="N285" s="649">
        <v>1</v>
      </c>
      <c r="O285" s="730">
        <v>0.5</v>
      </c>
      <c r="P285" s="650">
        <v>128.9</v>
      </c>
      <c r="Q285" s="665">
        <v>1</v>
      </c>
      <c r="R285" s="649">
        <v>1</v>
      </c>
      <c r="S285" s="665">
        <v>1</v>
      </c>
      <c r="T285" s="730">
        <v>0.5</v>
      </c>
      <c r="U285" s="688">
        <v>1</v>
      </c>
    </row>
    <row r="286" spans="1:21" ht="14.4" customHeight="1" x14ac:dyDescent="0.3">
      <c r="A286" s="648">
        <v>25</v>
      </c>
      <c r="B286" s="649" t="s">
        <v>1391</v>
      </c>
      <c r="C286" s="649">
        <v>89301252</v>
      </c>
      <c r="D286" s="728" t="s">
        <v>1980</v>
      </c>
      <c r="E286" s="729" t="s">
        <v>1532</v>
      </c>
      <c r="F286" s="649" t="s">
        <v>1501</v>
      </c>
      <c r="G286" s="649" t="s">
        <v>1667</v>
      </c>
      <c r="H286" s="649" t="s">
        <v>555</v>
      </c>
      <c r="I286" s="649" t="s">
        <v>694</v>
      </c>
      <c r="J286" s="649" t="s">
        <v>695</v>
      </c>
      <c r="K286" s="649" t="s">
        <v>1668</v>
      </c>
      <c r="L286" s="650">
        <v>163.9</v>
      </c>
      <c r="M286" s="650">
        <v>163.9</v>
      </c>
      <c r="N286" s="649">
        <v>1</v>
      </c>
      <c r="O286" s="730">
        <v>1</v>
      </c>
      <c r="P286" s="650">
        <v>163.9</v>
      </c>
      <c r="Q286" s="665">
        <v>1</v>
      </c>
      <c r="R286" s="649">
        <v>1</v>
      </c>
      <c r="S286" s="665">
        <v>1</v>
      </c>
      <c r="T286" s="730">
        <v>1</v>
      </c>
      <c r="U286" s="688">
        <v>1</v>
      </c>
    </row>
    <row r="287" spans="1:21" ht="14.4" customHeight="1" x14ac:dyDescent="0.3">
      <c r="A287" s="648">
        <v>25</v>
      </c>
      <c r="B287" s="649" t="s">
        <v>1391</v>
      </c>
      <c r="C287" s="649">
        <v>89301252</v>
      </c>
      <c r="D287" s="728" t="s">
        <v>1980</v>
      </c>
      <c r="E287" s="729" t="s">
        <v>1532</v>
      </c>
      <c r="F287" s="649" t="s">
        <v>1501</v>
      </c>
      <c r="G287" s="649" t="s">
        <v>1548</v>
      </c>
      <c r="H287" s="649" t="s">
        <v>1084</v>
      </c>
      <c r="I287" s="649" t="s">
        <v>1284</v>
      </c>
      <c r="J287" s="649" t="s">
        <v>1285</v>
      </c>
      <c r="K287" s="649" t="s">
        <v>1286</v>
      </c>
      <c r="L287" s="650">
        <v>154.01</v>
      </c>
      <c r="M287" s="650">
        <v>2618.17</v>
      </c>
      <c r="N287" s="649">
        <v>17</v>
      </c>
      <c r="O287" s="730">
        <v>16.5</v>
      </c>
      <c r="P287" s="650">
        <v>1694.11</v>
      </c>
      <c r="Q287" s="665">
        <v>0.64705882352941169</v>
      </c>
      <c r="R287" s="649">
        <v>11</v>
      </c>
      <c r="S287" s="665">
        <v>0.6470588235294118</v>
      </c>
      <c r="T287" s="730">
        <v>10.5</v>
      </c>
      <c r="U287" s="688">
        <v>0.63636363636363635</v>
      </c>
    </row>
    <row r="288" spans="1:21" ht="14.4" customHeight="1" x14ac:dyDescent="0.3">
      <c r="A288" s="648">
        <v>25</v>
      </c>
      <c r="B288" s="649" t="s">
        <v>1391</v>
      </c>
      <c r="C288" s="649">
        <v>89301252</v>
      </c>
      <c r="D288" s="728" t="s">
        <v>1980</v>
      </c>
      <c r="E288" s="729" t="s">
        <v>1532</v>
      </c>
      <c r="F288" s="649" t="s">
        <v>1501</v>
      </c>
      <c r="G288" s="649" t="s">
        <v>1549</v>
      </c>
      <c r="H288" s="649" t="s">
        <v>1084</v>
      </c>
      <c r="I288" s="649" t="s">
        <v>1550</v>
      </c>
      <c r="J288" s="649" t="s">
        <v>646</v>
      </c>
      <c r="K288" s="649" t="s">
        <v>1551</v>
      </c>
      <c r="L288" s="650">
        <v>48.31</v>
      </c>
      <c r="M288" s="650">
        <v>193.24</v>
      </c>
      <c r="N288" s="649">
        <v>4</v>
      </c>
      <c r="O288" s="730">
        <v>2.5</v>
      </c>
      <c r="P288" s="650">
        <v>144.93</v>
      </c>
      <c r="Q288" s="665">
        <v>0.75</v>
      </c>
      <c r="R288" s="649">
        <v>3</v>
      </c>
      <c r="S288" s="665">
        <v>0.75</v>
      </c>
      <c r="T288" s="730">
        <v>1.5</v>
      </c>
      <c r="U288" s="688">
        <v>0.6</v>
      </c>
    </row>
    <row r="289" spans="1:21" ht="14.4" customHeight="1" x14ac:dyDescent="0.3">
      <c r="A289" s="648">
        <v>25</v>
      </c>
      <c r="B289" s="649" t="s">
        <v>1391</v>
      </c>
      <c r="C289" s="649">
        <v>89301252</v>
      </c>
      <c r="D289" s="728" t="s">
        <v>1980</v>
      </c>
      <c r="E289" s="729" t="s">
        <v>1532</v>
      </c>
      <c r="F289" s="649" t="s">
        <v>1501</v>
      </c>
      <c r="G289" s="649" t="s">
        <v>1549</v>
      </c>
      <c r="H289" s="649" t="s">
        <v>555</v>
      </c>
      <c r="I289" s="649" t="s">
        <v>1893</v>
      </c>
      <c r="J289" s="649" t="s">
        <v>1894</v>
      </c>
      <c r="K289" s="649" t="s">
        <v>1895</v>
      </c>
      <c r="L289" s="650">
        <v>0</v>
      </c>
      <c r="M289" s="650">
        <v>0</v>
      </c>
      <c r="N289" s="649">
        <v>1</v>
      </c>
      <c r="O289" s="730">
        <v>1</v>
      </c>
      <c r="P289" s="650"/>
      <c r="Q289" s="665"/>
      <c r="R289" s="649"/>
      <c r="S289" s="665">
        <v>0</v>
      </c>
      <c r="T289" s="730"/>
      <c r="U289" s="688">
        <v>0</v>
      </c>
    </row>
    <row r="290" spans="1:21" ht="14.4" customHeight="1" x14ac:dyDescent="0.3">
      <c r="A290" s="648">
        <v>25</v>
      </c>
      <c r="B290" s="649" t="s">
        <v>1391</v>
      </c>
      <c r="C290" s="649">
        <v>89301252</v>
      </c>
      <c r="D290" s="728" t="s">
        <v>1980</v>
      </c>
      <c r="E290" s="729" t="s">
        <v>1532</v>
      </c>
      <c r="F290" s="649" t="s">
        <v>1501</v>
      </c>
      <c r="G290" s="649" t="s">
        <v>1896</v>
      </c>
      <c r="H290" s="649" t="s">
        <v>555</v>
      </c>
      <c r="I290" s="649" t="s">
        <v>1897</v>
      </c>
      <c r="J290" s="649" t="s">
        <v>1898</v>
      </c>
      <c r="K290" s="649" t="s">
        <v>1899</v>
      </c>
      <c r="L290" s="650">
        <v>0</v>
      </c>
      <c r="M290" s="650">
        <v>0</v>
      </c>
      <c r="N290" s="649">
        <v>1</v>
      </c>
      <c r="O290" s="730">
        <v>1</v>
      </c>
      <c r="P290" s="650"/>
      <c r="Q290" s="665"/>
      <c r="R290" s="649"/>
      <c r="S290" s="665">
        <v>0</v>
      </c>
      <c r="T290" s="730"/>
      <c r="U290" s="688">
        <v>0</v>
      </c>
    </row>
    <row r="291" spans="1:21" ht="14.4" customHeight="1" x14ac:dyDescent="0.3">
      <c r="A291" s="648">
        <v>25</v>
      </c>
      <c r="B291" s="649" t="s">
        <v>1391</v>
      </c>
      <c r="C291" s="649">
        <v>89301252</v>
      </c>
      <c r="D291" s="728" t="s">
        <v>1980</v>
      </c>
      <c r="E291" s="729" t="s">
        <v>1532</v>
      </c>
      <c r="F291" s="649" t="s">
        <v>1501</v>
      </c>
      <c r="G291" s="649" t="s">
        <v>1645</v>
      </c>
      <c r="H291" s="649" t="s">
        <v>555</v>
      </c>
      <c r="I291" s="649" t="s">
        <v>1646</v>
      </c>
      <c r="J291" s="649" t="s">
        <v>1647</v>
      </c>
      <c r="K291" s="649" t="s">
        <v>1648</v>
      </c>
      <c r="L291" s="650">
        <v>0</v>
      </c>
      <c r="M291" s="650">
        <v>0</v>
      </c>
      <c r="N291" s="649">
        <v>6</v>
      </c>
      <c r="O291" s="730">
        <v>1.5</v>
      </c>
      <c r="P291" s="650"/>
      <c r="Q291" s="665"/>
      <c r="R291" s="649"/>
      <c r="S291" s="665">
        <v>0</v>
      </c>
      <c r="T291" s="730"/>
      <c r="U291" s="688">
        <v>0</v>
      </c>
    </row>
    <row r="292" spans="1:21" ht="14.4" customHeight="1" x14ac:dyDescent="0.3">
      <c r="A292" s="648">
        <v>25</v>
      </c>
      <c r="B292" s="649" t="s">
        <v>1391</v>
      </c>
      <c r="C292" s="649">
        <v>89301252</v>
      </c>
      <c r="D292" s="728" t="s">
        <v>1980</v>
      </c>
      <c r="E292" s="729" t="s">
        <v>1533</v>
      </c>
      <c r="F292" s="649" t="s">
        <v>1501</v>
      </c>
      <c r="G292" s="649" t="s">
        <v>1900</v>
      </c>
      <c r="H292" s="649" t="s">
        <v>555</v>
      </c>
      <c r="I292" s="649" t="s">
        <v>1901</v>
      </c>
      <c r="J292" s="649" t="s">
        <v>1902</v>
      </c>
      <c r="K292" s="649" t="s">
        <v>1903</v>
      </c>
      <c r="L292" s="650">
        <v>0</v>
      </c>
      <c r="M292" s="650">
        <v>0</v>
      </c>
      <c r="N292" s="649">
        <v>1</v>
      </c>
      <c r="O292" s="730">
        <v>1</v>
      </c>
      <c r="P292" s="650"/>
      <c r="Q292" s="665"/>
      <c r="R292" s="649"/>
      <c r="S292" s="665">
        <v>0</v>
      </c>
      <c r="T292" s="730"/>
      <c r="U292" s="688">
        <v>0</v>
      </c>
    </row>
    <row r="293" spans="1:21" ht="14.4" customHeight="1" x14ac:dyDescent="0.3">
      <c r="A293" s="648">
        <v>25</v>
      </c>
      <c r="B293" s="649" t="s">
        <v>1391</v>
      </c>
      <c r="C293" s="649">
        <v>89301252</v>
      </c>
      <c r="D293" s="728" t="s">
        <v>1980</v>
      </c>
      <c r="E293" s="729" t="s">
        <v>1533</v>
      </c>
      <c r="F293" s="649" t="s">
        <v>1501</v>
      </c>
      <c r="G293" s="649" t="s">
        <v>1544</v>
      </c>
      <c r="H293" s="649" t="s">
        <v>555</v>
      </c>
      <c r="I293" s="649" t="s">
        <v>1545</v>
      </c>
      <c r="J293" s="649" t="s">
        <v>1459</v>
      </c>
      <c r="K293" s="649" t="s">
        <v>1546</v>
      </c>
      <c r="L293" s="650">
        <v>0</v>
      </c>
      <c r="M293" s="650">
        <v>0</v>
      </c>
      <c r="N293" s="649">
        <v>8</v>
      </c>
      <c r="O293" s="730">
        <v>6.5</v>
      </c>
      <c r="P293" s="650">
        <v>0</v>
      </c>
      <c r="Q293" s="665"/>
      <c r="R293" s="649">
        <v>7</v>
      </c>
      <c r="S293" s="665">
        <v>0.875</v>
      </c>
      <c r="T293" s="730">
        <v>6</v>
      </c>
      <c r="U293" s="688">
        <v>0.92307692307692313</v>
      </c>
    </row>
    <row r="294" spans="1:21" ht="14.4" customHeight="1" x14ac:dyDescent="0.3">
      <c r="A294" s="648">
        <v>25</v>
      </c>
      <c r="B294" s="649" t="s">
        <v>1391</v>
      </c>
      <c r="C294" s="649">
        <v>89301252</v>
      </c>
      <c r="D294" s="728" t="s">
        <v>1980</v>
      </c>
      <c r="E294" s="729" t="s">
        <v>1533</v>
      </c>
      <c r="F294" s="649" t="s">
        <v>1501</v>
      </c>
      <c r="G294" s="649" t="s">
        <v>1544</v>
      </c>
      <c r="H294" s="649" t="s">
        <v>555</v>
      </c>
      <c r="I294" s="649" t="s">
        <v>1228</v>
      </c>
      <c r="J294" s="649" t="s">
        <v>1459</v>
      </c>
      <c r="K294" s="649" t="s">
        <v>1460</v>
      </c>
      <c r="L294" s="650">
        <v>156.86000000000001</v>
      </c>
      <c r="M294" s="650">
        <v>470.58000000000004</v>
      </c>
      <c r="N294" s="649">
        <v>3</v>
      </c>
      <c r="O294" s="730">
        <v>3</v>
      </c>
      <c r="P294" s="650">
        <v>156.86000000000001</v>
      </c>
      <c r="Q294" s="665">
        <v>0.33333333333333331</v>
      </c>
      <c r="R294" s="649">
        <v>1</v>
      </c>
      <c r="S294" s="665">
        <v>0.33333333333333331</v>
      </c>
      <c r="T294" s="730">
        <v>1</v>
      </c>
      <c r="U294" s="688">
        <v>0.33333333333333331</v>
      </c>
    </row>
    <row r="295" spans="1:21" ht="14.4" customHeight="1" x14ac:dyDescent="0.3">
      <c r="A295" s="648">
        <v>25</v>
      </c>
      <c r="B295" s="649" t="s">
        <v>1391</v>
      </c>
      <c r="C295" s="649">
        <v>89301252</v>
      </c>
      <c r="D295" s="728" t="s">
        <v>1980</v>
      </c>
      <c r="E295" s="729" t="s">
        <v>1533</v>
      </c>
      <c r="F295" s="649" t="s">
        <v>1501</v>
      </c>
      <c r="G295" s="649" t="s">
        <v>1544</v>
      </c>
      <c r="H295" s="649" t="s">
        <v>555</v>
      </c>
      <c r="I295" s="649" t="s">
        <v>1547</v>
      </c>
      <c r="J295" s="649" t="s">
        <v>1459</v>
      </c>
      <c r="K295" s="649" t="s">
        <v>1460</v>
      </c>
      <c r="L295" s="650">
        <v>156.86000000000001</v>
      </c>
      <c r="M295" s="650">
        <v>156.86000000000001</v>
      </c>
      <c r="N295" s="649">
        <v>1</v>
      </c>
      <c r="O295" s="730">
        <v>1</v>
      </c>
      <c r="P295" s="650">
        <v>156.86000000000001</v>
      </c>
      <c r="Q295" s="665">
        <v>1</v>
      </c>
      <c r="R295" s="649">
        <v>1</v>
      </c>
      <c r="S295" s="665">
        <v>1</v>
      </c>
      <c r="T295" s="730">
        <v>1</v>
      </c>
      <c r="U295" s="688">
        <v>1</v>
      </c>
    </row>
    <row r="296" spans="1:21" ht="14.4" customHeight="1" x14ac:dyDescent="0.3">
      <c r="A296" s="648">
        <v>25</v>
      </c>
      <c r="B296" s="649" t="s">
        <v>1391</v>
      </c>
      <c r="C296" s="649">
        <v>89301252</v>
      </c>
      <c r="D296" s="728" t="s">
        <v>1980</v>
      </c>
      <c r="E296" s="729" t="s">
        <v>1533</v>
      </c>
      <c r="F296" s="649" t="s">
        <v>1501</v>
      </c>
      <c r="G296" s="649" t="s">
        <v>1662</v>
      </c>
      <c r="H296" s="649" t="s">
        <v>555</v>
      </c>
      <c r="I296" s="649" t="s">
        <v>1904</v>
      </c>
      <c r="J296" s="649" t="s">
        <v>1826</v>
      </c>
      <c r="K296" s="649" t="s">
        <v>1905</v>
      </c>
      <c r="L296" s="650">
        <v>0</v>
      </c>
      <c r="M296" s="650">
        <v>0</v>
      </c>
      <c r="N296" s="649">
        <v>1</v>
      </c>
      <c r="O296" s="730">
        <v>1</v>
      </c>
      <c r="P296" s="650"/>
      <c r="Q296" s="665"/>
      <c r="R296" s="649"/>
      <c r="S296" s="665">
        <v>0</v>
      </c>
      <c r="T296" s="730"/>
      <c r="U296" s="688">
        <v>0</v>
      </c>
    </row>
    <row r="297" spans="1:21" ht="14.4" customHeight="1" x14ac:dyDescent="0.3">
      <c r="A297" s="648">
        <v>25</v>
      </c>
      <c r="B297" s="649" t="s">
        <v>1391</v>
      </c>
      <c r="C297" s="649">
        <v>89301252</v>
      </c>
      <c r="D297" s="728" t="s">
        <v>1980</v>
      </c>
      <c r="E297" s="729" t="s">
        <v>1533</v>
      </c>
      <c r="F297" s="649" t="s">
        <v>1501</v>
      </c>
      <c r="G297" s="649" t="s">
        <v>1605</v>
      </c>
      <c r="H297" s="649" t="s">
        <v>555</v>
      </c>
      <c r="I297" s="649" t="s">
        <v>1606</v>
      </c>
      <c r="J297" s="649" t="s">
        <v>1607</v>
      </c>
      <c r="K297" s="649" t="s">
        <v>1608</v>
      </c>
      <c r="L297" s="650">
        <v>0</v>
      </c>
      <c r="M297" s="650">
        <v>0</v>
      </c>
      <c r="N297" s="649">
        <v>1</v>
      </c>
      <c r="O297" s="730">
        <v>1</v>
      </c>
      <c r="P297" s="650">
        <v>0</v>
      </c>
      <c r="Q297" s="665"/>
      <c r="R297" s="649">
        <v>1</v>
      </c>
      <c r="S297" s="665">
        <v>1</v>
      </c>
      <c r="T297" s="730">
        <v>1</v>
      </c>
      <c r="U297" s="688">
        <v>1</v>
      </c>
    </row>
    <row r="298" spans="1:21" ht="14.4" customHeight="1" x14ac:dyDescent="0.3">
      <c r="A298" s="648">
        <v>25</v>
      </c>
      <c r="B298" s="649" t="s">
        <v>1391</v>
      </c>
      <c r="C298" s="649">
        <v>89301252</v>
      </c>
      <c r="D298" s="728" t="s">
        <v>1980</v>
      </c>
      <c r="E298" s="729" t="s">
        <v>1533</v>
      </c>
      <c r="F298" s="649" t="s">
        <v>1501</v>
      </c>
      <c r="G298" s="649" t="s">
        <v>1605</v>
      </c>
      <c r="H298" s="649" t="s">
        <v>555</v>
      </c>
      <c r="I298" s="649" t="s">
        <v>1906</v>
      </c>
      <c r="J298" s="649" t="s">
        <v>1907</v>
      </c>
      <c r="K298" s="649" t="s">
        <v>1908</v>
      </c>
      <c r="L298" s="650">
        <v>0</v>
      </c>
      <c r="M298" s="650">
        <v>0</v>
      </c>
      <c r="N298" s="649">
        <v>1</v>
      </c>
      <c r="O298" s="730">
        <v>1</v>
      </c>
      <c r="P298" s="650">
        <v>0</v>
      </c>
      <c r="Q298" s="665"/>
      <c r="R298" s="649">
        <v>1</v>
      </c>
      <c r="S298" s="665">
        <v>1</v>
      </c>
      <c r="T298" s="730">
        <v>1</v>
      </c>
      <c r="U298" s="688">
        <v>1</v>
      </c>
    </row>
    <row r="299" spans="1:21" ht="14.4" customHeight="1" x14ac:dyDescent="0.3">
      <c r="A299" s="648">
        <v>25</v>
      </c>
      <c r="B299" s="649" t="s">
        <v>1391</v>
      </c>
      <c r="C299" s="649">
        <v>89301252</v>
      </c>
      <c r="D299" s="728" t="s">
        <v>1980</v>
      </c>
      <c r="E299" s="729" t="s">
        <v>1533</v>
      </c>
      <c r="F299" s="649" t="s">
        <v>1501</v>
      </c>
      <c r="G299" s="649" t="s">
        <v>1675</v>
      </c>
      <c r="H299" s="649" t="s">
        <v>555</v>
      </c>
      <c r="I299" s="649" t="s">
        <v>1676</v>
      </c>
      <c r="J299" s="649" t="s">
        <v>1677</v>
      </c>
      <c r="K299" s="649" t="s">
        <v>1678</v>
      </c>
      <c r="L299" s="650">
        <v>64.13</v>
      </c>
      <c r="M299" s="650">
        <v>64.13</v>
      </c>
      <c r="N299" s="649">
        <v>1</v>
      </c>
      <c r="O299" s="730">
        <v>1</v>
      </c>
      <c r="P299" s="650">
        <v>64.13</v>
      </c>
      <c r="Q299" s="665">
        <v>1</v>
      </c>
      <c r="R299" s="649">
        <v>1</v>
      </c>
      <c r="S299" s="665">
        <v>1</v>
      </c>
      <c r="T299" s="730">
        <v>1</v>
      </c>
      <c r="U299" s="688">
        <v>1</v>
      </c>
    </row>
    <row r="300" spans="1:21" ht="14.4" customHeight="1" x14ac:dyDescent="0.3">
      <c r="A300" s="648">
        <v>25</v>
      </c>
      <c r="B300" s="649" t="s">
        <v>1391</v>
      </c>
      <c r="C300" s="649">
        <v>89301252</v>
      </c>
      <c r="D300" s="728" t="s">
        <v>1980</v>
      </c>
      <c r="E300" s="729" t="s">
        <v>1533</v>
      </c>
      <c r="F300" s="649" t="s">
        <v>1501</v>
      </c>
      <c r="G300" s="649" t="s">
        <v>1549</v>
      </c>
      <c r="H300" s="649" t="s">
        <v>555</v>
      </c>
      <c r="I300" s="649" t="s">
        <v>1909</v>
      </c>
      <c r="J300" s="649" t="s">
        <v>646</v>
      </c>
      <c r="K300" s="649" t="s">
        <v>1910</v>
      </c>
      <c r="L300" s="650">
        <v>0</v>
      </c>
      <c r="M300" s="650">
        <v>0</v>
      </c>
      <c r="N300" s="649">
        <v>1</v>
      </c>
      <c r="O300" s="730">
        <v>0.5</v>
      </c>
      <c r="P300" s="650"/>
      <c r="Q300" s="665"/>
      <c r="R300" s="649"/>
      <c r="S300" s="665">
        <v>0</v>
      </c>
      <c r="T300" s="730"/>
      <c r="U300" s="688">
        <v>0</v>
      </c>
    </row>
    <row r="301" spans="1:21" ht="14.4" customHeight="1" x14ac:dyDescent="0.3">
      <c r="A301" s="648">
        <v>25</v>
      </c>
      <c r="B301" s="649" t="s">
        <v>1391</v>
      </c>
      <c r="C301" s="649">
        <v>89301252</v>
      </c>
      <c r="D301" s="728" t="s">
        <v>1980</v>
      </c>
      <c r="E301" s="729" t="s">
        <v>1533</v>
      </c>
      <c r="F301" s="649" t="s">
        <v>1501</v>
      </c>
      <c r="G301" s="649" t="s">
        <v>1549</v>
      </c>
      <c r="H301" s="649" t="s">
        <v>555</v>
      </c>
      <c r="I301" s="649" t="s">
        <v>1911</v>
      </c>
      <c r="J301" s="649" t="s">
        <v>646</v>
      </c>
      <c r="K301" s="649" t="s">
        <v>1859</v>
      </c>
      <c r="L301" s="650">
        <v>0</v>
      </c>
      <c r="M301" s="650">
        <v>0</v>
      </c>
      <c r="N301" s="649">
        <v>1</v>
      </c>
      <c r="O301" s="730">
        <v>0.5</v>
      </c>
      <c r="P301" s="650">
        <v>0</v>
      </c>
      <c r="Q301" s="665"/>
      <c r="R301" s="649">
        <v>1</v>
      </c>
      <c r="S301" s="665">
        <v>1</v>
      </c>
      <c r="T301" s="730">
        <v>0.5</v>
      </c>
      <c r="U301" s="688">
        <v>1</v>
      </c>
    </row>
    <row r="302" spans="1:21" ht="14.4" customHeight="1" x14ac:dyDescent="0.3">
      <c r="A302" s="648">
        <v>25</v>
      </c>
      <c r="B302" s="649" t="s">
        <v>1391</v>
      </c>
      <c r="C302" s="649">
        <v>89301252</v>
      </c>
      <c r="D302" s="728" t="s">
        <v>1980</v>
      </c>
      <c r="E302" s="729" t="s">
        <v>1533</v>
      </c>
      <c r="F302" s="649" t="s">
        <v>1501</v>
      </c>
      <c r="G302" s="649" t="s">
        <v>1549</v>
      </c>
      <c r="H302" s="649" t="s">
        <v>555</v>
      </c>
      <c r="I302" s="649" t="s">
        <v>645</v>
      </c>
      <c r="J302" s="649" t="s">
        <v>646</v>
      </c>
      <c r="K302" s="649" t="s">
        <v>1723</v>
      </c>
      <c r="L302" s="650">
        <v>48.31</v>
      </c>
      <c r="M302" s="650">
        <v>48.31</v>
      </c>
      <c r="N302" s="649">
        <v>1</v>
      </c>
      <c r="O302" s="730">
        <v>0.5</v>
      </c>
      <c r="P302" s="650">
        <v>48.31</v>
      </c>
      <c r="Q302" s="665">
        <v>1</v>
      </c>
      <c r="R302" s="649">
        <v>1</v>
      </c>
      <c r="S302" s="665">
        <v>1</v>
      </c>
      <c r="T302" s="730">
        <v>0.5</v>
      </c>
      <c r="U302" s="688">
        <v>1</v>
      </c>
    </row>
    <row r="303" spans="1:21" ht="14.4" customHeight="1" x14ac:dyDescent="0.3">
      <c r="A303" s="648">
        <v>25</v>
      </c>
      <c r="B303" s="649" t="s">
        <v>1391</v>
      </c>
      <c r="C303" s="649">
        <v>89301252</v>
      </c>
      <c r="D303" s="728" t="s">
        <v>1980</v>
      </c>
      <c r="E303" s="729" t="s">
        <v>1533</v>
      </c>
      <c r="F303" s="649" t="s">
        <v>1501</v>
      </c>
      <c r="G303" s="649" t="s">
        <v>1652</v>
      </c>
      <c r="H303" s="649" t="s">
        <v>555</v>
      </c>
      <c r="I303" s="649" t="s">
        <v>1912</v>
      </c>
      <c r="J303" s="649" t="s">
        <v>1913</v>
      </c>
      <c r="K303" s="649" t="s">
        <v>1914</v>
      </c>
      <c r="L303" s="650">
        <v>0</v>
      </c>
      <c r="M303" s="650">
        <v>0</v>
      </c>
      <c r="N303" s="649">
        <v>2</v>
      </c>
      <c r="O303" s="730">
        <v>2</v>
      </c>
      <c r="P303" s="650"/>
      <c r="Q303" s="665"/>
      <c r="R303" s="649"/>
      <c r="S303" s="665">
        <v>0</v>
      </c>
      <c r="T303" s="730"/>
      <c r="U303" s="688">
        <v>0</v>
      </c>
    </row>
    <row r="304" spans="1:21" ht="14.4" customHeight="1" x14ac:dyDescent="0.3">
      <c r="A304" s="648">
        <v>25</v>
      </c>
      <c r="B304" s="649" t="s">
        <v>1391</v>
      </c>
      <c r="C304" s="649">
        <v>89301252</v>
      </c>
      <c r="D304" s="728" t="s">
        <v>1980</v>
      </c>
      <c r="E304" s="729" t="s">
        <v>1534</v>
      </c>
      <c r="F304" s="649" t="s">
        <v>1501</v>
      </c>
      <c r="G304" s="649" t="s">
        <v>1544</v>
      </c>
      <c r="H304" s="649" t="s">
        <v>555</v>
      </c>
      <c r="I304" s="649" t="s">
        <v>1228</v>
      </c>
      <c r="J304" s="649" t="s">
        <v>1459</v>
      </c>
      <c r="K304" s="649" t="s">
        <v>1460</v>
      </c>
      <c r="L304" s="650">
        <v>333.31</v>
      </c>
      <c r="M304" s="650">
        <v>666.62</v>
      </c>
      <c r="N304" s="649">
        <v>2</v>
      </c>
      <c r="O304" s="730">
        <v>2</v>
      </c>
      <c r="P304" s="650">
        <v>333.31</v>
      </c>
      <c r="Q304" s="665">
        <v>0.5</v>
      </c>
      <c r="R304" s="649">
        <v>1</v>
      </c>
      <c r="S304" s="665">
        <v>0.5</v>
      </c>
      <c r="T304" s="730">
        <v>1</v>
      </c>
      <c r="U304" s="688">
        <v>0.5</v>
      </c>
    </row>
    <row r="305" spans="1:21" ht="14.4" customHeight="1" x14ac:dyDescent="0.3">
      <c r="A305" s="648">
        <v>25</v>
      </c>
      <c r="B305" s="649" t="s">
        <v>1391</v>
      </c>
      <c r="C305" s="649">
        <v>89301252</v>
      </c>
      <c r="D305" s="728" t="s">
        <v>1980</v>
      </c>
      <c r="E305" s="729" t="s">
        <v>1534</v>
      </c>
      <c r="F305" s="649" t="s">
        <v>1501</v>
      </c>
      <c r="G305" s="649" t="s">
        <v>1544</v>
      </c>
      <c r="H305" s="649" t="s">
        <v>555</v>
      </c>
      <c r="I305" s="649" t="s">
        <v>1228</v>
      </c>
      <c r="J305" s="649" t="s">
        <v>1459</v>
      </c>
      <c r="K305" s="649" t="s">
        <v>1460</v>
      </c>
      <c r="L305" s="650">
        <v>156.86000000000001</v>
      </c>
      <c r="M305" s="650">
        <v>627.44000000000005</v>
      </c>
      <c r="N305" s="649">
        <v>4</v>
      </c>
      <c r="O305" s="730">
        <v>4</v>
      </c>
      <c r="P305" s="650">
        <v>470.58000000000004</v>
      </c>
      <c r="Q305" s="665">
        <v>0.75</v>
      </c>
      <c r="R305" s="649">
        <v>3</v>
      </c>
      <c r="S305" s="665">
        <v>0.75</v>
      </c>
      <c r="T305" s="730">
        <v>3</v>
      </c>
      <c r="U305" s="688">
        <v>0.75</v>
      </c>
    </row>
    <row r="306" spans="1:21" ht="14.4" customHeight="1" x14ac:dyDescent="0.3">
      <c r="A306" s="648">
        <v>25</v>
      </c>
      <c r="B306" s="649" t="s">
        <v>1391</v>
      </c>
      <c r="C306" s="649">
        <v>89301252</v>
      </c>
      <c r="D306" s="728" t="s">
        <v>1980</v>
      </c>
      <c r="E306" s="729" t="s">
        <v>1534</v>
      </c>
      <c r="F306" s="649" t="s">
        <v>1501</v>
      </c>
      <c r="G306" s="649" t="s">
        <v>1915</v>
      </c>
      <c r="H306" s="649" t="s">
        <v>1084</v>
      </c>
      <c r="I306" s="649" t="s">
        <v>1167</v>
      </c>
      <c r="J306" s="649" t="s">
        <v>1168</v>
      </c>
      <c r="K306" s="649" t="s">
        <v>1484</v>
      </c>
      <c r="L306" s="650">
        <v>216.16</v>
      </c>
      <c r="M306" s="650">
        <v>216.16</v>
      </c>
      <c r="N306" s="649">
        <v>1</v>
      </c>
      <c r="O306" s="730">
        <v>1</v>
      </c>
      <c r="P306" s="650">
        <v>216.16</v>
      </c>
      <c r="Q306" s="665">
        <v>1</v>
      </c>
      <c r="R306" s="649">
        <v>1</v>
      </c>
      <c r="S306" s="665">
        <v>1</v>
      </c>
      <c r="T306" s="730">
        <v>1</v>
      </c>
      <c r="U306" s="688">
        <v>1</v>
      </c>
    </row>
    <row r="307" spans="1:21" ht="14.4" customHeight="1" x14ac:dyDescent="0.3">
      <c r="A307" s="648">
        <v>25</v>
      </c>
      <c r="B307" s="649" t="s">
        <v>1391</v>
      </c>
      <c r="C307" s="649">
        <v>89301252</v>
      </c>
      <c r="D307" s="728" t="s">
        <v>1980</v>
      </c>
      <c r="E307" s="729" t="s">
        <v>1534</v>
      </c>
      <c r="F307" s="649" t="s">
        <v>1501</v>
      </c>
      <c r="G307" s="649" t="s">
        <v>1662</v>
      </c>
      <c r="H307" s="649" t="s">
        <v>555</v>
      </c>
      <c r="I307" s="649" t="s">
        <v>1916</v>
      </c>
      <c r="J307" s="649" t="s">
        <v>1772</v>
      </c>
      <c r="K307" s="649" t="s">
        <v>1917</v>
      </c>
      <c r="L307" s="650">
        <v>0</v>
      </c>
      <c r="M307" s="650">
        <v>0</v>
      </c>
      <c r="N307" s="649">
        <v>1</v>
      </c>
      <c r="O307" s="730">
        <v>0.5</v>
      </c>
      <c r="P307" s="650"/>
      <c r="Q307" s="665"/>
      <c r="R307" s="649"/>
      <c r="S307" s="665">
        <v>0</v>
      </c>
      <c r="T307" s="730"/>
      <c r="U307" s="688">
        <v>0</v>
      </c>
    </row>
    <row r="308" spans="1:21" ht="14.4" customHeight="1" x14ac:dyDescent="0.3">
      <c r="A308" s="648">
        <v>25</v>
      </c>
      <c r="B308" s="649" t="s">
        <v>1391</v>
      </c>
      <c r="C308" s="649">
        <v>89301252</v>
      </c>
      <c r="D308" s="728" t="s">
        <v>1980</v>
      </c>
      <c r="E308" s="729" t="s">
        <v>1534</v>
      </c>
      <c r="F308" s="649" t="s">
        <v>1501</v>
      </c>
      <c r="G308" s="649" t="s">
        <v>1662</v>
      </c>
      <c r="H308" s="649" t="s">
        <v>555</v>
      </c>
      <c r="I308" s="649" t="s">
        <v>1825</v>
      </c>
      <c r="J308" s="649" t="s">
        <v>1826</v>
      </c>
      <c r="K308" s="649" t="s">
        <v>1827</v>
      </c>
      <c r="L308" s="650">
        <v>37.68</v>
      </c>
      <c r="M308" s="650">
        <v>37.68</v>
      </c>
      <c r="N308" s="649">
        <v>1</v>
      </c>
      <c r="O308" s="730">
        <v>1</v>
      </c>
      <c r="P308" s="650"/>
      <c r="Q308" s="665">
        <v>0</v>
      </c>
      <c r="R308" s="649"/>
      <c r="S308" s="665">
        <v>0</v>
      </c>
      <c r="T308" s="730"/>
      <c r="U308" s="688">
        <v>0</v>
      </c>
    </row>
    <row r="309" spans="1:21" ht="14.4" customHeight="1" x14ac:dyDescent="0.3">
      <c r="A309" s="648">
        <v>25</v>
      </c>
      <c r="B309" s="649" t="s">
        <v>1391</v>
      </c>
      <c r="C309" s="649">
        <v>89301252</v>
      </c>
      <c r="D309" s="728" t="s">
        <v>1980</v>
      </c>
      <c r="E309" s="729" t="s">
        <v>1534</v>
      </c>
      <c r="F309" s="649" t="s">
        <v>1501</v>
      </c>
      <c r="G309" s="649" t="s">
        <v>1591</v>
      </c>
      <c r="H309" s="649" t="s">
        <v>555</v>
      </c>
      <c r="I309" s="649" t="s">
        <v>1592</v>
      </c>
      <c r="J309" s="649" t="s">
        <v>1593</v>
      </c>
      <c r="K309" s="649" t="s">
        <v>1594</v>
      </c>
      <c r="L309" s="650">
        <v>0</v>
      </c>
      <c r="M309" s="650">
        <v>0</v>
      </c>
      <c r="N309" s="649">
        <v>3</v>
      </c>
      <c r="O309" s="730">
        <v>1.5</v>
      </c>
      <c r="P309" s="650">
        <v>0</v>
      </c>
      <c r="Q309" s="665"/>
      <c r="R309" s="649">
        <v>2</v>
      </c>
      <c r="S309" s="665">
        <v>0.66666666666666663</v>
      </c>
      <c r="T309" s="730">
        <v>1</v>
      </c>
      <c r="U309" s="688">
        <v>0.66666666666666663</v>
      </c>
    </row>
    <row r="310" spans="1:21" ht="14.4" customHeight="1" x14ac:dyDescent="0.3">
      <c r="A310" s="648">
        <v>25</v>
      </c>
      <c r="B310" s="649" t="s">
        <v>1391</v>
      </c>
      <c r="C310" s="649">
        <v>89301252</v>
      </c>
      <c r="D310" s="728" t="s">
        <v>1980</v>
      </c>
      <c r="E310" s="729" t="s">
        <v>1534</v>
      </c>
      <c r="F310" s="649" t="s">
        <v>1501</v>
      </c>
      <c r="G310" s="649" t="s">
        <v>1548</v>
      </c>
      <c r="H310" s="649" t="s">
        <v>1084</v>
      </c>
      <c r="I310" s="649" t="s">
        <v>1284</v>
      </c>
      <c r="J310" s="649" t="s">
        <v>1285</v>
      </c>
      <c r="K310" s="649" t="s">
        <v>1286</v>
      </c>
      <c r="L310" s="650">
        <v>154.01</v>
      </c>
      <c r="M310" s="650">
        <v>308.02</v>
      </c>
      <c r="N310" s="649">
        <v>2</v>
      </c>
      <c r="O310" s="730">
        <v>1</v>
      </c>
      <c r="P310" s="650"/>
      <c r="Q310" s="665">
        <v>0</v>
      </c>
      <c r="R310" s="649"/>
      <c r="S310" s="665">
        <v>0</v>
      </c>
      <c r="T310" s="730"/>
      <c r="U310" s="688">
        <v>0</v>
      </c>
    </row>
    <row r="311" spans="1:21" ht="14.4" customHeight="1" x14ac:dyDescent="0.3">
      <c r="A311" s="648">
        <v>25</v>
      </c>
      <c r="B311" s="649" t="s">
        <v>1391</v>
      </c>
      <c r="C311" s="649">
        <v>89301252</v>
      </c>
      <c r="D311" s="728" t="s">
        <v>1980</v>
      </c>
      <c r="E311" s="729" t="s">
        <v>1534</v>
      </c>
      <c r="F311" s="649" t="s">
        <v>1501</v>
      </c>
      <c r="G311" s="649" t="s">
        <v>1675</v>
      </c>
      <c r="H311" s="649" t="s">
        <v>555</v>
      </c>
      <c r="I311" s="649" t="s">
        <v>1676</v>
      </c>
      <c r="J311" s="649" t="s">
        <v>1677</v>
      </c>
      <c r="K311" s="649" t="s">
        <v>1678</v>
      </c>
      <c r="L311" s="650">
        <v>64.13</v>
      </c>
      <c r="M311" s="650">
        <v>64.13</v>
      </c>
      <c r="N311" s="649">
        <v>1</v>
      </c>
      <c r="O311" s="730"/>
      <c r="P311" s="650">
        <v>64.13</v>
      </c>
      <c r="Q311" s="665">
        <v>1</v>
      </c>
      <c r="R311" s="649">
        <v>1</v>
      </c>
      <c r="S311" s="665">
        <v>1</v>
      </c>
      <c r="T311" s="730"/>
      <c r="U311" s="688"/>
    </row>
    <row r="312" spans="1:21" ht="14.4" customHeight="1" x14ac:dyDescent="0.3">
      <c r="A312" s="648">
        <v>25</v>
      </c>
      <c r="B312" s="649" t="s">
        <v>1391</v>
      </c>
      <c r="C312" s="649">
        <v>89301252</v>
      </c>
      <c r="D312" s="728" t="s">
        <v>1980</v>
      </c>
      <c r="E312" s="729" t="s">
        <v>1534</v>
      </c>
      <c r="F312" s="649" t="s">
        <v>1501</v>
      </c>
      <c r="G312" s="649" t="s">
        <v>1549</v>
      </c>
      <c r="H312" s="649" t="s">
        <v>555</v>
      </c>
      <c r="I312" s="649" t="s">
        <v>1013</v>
      </c>
      <c r="J312" s="649" t="s">
        <v>646</v>
      </c>
      <c r="K312" s="649" t="s">
        <v>1558</v>
      </c>
      <c r="L312" s="650">
        <v>96.63</v>
      </c>
      <c r="M312" s="650">
        <v>96.63</v>
      </c>
      <c r="N312" s="649">
        <v>1</v>
      </c>
      <c r="O312" s="730">
        <v>1</v>
      </c>
      <c r="P312" s="650"/>
      <c r="Q312" s="665">
        <v>0</v>
      </c>
      <c r="R312" s="649"/>
      <c r="S312" s="665">
        <v>0</v>
      </c>
      <c r="T312" s="730"/>
      <c r="U312" s="688">
        <v>0</v>
      </c>
    </row>
    <row r="313" spans="1:21" ht="14.4" customHeight="1" x14ac:dyDescent="0.3">
      <c r="A313" s="648">
        <v>25</v>
      </c>
      <c r="B313" s="649" t="s">
        <v>1391</v>
      </c>
      <c r="C313" s="649">
        <v>89301252</v>
      </c>
      <c r="D313" s="728" t="s">
        <v>1980</v>
      </c>
      <c r="E313" s="729" t="s">
        <v>1534</v>
      </c>
      <c r="F313" s="649" t="s">
        <v>1501</v>
      </c>
      <c r="G313" s="649" t="s">
        <v>1687</v>
      </c>
      <c r="H313" s="649" t="s">
        <v>555</v>
      </c>
      <c r="I313" s="649" t="s">
        <v>1688</v>
      </c>
      <c r="J313" s="649" t="s">
        <v>1689</v>
      </c>
      <c r="K313" s="649" t="s">
        <v>1690</v>
      </c>
      <c r="L313" s="650">
        <v>102.89</v>
      </c>
      <c r="M313" s="650">
        <v>102.89</v>
      </c>
      <c r="N313" s="649">
        <v>1</v>
      </c>
      <c r="O313" s="730">
        <v>1</v>
      </c>
      <c r="P313" s="650"/>
      <c r="Q313" s="665">
        <v>0</v>
      </c>
      <c r="R313" s="649"/>
      <c r="S313" s="665">
        <v>0</v>
      </c>
      <c r="T313" s="730"/>
      <c r="U313" s="688">
        <v>0</v>
      </c>
    </row>
    <row r="314" spans="1:21" ht="14.4" customHeight="1" x14ac:dyDescent="0.3">
      <c r="A314" s="648">
        <v>25</v>
      </c>
      <c r="B314" s="649" t="s">
        <v>1391</v>
      </c>
      <c r="C314" s="649">
        <v>89301252</v>
      </c>
      <c r="D314" s="728" t="s">
        <v>1980</v>
      </c>
      <c r="E314" s="729" t="s">
        <v>1536</v>
      </c>
      <c r="F314" s="649" t="s">
        <v>1501</v>
      </c>
      <c r="G314" s="649" t="s">
        <v>1918</v>
      </c>
      <c r="H314" s="649" t="s">
        <v>555</v>
      </c>
      <c r="I314" s="649" t="s">
        <v>1919</v>
      </c>
      <c r="J314" s="649" t="s">
        <v>1920</v>
      </c>
      <c r="K314" s="649" t="s">
        <v>1921</v>
      </c>
      <c r="L314" s="650">
        <v>0</v>
      </c>
      <c r="M314" s="650">
        <v>0</v>
      </c>
      <c r="N314" s="649">
        <v>3</v>
      </c>
      <c r="O314" s="730">
        <v>0.5</v>
      </c>
      <c r="P314" s="650"/>
      <c r="Q314" s="665"/>
      <c r="R314" s="649"/>
      <c r="S314" s="665">
        <v>0</v>
      </c>
      <c r="T314" s="730"/>
      <c r="U314" s="688">
        <v>0</v>
      </c>
    </row>
    <row r="315" spans="1:21" ht="14.4" customHeight="1" x14ac:dyDescent="0.3">
      <c r="A315" s="648">
        <v>25</v>
      </c>
      <c r="B315" s="649" t="s">
        <v>1391</v>
      </c>
      <c r="C315" s="649">
        <v>89301252</v>
      </c>
      <c r="D315" s="728" t="s">
        <v>1980</v>
      </c>
      <c r="E315" s="729" t="s">
        <v>1536</v>
      </c>
      <c r="F315" s="649" t="s">
        <v>1501</v>
      </c>
      <c r="G315" s="649" t="s">
        <v>1922</v>
      </c>
      <c r="H315" s="649" t="s">
        <v>555</v>
      </c>
      <c r="I315" s="649" t="s">
        <v>1923</v>
      </c>
      <c r="J315" s="649" t="s">
        <v>1924</v>
      </c>
      <c r="K315" s="649" t="s">
        <v>763</v>
      </c>
      <c r="L315" s="650">
        <v>203.07</v>
      </c>
      <c r="M315" s="650">
        <v>203.07</v>
      </c>
      <c r="N315" s="649">
        <v>1</v>
      </c>
      <c r="O315" s="730">
        <v>0.5</v>
      </c>
      <c r="P315" s="650">
        <v>203.07</v>
      </c>
      <c r="Q315" s="665">
        <v>1</v>
      </c>
      <c r="R315" s="649">
        <v>1</v>
      </c>
      <c r="S315" s="665">
        <v>1</v>
      </c>
      <c r="T315" s="730">
        <v>0.5</v>
      </c>
      <c r="U315" s="688">
        <v>1</v>
      </c>
    </row>
    <row r="316" spans="1:21" ht="14.4" customHeight="1" x14ac:dyDescent="0.3">
      <c r="A316" s="648">
        <v>25</v>
      </c>
      <c r="B316" s="649" t="s">
        <v>1391</v>
      </c>
      <c r="C316" s="649">
        <v>89301252</v>
      </c>
      <c r="D316" s="728" t="s">
        <v>1980</v>
      </c>
      <c r="E316" s="729" t="s">
        <v>1536</v>
      </c>
      <c r="F316" s="649" t="s">
        <v>1501</v>
      </c>
      <c r="G316" s="649" t="s">
        <v>1544</v>
      </c>
      <c r="H316" s="649" t="s">
        <v>555</v>
      </c>
      <c r="I316" s="649" t="s">
        <v>1228</v>
      </c>
      <c r="J316" s="649" t="s">
        <v>1459</v>
      </c>
      <c r="K316" s="649" t="s">
        <v>1460</v>
      </c>
      <c r="L316" s="650">
        <v>333.31</v>
      </c>
      <c r="M316" s="650">
        <v>666.62</v>
      </c>
      <c r="N316" s="649">
        <v>2</v>
      </c>
      <c r="O316" s="730">
        <v>2</v>
      </c>
      <c r="P316" s="650">
        <v>333.31</v>
      </c>
      <c r="Q316" s="665">
        <v>0.5</v>
      </c>
      <c r="R316" s="649">
        <v>1</v>
      </c>
      <c r="S316" s="665">
        <v>0.5</v>
      </c>
      <c r="T316" s="730">
        <v>1</v>
      </c>
      <c r="U316" s="688">
        <v>0.5</v>
      </c>
    </row>
    <row r="317" spans="1:21" ht="14.4" customHeight="1" x14ac:dyDescent="0.3">
      <c r="A317" s="648">
        <v>25</v>
      </c>
      <c r="B317" s="649" t="s">
        <v>1391</v>
      </c>
      <c r="C317" s="649">
        <v>89301252</v>
      </c>
      <c r="D317" s="728" t="s">
        <v>1980</v>
      </c>
      <c r="E317" s="729" t="s">
        <v>1536</v>
      </c>
      <c r="F317" s="649" t="s">
        <v>1501</v>
      </c>
      <c r="G317" s="649" t="s">
        <v>1544</v>
      </c>
      <c r="H317" s="649" t="s">
        <v>555</v>
      </c>
      <c r="I317" s="649" t="s">
        <v>1228</v>
      </c>
      <c r="J317" s="649" t="s">
        <v>1459</v>
      </c>
      <c r="K317" s="649" t="s">
        <v>1460</v>
      </c>
      <c r="L317" s="650">
        <v>156.86000000000001</v>
      </c>
      <c r="M317" s="650">
        <v>156.86000000000001</v>
      </c>
      <c r="N317" s="649">
        <v>1</v>
      </c>
      <c r="O317" s="730">
        <v>1</v>
      </c>
      <c r="P317" s="650"/>
      <c r="Q317" s="665">
        <v>0</v>
      </c>
      <c r="R317" s="649"/>
      <c r="S317" s="665">
        <v>0</v>
      </c>
      <c r="T317" s="730"/>
      <c r="U317" s="688">
        <v>0</v>
      </c>
    </row>
    <row r="318" spans="1:21" ht="14.4" customHeight="1" x14ac:dyDescent="0.3">
      <c r="A318" s="648">
        <v>25</v>
      </c>
      <c r="B318" s="649" t="s">
        <v>1391</v>
      </c>
      <c r="C318" s="649">
        <v>89301252</v>
      </c>
      <c r="D318" s="728" t="s">
        <v>1980</v>
      </c>
      <c r="E318" s="729" t="s">
        <v>1536</v>
      </c>
      <c r="F318" s="649" t="s">
        <v>1501</v>
      </c>
      <c r="G318" s="649" t="s">
        <v>1744</v>
      </c>
      <c r="H318" s="649" t="s">
        <v>555</v>
      </c>
      <c r="I318" s="649" t="s">
        <v>704</v>
      </c>
      <c r="J318" s="649" t="s">
        <v>1745</v>
      </c>
      <c r="K318" s="649" t="s">
        <v>1746</v>
      </c>
      <c r="L318" s="650">
        <v>0</v>
      </c>
      <c r="M318" s="650">
        <v>0</v>
      </c>
      <c r="N318" s="649">
        <v>1</v>
      </c>
      <c r="O318" s="730">
        <v>1</v>
      </c>
      <c r="P318" s="650">
        <v>0</v>
      </c>
      <c r="Q318" s="665"/>
      <c r="R318" s="649">
        <v>1</v>
      </c>
      <c r="S318" s="665">
        <v>1</v>
      </c>
      <c r="T318" s="730">
        <v>1</v>
      </c>
      <c r="U318" s="688">
        <v>1</v>
      </c>
    </row>
    <row r="319" spans="1:21" ht="14.4" customHeight="1" x14ac:dyDescent="0.3">
      <c r="A319" s="648">
        <v>25</v>
      </c>
      <c r="B319" s="649" t="s">
        <v>1391</v>
      </c>
      <c r="C319" s="649">
        <v>89301252</v>
      </c>
      <c r="D319" s="728" t="s">
        <v>1980</v>
      </c>
      <c r="E319" s="729" t="s">
        <v>1536</v>
      </c>
      <c r="F319" s="649" t="s">
        <v>1501</v>
      </c>
      <c r="G319" s="649" t="s">
        <v>1559</v>
      </c>
      <c r="H319" s="649" t="s">
        <v>1084</v>
      </c>
      <c r="I319" s="649" t="s">
        <v>1280</v>
      </c>
      <c r="J319" s="649" t="s">
        <v>1281</v>
      </c>
      <c r="K319" s="649" t="s">
        <v>1464</v>
      </c>
      <c r="L319" s="650">
        <v>184.22</v>
      </c>
      <c r="M319" s="650">
        <v>921.09999999999991</v>
      </c>
      <c r="N319" s="649">
        <v>5</v>
      </c>
      <c r="O319" s="730">
        <v>1</v>
      </c>
      <c r="P319" s="650">
        <v>552.66</v>
      </c>
      <c r="Q319" s="665">
        <v>0.6</v>
      </c>
      <c r="R319" s="649">
        <v>3</v>
      </c>
      <c r="S319" s="665">
        <v>0.6</v>
      </c>
      <c r="T319" s="730">
        <v>0.5</v>
      </c>
      <c r="U319" s="688">
        <v>0.5</v>
      </c>
    </row>
    <row r="320" spans="1:21" ht="14.4" customHeight="1" x14ac:dyDescent="0.3">
      <c r="A320" s="648">
        <v>25</v>
      </c>
      <c r="B320" s="649" t="s">
        <v>1391</v>
      </c>
      <c r="C320" s="649">
        <v>89301252</v>
      </c>
      <c r="D320" s="728" t="s">
        <v>1980</v>
      </c>
      <c r="E320" s="729" t="s">
        <v>1536</v>
      </c>
      <c r="F320" s="649" t="s">
        <v>1501</v>
      </c>
      <c r="G320" s="649" t="s">
        <v>1663</v>
      </c>
      <c r="H320" s="649" t="s">
        <v>555</v>
      </c>
      <c r="I320" s="649" t="s">
        <v>1925</v>
      </c>
      <c r="J320" s="649" t="s">
        <v>1665</v>
      </c>
      <c r="K320" s="649" t="s">
        <v>1926</v>
      </c>
      <c r="L320" s="650">
        <v>386.72</v>
      </c>
      <c r="M320" s="650">
        <v>386.72</v>
      </c>
      <c r="N320" s="649">
        <v>1</v>
      </c>
      <c r="O320" s="730">
        <v>1</v>
      </c>
      <c r="P320" s="650">
        <v>386.72</v>
      </c>
      <c r="Q320" s="665">
        <v>1</v>
      </c>
      <c r="R320" s="649">
        <v>1</v>
      </c>
      <c r="S320" s="665">
        <v>1</v>
      </c>
      <c r="T320" s="730">
        <v>1</v>
      </c>
      <c r="U320" s="688">
        <v>1</v>
      </c>
    </row>
    <row r="321" spans="1:21" ht="14.4" customHeight="1" x14ac:dyDescent="0.3">
      <c r="A321" s="648">
        <v>25</v>
      </c>
      <c r="B321" s="649" t="s">
        <v>1391</v>
      </c>
      <c r="C321" s="649">
        <v>89301252</v>
      </c>
      <c r="D321" s="728" t="s">
        <v>1980</v>
      </c>
      <c r="E321" s="729" t="s">
        <v>1536</v>
      </c>
      <c r="F321" s="649" t="s">
        <v>1501</v>
      </c>
      <c r="G321" s="649" t="s">
        <v>1548</v>
      </c>
      <c r="H321" s="649" t="s">
        <v>1084</v>
      </c>
      <c r="I321" s="649" t="s">
        <v>1284</v>
      </c>
      <c r="J321" s="649" t="s">
        <v>1285</v>
      </c>
      <c r="K321" s="649" t="s">
        <v>1286</v>
      </c>
      <c r="L321" s="650">
        <v>154.01</v>
      </c>
      <c r="M321" s="650">
        <v>308.02</v>
      </c>
      <c r="N321" s="649">
        <v>2</v>
      </c>
      <c r="O321" s="730">
        <v>1</v>
      </c>
      <c r="P321" s="650">
        <v>308.02</v>
      </c>
      <c r="Q321" s="665">
        <v>1</v>
      </c>
      <c r="R321" s="649">
        <v>2</v>
      </c>
      <c r="S321" s="665">
        <v>1</v>
      </c>
      <c r="T321" s="730">
        <v>1</v>
      </c>
      <c r="U321" s="688">
        <v>1</v>
      </c>
    </row>
    <row r="322" spans="1:21" ht="14.4" customHeight="1" x14ac:dyDescent="0.3">
      <c r="A322" s="648">
        <v>25</v>
      </c>
      <c r="B322" s="649" t="s">
        <v>1391</v>
      </c>
      <c r="C322" s="649">
        <v>89301252</v>
      </c>
      <c r="D322" s="728" t="s">
        <v>1980</v>
      </c>
      <c r="E322" s="729" t="s">
        <v>1536</v>
      </c>
      <c r="F322" s="649" t="s">
        <v>1501</v>
      </c>
      <c r="G322" s="649" t="s">
        <v>1737</v>
      </c>
      <c r="H322" s="649" t="s">
        <v>555</v>
      </c>
      <c r="I322" s="649" t="s">
        <v>1755</v>
      </c>
      <c r="J322" s="649" t="s">
        <v>1738</v>
      </c>
      <c r="K322" s="649" t="s">
        <v>1756</v>
      </c>
      <c r="L322" s="650">
        <v>34.31</v>
      </c>
      <c r="M322" s="650">
        <v>68.62</v>
      </c>
      <c r="N322" s="649">
        <v>2</v>
      </c>
      <c r="O322" s="730">
        <v>0.5</v>
      </c>
      <c r="P322" s="650"/>
      <c r="Q322" s="665">
        <v>0</v>
      </c>
      <c r="R322" s="649"/>
      <c r="S322" s="665">
        <v>0</v>
      </c>
      <c r="T322" s="730"/>
      <c r="U322" s="688">
        <v>0</v>
      </c>
    </row>
    <row r="323" spans="1:21" ht="14.4" customHeight="1" x14ac:dyDescent="0.3">
      <c r="A323" s="648">
        <v>25</v>
      </c>
      <c r="B323" s="649" t="s">
        <v>1391</v>
      </c>
      <c r="C323" s="649">
        <v>89301252</v>
      </c>
      <c r="D323" s="728" t="s">
        <v>1980</v>
      </c>
      <c r="E323" s="729" t="s">
        <v>1536</v>
      </c>
      <c r="F323" s="649" t="s">
        <v>1501</v>
      </c>
      <c r="G323" s="649" t="s">
        <v>1757</v>
      </c>
      <c r="H323" s="649" t="s">
        <v>555</v>
      </c>
      <c r="I323" s="649" t="s">
        <v>907</v>
      </c>
      <c r="J323" s="649" t="s">
        <v>1758</v>
      </c>
      <c r="K323" s="649" t="s">
        <v>1759</v>
      </c>
      <c r="L323" s="650">
        <v>65.069999999999993</v>
      </c>
      <c r="M323" s="650">
        <v>65.069999999999993</v>
      </c>
      <c r="N323" s="649">
        <v>1</v>
      </c>
      <c r="O323" s="730">
        <v>0.5</v>
      </c>
      <c r="P323" s="650"/>
      <c r="Q323" s="665">
        <v>0</v>
      </c>
      <c r="R323" s="649"/>
      <c r="S323" s="665">
        <v>0</v>
      </c>
      <c r="T323" s="730"/>
      <c r="U323" s="688">
        <v>0</v>
      </c>
    </row>
    <row r="324" spans="1:21" ht="14.4" customHeight="1" x14ac:dyDescent="0.3">
      <c r="A324" s="648">
        <v>25</v>
      </c>
      <c r="B324" s="649" t="s">
        <v>1391</v>
      </c>
      <c r="C324" s="649">
        <v>89301252</v>
      </c>
      <c r="D324" s="728" t="s">
        <v>1980</v>
      </c>
      <c r="E324" s="729" t="s">
        <v>1536</v>
      </c>
      <c r="F324" s="649" t="s">
        <v>1501</v>
      </c>
      <c r="G324" s="649" t="s">
        <v>1927</v>
      </c>
      <c r="H324" s="649" t="s">
        <v>1084</v>
      </c>
      <c r="I324" s="649" t="s">
        <v>1105</v>
      </c>
      <c r="J324" s="649" t="s">
        <v>1106</v>
      </c>
      <c r="K324" s="649" t="s">
        <v>1107</v>
      </c>
      <c r="L324" s="650">
        <v>937.93</v>
      </c>
      <c r="M324" s="650">
        <v>1875.86</v>
      </c>
      <c r="N324" s="649">
        <v>2</v>
      </c>
      <c r="O324" s="730">
        <v>0.5</v>
      </c>
      <c r="P324" s="650">
        <v>1875.86</v>
      </c>
      <c r="Q324" s="665">
        <v>1</v>
      </c>
      <c r="R324" s="649">
        <v>2</v>
      </c>
      <c r="S324" s="665">
        <v>1</v>
      </c>
      <c r="T324" s="730">
        <v>0.5</v>
      </c>
      <c r="U324" s="688">
        <v>1</v>
      </c>
    </row>
    <row r="325" spans="1:21" ht="14.4" customHeight="1" x14ac:dyDescent="0.3">
      <c r="A325" s="648">
        <v>25</v>
      </c>
      <c r="B325" s="649" t="s">
        <v>1391</v>
      </c>
      <c r="C325" s="649">
        <v>89301252</v>
      </c>
      <c r="D325" s="728" t="s">
        <v>1980</v>
      </c>
      <c r="E325" s="729" t="s">
        <v>1536</v>
      </c>
      <c r="F325" s="649" t="s">
        <v>1501</v>
      </c>
      <c r="G325" s="649" t="s">
        <v>1928</v>
      </c>
      <c r="H325" s="649" t="s">
        <v>1084</v>
      </c>
      <c r="I325" s="649" t="s">
        <v>1929</v>
      </c>
      <c r="J325" s="649" t="s">
        <v>1930</v>
      </c>
      <c r="K325" s="649" t="s">
        <v>1931</v>
      </c>
      <c r="L325" s="650">
        <v>0</v>
      </c>
      <c r="M325" s="650">
        <v>0</v>
      </c>
      <c r="N325" s="649">
        <v>1</v>
      </c>
      <c r="O325" s="730">
        <v>0.5</v>
      </c>
      <c r="P325" s="650">
        <v>0</v>
      </c>
      <c r="Q325" s="665"/>
      <c r="R325" s="649">
        <v>1</v>
      </c>
      <c r="S325" s="665">
        <v>1</v>
      </c>
      <c r="T325" s="730">
        <v>0.5</v>
      </c>
      <c r="U325" s="688">
        <v>1</v>
      </c>
    </row>
    <row r="326" spans="1:21" ht="14.4" customHeight="1" x14ac:dyDescent="0.3">
      <c r="A326" s="648">
        <v>25</v>
      </c>
      <c r="B326" s="649" t="s">
        <v>1391</v>
      </c>
      <c r="C326" s="649">
        <v>89301252</v>
      </c>
      <c r="D326" s="728" t="s">
        <v>1980</v>
      </c>
      <c r="E326" s="729" t="s">
        <v>1536</v>
      </c>
      <c r="F326" s="649" t="s">
        <v>1501</v>
      </c>
      <c r="G326" s="649" t="s">
        <v>1932</v>
      </c>
      <c r="H326" s="649" t="s">
        <v>555</v>
      </c>
      <c r="I326" s="649" t="s">
        <v>1933</v>
      </c>
      <c r="J326" s="649" t="s">
        <v>1934</v>
      </c>
      <c r="K326" s="649" t="s">
        <v>1935</v>
      </c>
      <c r="L326" s="650">
        <v>42.74</v>
      </c>
      <c r="M326" s="650">
        <v>42.74</v>
      </c>
      <c r="N326" s="649">
        <v>1</v>
      </c>
      <c r="O326" s="730">
        <v>1</v>
      </c>
      <c r="P326" s="650"/>
      <c r="Q326" s="665">
        <v>0</v>
      </c>
      <c r="R326" s="649"/>
      <c r="S326" s="665">
        <v>0</v>
      </c>
      <c r="T326" s="730"/>
      <c r="U326" s="688">
        <v>0</v>
      </c>
    </row>
    <row r="327" spans="1:21" ht="14.4" customHeight="1" x14ac:dyDescent="0.3">
      <c r="A327" s="648">
        <v>25</v>
      </c>
      <c r="B327" s="649" t="s">
        <v>1391</v>
      </c>
      <c r="C327" s="649">
        <v>89301252</v>
      </c>
      <c r="D327" s="728" t="s">
        <v>1980</v>
      </c>
      <c r="E327" s="729" t="s">
        <v>1536</v>
      </c>
      <c r="F327" s="649" t="s">
        <v>1501</v>
      </c>
      <c r="G327" s="649" t="s">
        <v>1652</v>
      </c>
      <c r="H327" s="649" t="s">
        <v>555</v>
      </c>
      <c r="I327" s="649" t="s">
        <v>1936</v>
      </c>
      <c r="J327" s="649" t="s">
        <v>1654</v>
      </c>
      <c r="K327" s="649" t="s">
        <v>955</v>
      </c>
      <c r="L327" s="650">
        <v>0</v>
      </c>
      <c r="M327" s="650">
        <v>0</v>
      </c>
      <c r="N327" s="649">
        <v>2</v>
      </c>
      <c r="O327" s="730">
        <v>1</v>
      </c>
      <c r="P327" s="650"/>
      <c r="Q327" s="665"/>
      <c r="R327" s="649"/>
      <c r="S327" s="665">
        <v>0</v>
      </c>
      <c r="T327" s="730"/>
      <c r="U327" s="688">
        <v>0</v>
      </c>
    </row>
    <row r="328" spans="1:21" ht="14.4" customHeight="1" x14ac:dyDescent="0.3">
      <c r="A328" s="648">
        <v>25</v>
      </c>
      <c r="B328" s="649" t="s">
        <v>1391</v>
      </c>
      <c r="C328" s="649">
        <v>89305252</v>
      </c>
      <c r="D328" s="728" t="s">
        <v>1981</v>
      </c>
      <c r="E328" s="729" t="s">
        <v>1515</v>
      </c>
      <c r="F328" s="649" t="s">
        <v>1501</v>
      </c>
      <c r="G328" s="649" t="s">
        <v>1544</v>
      </c>
      <c r="H328" s="649" t="s">
        <v>555</v>
      </c>
      <c r="I328" s="649" t="s">
        <v>1228</v>
      </c>
      <c r="J328" s="649" t="s">
        <v>1459</v>
      </c>
      <c r="K328" s="649" t="s">
        <v>1460</v>
      </c>
      <c r="L328" s="650">
        <v>333.31</v>
      </c>
      <c r="M328" s="650">
        <v>333.31</v>
      </c>
      <c r="N328" s="649">
        <v>1</v>
      </c>
      <c r="O328" s="730">
        <v>0.5</v>
      </c>
      <c r="P328" s="650">
        <v>333.31</v>
      </c>
      <c r="Q328" s="665">
        <v>1</v>
      </c>
      <c r="R328" s="649">
        <v>1</v>
      </c>
      <c r="S328" s="665">
        <v>1</v>
      </c>
      <c r="T328" s="730">
        <v>0.5</v>
      </c>
      <c r="U328" s="688">
        <v>1</v>
      </c>
    </row>
    <row r="329" spans="1:21" ht="14.4" customHeight="1" x14ac:dyDescent="0.3">
      <c r="A329" s="648">
        <v>25</v>
      </c>
      <c r="B329" s="649" t="s">
        <v>1391</v>
      </c>
      <c r="C329" s="649">
        <v>89305252</v>
      </c>
      <c r="D329" s="728" t="s">
        <v>1981</v>
      </c>
      <c r="E329" s="729" t="s">
        <v>1515</v>
      </c>
      <c r="F329" s="649" t="s">
        <v>1501</v>
      </c>
      <c r="G329" s="649" t="s">
        <v>1544</v>
      </c>
      <c r="H329" s="649" t="s">
        <v>555</v>
      </c>
      <c r="I329" s="649" t="s">
        <v>1228</v>
      </c>
      <c r="J329" s="649" t="s">
        <v>1459</v>
      </c>
      <c r="K329" s="649" t="s">
        <v>1460</v>
      </c>
      <c r="L329" s="650">
        <v>156.86000000000001</v>
      </c>
      <c r="M329" s="650">
        <v>156.86000000000001</v>
      </c>
      <c r="N329" s="649">
        <v>1</v>
      </c>
      <c r="O329" s="730">
        <v>1</v>
      </c>
      <c r="P329" s="650"/>
      <c r="Q329" s="665">
        <v>0</v>
      </c>
      <c r="R329" s="649"/>
      <c r="S329" s="665">
        <v>0</v>
      </c>
      <c r="T329" s="730"/>
      <c r="U329" s="688">
        <v>0</v>
      </c>
    </row>
    <row r="330" spans="1:21" ht="14.4" customHeight="1" x14ac:dyDescent="0.3">
      <c r="A330" s="648">
        <v>25</v>
      </c>
      <c r="B330" s="649" t="s">
        <v>1391</v>
      </c>
      <c r="C330" s="649">
        <v>89305252</v>
      </c>
      <c r="D330" s="728" t="s">
        <v>1981</v>
      </c>
      <c r="E330" s="729" t="s">
        <v>1515</v>
      </c>
      <c r="F330" s="649" t="s">
        <v>1501</v>
      </c>
      <c r="G330" s="649" t="s">
        <v>1549</v>
      </c>
      <c r="H330" s="649" t="s">
        <v>1084</v>
      </c>
      <c r="I330" s="649" t="s">
        <v>1550</v>
      </c>
      <c r="J330" s="649" t="s">
        <v>646</v>
      </c>
      <c r="K330" s="649" t="s">
        <v>1551</v>
      </c>
      <c r="L330" s="650">
        <v>48.31</v>
      </c>
      <c r="M330" s="650">
        <v>96.62</v>
      </c>
      <c r="N330" s="649">
        <v>2</v>
      </c>
      <c r="O330" s="730">
        <v>1.5</v>
      </c>
      <c r="P330" s="650">
        <v>48.31</v>
      </c>
      <c r="Q330" s="665">
        <v>0.5</v>
      </c>
      <c r="R330" s="649">
        <v>1</v>
      </c>
      <c r="S330" s="665">
        <v>0.5</v>
      </c>
      <c r="T330" s="730">
        <v>0.5</v>
      </c>
      <c r="U330" s="688">
        <v>0.33333333333333331</v>
      </c>
    </row>
    <row r="331" spans="1:21" ht="14.4" customHeight="1" x14ac:dyDescent="0.3">
      <c r="A331" s="648">
        <v>25</v>
      </c>
      <c r="B331" s="649" t="s">
        <v>1391</v>
      </c>
      <c r="C331" s="649">
        <v>89305252</v>
      </c>
      <c r="D331" s="728" t="s">
        <v>1981</v>
      </c>
      <c r="E331" s="729" t="s">
        <v>1519</v>
      </c>
      <c r="F331" s="649" t="s">
        <v>1501</v>
      </c>
      <c r="G331" s="649" t="s">
        <v>1544</v>
      </c>
      <c r="H331" s="649" t="s">
        <v>555</v>
      </c>
      <c r="I331" s="649" t="s">
        <v>1228</v>
      </c>
      <c r="J331" s="649" t="s">
        <v>1459</v>
      </c>
      <c r="K331" s="649" t="s">
        <v>1460</v>
      </c>
      <c r="L331" s="650">
        <v>333.31</v>
      </c>
      <c r="M331" s="650">
        <v>2666.48</v>
      </c>
      <c r="N331" s="649">
        <v>8</v>
      </c>
      <c r="O331" s="730">
        <v>7.5</v>
      </c>
      <c r="P331" s="650">
        <v>999.93000000000006</v>
      </c>
      <c r="Q331" s="665">
        <v>0.375</v>
      </c>
      <c r="R331" s="649">
        <v>3</v>
      </c>
      <c r="S331" s="665">
        <v>0.375</v>
      </c>
      <c r="T331" s="730">
        <v>2.5</v>
      </c>
      <c r="U331" s="688">
        <v>0.33333333333333331</v>
      </c>
    </row>
    <row r="332" spans="1:21" ht="14.4" customHeight="1" x14ac:dyDescent="0.3">
      <c r="A332" s="648">
        <v>25</v>
      </c>
      <c r="B332" s="649" t="s">
        <v>1391</v>
      </c>
      <c r="C332" s="649">
        <v>89305252</v>
      </c>
      <c r="D332" s="728" t="s">
        <v>1981</v>
      </c>
      <c r="E332" s="729" t="s">
        <v>1519</v>
      </c>
      <c r="F332" s="649" t="s">
        <v>1501</v>
      </c>
      <c r="G332" s="649" t="s">
        <v>1544</v>
      </c>
      <c r="H332" s="649" t="s">
        <v>555</v>
      </c>
      <c r="I332" s="649" t="s">
        <v>1228</v>
      </c>
      <c r="J332" s="649" t="s">
        <v>1459</v>
      </c>
      <c r="K332" s="649" t="s">
        <v>1460</v>
      </c>
      <c r="L332" s="650">
        <v>156.86000000000001</v>
      </c>
      <c r="M332" s="650">
        <v>1098.02</v>
      </c>
      <c r="N332" s="649">
        <v>7</v>
      </c>
      <c r="O332" s="730">
        <v>6</v>
      </c>
      <c r="P332" s="650">
        <v>784.30000000000007</v>
      </c>
      <c r="Q332" s="665">
        <v>0.71428571428571441</v>
      </c>
      <c r="R332" s="649">
        <v>5</v>
      </c>
      <c r="S332" s="665">
        <v>0.7142857142857143</v>
      </c>
      <c r="T332" s="730">
        <v>4</v>
      </c>
      <c r="U332" s="688">
        <v>0.66666666666666663</v>
      </c>
    </row>
    <row r="333" spans="1:21" ht="14.4" customHeight="1" x14ac:dyDescent="0.3">
      <c r="A333" s="648">
        <v>25</v>
      </c>
      <c r="B333" s="649" t="s">
        <v>1391</v>
      </c>
      <c r="C333" s="649">
        <v>89305252</v>
      </c>
      <c r="D333" s="728" t="s">
        <v>1981</v>
      </c>
      <c r="E333" s="729" t="s">
        <v>1519</v>
      </c>
      <c r="F333" s="649" t="s">
        <v>1501</v>
      </c>
      <c r="G333" s="649" t="s">
        <v>1544</v>
      </c>
      <c r="H333" s="649" t="s">
        <v>555</v>
      </c>
      <c r="I333" s="649" t="s">
        <v>1547</v>
      </c>
      <c r="J333" s="649" t="s">
        <v>1459</v>
      </c>
      <c r="K333" s="649" t="s">
        <v>1460</v>
      </c>
      <c r="L333" s="650">
        <v>333.31</v>
      </c>
      <c r="M333" s="650">
        <v>333.31</v>
      </c>
      <c r="N333" s="649">
        <v>1</v>
      </c>
      <c r="O333" s="730">
        <v>1</v>
      </c>
      <c r="P333" s="650">
        <v>333.31</v>
      </c>
      <c r="Q333" s="665">
        <v>1</v>
      </c>
      <c r="R333" s="649">
        <v>1</v>
      </c>
      <c r="S333" s="665">
        <v>1</v>
      </c>
      <c r="T333" s="730">
        <v>1</v>
      </c>
      <c r="U333" s="688">
        <v>1</v>
      </c>
    </row>
    <row r="334" spans="1:21" ht="14.4" customHeight="1" x14ac:dyDescent="0.3">
      <c r="A334" s="648">
        <v>25</v>
      </c>
      <c r="B334" s="649" t="s">
        <v>1391</v>
      </c>
      <c r="C334" s="649">
        <v>89305252</v>
      </c>
      <c r="D334" s="728" t="s">
        <v>1981</v>
      </c>
      <c r="E334" s="729" t="s">
        <v>1519</v>
      </c>
      <c r="F334" s="649" t="s">
        <v>1501</v>
      </c>
      <c r="G334" s="649" t="s">
        <v>1548</v>
      </c>
      <c r="H334" s="649" t="s">
        <v>1084</v>
      </c>
      <c r="I334" s="649" t="s">
        <v>1284</v>
      </c>
      <c r="J334" s="649" t="s">
        <v>1285</v>
      </c>
      <c r="K334" s="649" t="s">
        <v>1286</v>
      </c>
      <c r="L334" s="650">
        <v>154.01</v>
      </c>
      <c r="M334" s="650">
        <v>308.02</v>
      </c>
      <c r="N334" s="649">
        <v>2</v>
      </c>
      <c r="O334" s="730">
        <v>2</v>
      </c>
      <c r="P334" s="650"/>
      <c r="Q334" s="665">
        <v>0</v>
      </c>
      <c r="R334" s="649"/>
      <c r="S334" s="665">
        <v>0</v>
      </c>
      <c r="T334" s="730"/>
      <c r="U334" s="688">
        <v>0</v>
      </c>
    </row>
    <row r="335" spans="1:21" ht="14.4" customHeight="1" x14ac:dyDescent="0.3">
      <c r="A335" s="648">
        <v>25</v>
      </c>
      <c r="B335" s="649" t="s">
        <v>1391</v>
      </c>
      <c r="C335" s="649">
        <v>89305252</v>
      </c>
      <c r="D335" s="728" t="s">
        <v>1981</v>
      </c>
      <c r="E335" s="729" t="s">
        <v>1519</v>
      </c>
      <c r="F335" s="649" t="s">
        <v>1501</v>
      </c>
      <c r="G335" s="649" t="s">
        <v>1549</v>
      </c>
      <c r="H335" s="649" t="s">
        <v>1084</v>
      </c>
      <c r="I335" s="649" t="s">
        <v>1550</v>
      </c>
      <c r="J335" s="649" t="s">
        <v>646</v>
      </c>
      <c r="K335" s="649" t="s">
        <v>1551</v>
      </c>
      <c r="L335" s="650">
        <v>48.31</v>
      </c>
      <c r="M335" s="650">
        <v>48.31</v>
      </c>
      <c r="N335" s="649">
        <v>1</v>
      </c>
      <c r="O335" s="730">
        <v>1</v>
      </c>
      <c r="P335" s="650"/>
      <c r="Q335" s="665">
        <v>0</v>
      </c>
      <c r="R335" s="649"/>
      <c r="S335" s="665">
        <v>0</v>
      </c>
      <c r="T335" s="730"/>
      <c r="U335" s="688">
        <v>0</v>
      </c>
    </row>
    <row r="336" spans="1:21" ht="14.4" customHeight="1" x14ac:dyDescent="0.3">
      <c r="A336" s="648">
        <v>25</v>
      </c>
      <c r="B336" s="649" t="s">
        <v>1391</v>
      </c>
      <c r="C336" s="649">
        <v>89305252</v>
      </c>
      <c r="D336" s="728" t="s">
        <v>1981</v>
      </c>
      <c r="E336" s="729" t="s">
        <v>1519</v>
      </c>
      <c r="F336" s="649" t="s">
        <v>1501</v>
      </c>
      <c r="G336" s="649" t="s">
        <v>1566</v>
      </c>
      <c r="H336" s="649" t="s">
        <v>555</v>
      </c>
      <c r="I336" s="649" t="s">
        <v>1685</v>
      </c>
      <c r="J336" s="649" t="s">
        <v>1066</v>
      </c>
      <c r="K336" s="649" t="s">
        <v>1686</v>
      </c>
      <c r="L336" s="650">
        <v>56.69</v>
      </c>
      <c r="M336" s="650">
        <v>56.69</v>
      </c>
      <c r="N336" s="649">
        <v>1</v>
      </c>
      <c r="O336" s="730">
        <v>0.5</v>
      </c>
      <c r="P336" s="650">
        <v>56.69</v>
      </c>
      <c r="Q336" s="665">
        <v>1</v>
      </c>
      <c r="R336" s="649">
        <v>1</v>
      </c>
      <c r="S336" s="665">
        <v>1</v>
      </c>
      <c r="T336" s="730">
        <v>0.5</v>
      </c>
      <c r="U336" s="688">
        <v>1</v>
      </c>
    </row>
    <row r="337" spans="1:21" ht="14.4" customHeight="1" x14ac:dyDescent="0.3">
      <c r="A337" s="648">
        <v>25</v>
      </c>
      <c r="B337" s="649" t="s">
        <v>1391</v>
      </c>
      <c r="C337" s="649">
        <v>89305252</v>
      </c>
      <c r="D337" s="728" t="s">
        <v>1981</v>
      </c>
      <c r="E337" s="729" t="s">
        <v>1522</v>
      </c>
      <c r="F337" s="649" t="s">
        <v>1501</v>
      </c>
      <c r="G337" s="649" t="s">
        <v>1544</v>
      </c>
      <c r="H337" s="649" t="s">
        <v>555</v>
      </c>
      <c r="I337" s="649" t="s">
        <v>1228</v>
      </c>
      <c r="J337" s="649" t="s">
        <v>1459</v>
      </c>
      <c r="K337" s="649" t="s">
        <v>1460</v>
      </c>
      <c r="L337" s="650">
        <v>333.31</v>
      </c>
      <c r="M337" s="650">
        <v>999.93000000000006</v>
      </c>
      <c r="N337" s="649">
        <v>3</v>
      </c>
      <c r="O337" s="730">
        <v>3</v>
      </c>
      <c r="P337" s="650">
        <v>666.62</v>
      </c>
      <c r="Q337" s="665">
        <v>0.66666666666666663</v>
      </c>
      <c r="R337" s="649">
        <v>2</v>
      </c>
      <c r="S337" s="665">
        <v>0.66666666666666663</v>
      </c>
      <c r="T337" s="730">
        <v>2</v>
      </c>
      <c r="U337" s="688">
        <v>0.66666666666666663</v>
      </c>
    </row>
    <row r="338" spans="1:21" ht="14.4" customHeight="1" x14ac:dyDescent="0.3">
      <c r="A338" s="648">
        <v>25</v>
      </c>
      <c r="B338" s="649" t="s">
        <v>1391</v>
      </c>
      <c r="C338" s="649">
        <v>89305252</v>
      </c>
      <c r="D338" s="728" t="s">
        <v>1981</v>
      </c>
      <c r="E338" s="729" t="s">
        <v>1522</v>
      </c>
      <c r="F338" s="649" t="s">
        <v>1501</v>
      </c>
      <c r="G338" s="649" t="s">
        <v>1548</v>
      </c>
      <c r="H338" s="649" t="s">
        <v>1084</v>
      </c>
      <c r="I338" s="649" t="s">
        <v>1284</v>
      </c>
      <c r="J338" s="649" t="s">
        <v>1285</v>
      </c>
      <c r="K338" s="649" t="s">
        <v>1286</v>
      </c>
      <c r="L338" s="650">
        <v>154.01</v>
      </c>
      <c r="M338" s="650">
        <v>154.01</v>
      </c>
      <c r="N338" s="649">
        <v>1</v>
      </c>
      <c r="O338" s="730">
        <v>1</v>
      </c>
      <c r="P338" s="650">
        <v>154.01</v>
      </c>
      <c r="Q338" s="665">
        <v>1</v>
      </c>
      <c r="R338" s="649">
        <v>1</v>
      </c>
      <c r="S338" s="665">
        <v>1</v>
      </c>
      <c r="T338" s="730">
        <v>1</v>
      </c>
      <c r="U338" s="688">
        <v>1</v>
      </c>
    </row>
    <row r="339" spans="1:21" ht="14.4" customHeight="1" x14ac:dyDescent="0.3">
      <c r="A339" s="648">
        <v>25</v>
      </c>
      <c r="B339" s="649" t="s">
        <v>1391</v>
      </c>
      <c r="C339" s="649">
        <v>89305252</v>
      </c>
      <c r="D339" s="728" t="s">
        <v>1981</v>
      </c>
      <c r="E339" s="729" t="s">
        <v>1525</v>
      </c>
      <c r="F339" s="649" t="s">
        <v>1501</v>
      </c>
      <c r="G339" s="649" t="s">
        <v>1544</v>
      </c>
      <c r="H339" s="649" t="s">
        <v>555</v>
      </c>
      <c r="I339" s="649" t="s">
        <v>1228</v>
      </c>
      <c r="J339" s="649" t="s">
        <v>1459</v>
      </c>
      <c r="K339" s="649" t="s">
        <v>1460</v>
      </c>
      <c r="L339" s="650">
        <v>333.31</v>
      </c>
      <c r="M339" s="650">
        <v>333.31</v>
      </c>
      <c r="N339" s="649">
        <v>1</v>
      </c>
      <c r="O339" s="730">
        <v>1</v>
      </c>
      <c r="P339" s="650"/>
      <c r="Q339" s="665">
        <v>0</v>
      </c>
      <c r="R339" s="649"/>
      <c r="S339" s="665">
        <v>0</v>
      </c>
      <c r="T339" s="730"/>
      <c r="U339" s="688">
        <v>0</v>
      </c>
    </row>
    <row r="340" spans="1:21" ht="14.4" customHeight="1" x14ac:dyDescent="0.3">
      <c r="A340" s="648">
        <v>25</v>
      </c>
      <c r="B340" s="649" t="s">
        <v>1391</v>
      </c>
      <c r="C340" s="649">
        <v>89305252</v>
      </c>
      <c r="D340" s="728" t="s">
        <v>1981</v>
      </c>
      <c r="E340" s="729" t="s">
        <v>1525</v>
      </c>
      <c r="F340" s="649" t="s">
        <v>1501</v>
      </c>
      <c r="G340" s="649" t="s">
        <v>1544</v>
      </c>
      <c r="H340" s="649" t="s">
        <v>555</v>
      </c>
      <c r="I340" s="649" t="s">
        <v>1228</v>
      </c>
      <c r="J340" s="649" t="s">
        <v>1459</v>
      </c>
      <c r="K340" s="649" t="s">
        <v>1460</v>
      </c>
      <c r="L340" s="650">
        <v>156.86000000000001</v>
      </c>
      <c r="M340" s="650">
        <v>470.58000000000004</v>
      </c>
      <c r="N340" s="649">
        <v>3</v>
      </c>
      <c r="O340" s="730">
        <v>2.5</v>
      </c>
      <c r="P340" s="650">
        <v>470.58000000000004</v>
      </c>
      <c r="Q340" s="665">
        <v>1</v>
      </c>
      <c r="R340" s="649">
        <v>3</v>
      </c>
      <c r="S340" s="665">
        <v>1</v>
      </c>
      <c r="T340" s="730">
        <v>2.5</v>
      </c>
      <c r="U340" s="688">
        <v>1</v>
      </c>
    </row>
    <row r="341" spans="1:21" ht="14.4" customHeight="1" x14ac:dyDescent="0.3">
      <c r="A341" s="648">
        <v>25</v>
      </c>
      <c r="B341" s="649" t="s">
        <v>1391</v>
      </c>
      <c r="C341" s="649">
        <v>89305252</v>
      </c>
      <c r="D341" s="728" t="s">
        <v>1981</v>
      </c>
      <c r="E341" s="729" t="s">
        <v>1525</v>
      </c>
      <c r="F341" s="649" t="s">
        <v>1501</v>
      </c>
      <c r="G341" s="649" t="s">
        <v>1549</v>
      </c>
      <c r="H341" s="649" t="s">
        <v>1084</v>
      </c>
      <c r="I341" s="649" t="s">
        <v>1550</v>
      </c>
      <c r="J341" s="649" t="s">
        <v>646</v>
      </c>
      <c r="K341" s="649" t="s">
        <v>1551</v>
      </c>
      <c r="L341" s="650">
        <v>48.31</v>
      </c>
      <c r="M341" s="650">
        <v>48.31</v>
      </c>
      <c r="N341" s="649">
        <v>1</v>
      </c>
      <c r="O341" s="730">
        <v>0.5</v>
      </c>
      <c r="P341" s="650">
        <v>48.31</v>
      </c>
      <c r="Q341" s="665">
        <v>1</v>
      </c>
      <c r="R341" s="649">
        <v>1</v>
      </c>
      <c r="S341" s="665">
        <v>1</v>
      </c>
      <c r="T341" s="730">
        <v>0.5</v>
      </c>
      <c r="U341" s="688">
        <v>1</v>
      </c>
    </row>
    <row r="342" spans="1:21" ht="14.4" customHeight="1" x14ac:dyDescent="0.3">
      <c r="A342" s="648">
        <v>25</v>
      </c>
      <c r="B342" s="649" t="s">
        <v>1391</v>
      </c>
      <c r="C342" s="649">
        <v>89305252</v>
      </c>
      <c r="D342" s="728" t="s">
        <v>1981</v>
      </c>
      <c r="E342" s="729" t="s">
        <v>1525</v>
      </c>
      <c r="F342" s="649" t="s">
        <v>1501</v>
      </c>
      <c r="G342" s="649" t="s">
        <v>1549</v>
      </c>
      <c r="H342" s="649" t="s">
        <v>555</v>
      </c>
      <c r="I342" s="649" t="s">
        <v>645</v>
      </c>
      <c r="J342" s="649" t="s">
        <v>646</v>
      </c>
      <c r="K342" s="649" t="s">
        <v>1723</v>
      </c>
      <c r="L342" s="650">
        <v>29.78</v>
      </c>
      <c r="M342" s="650">
        <v>29.78</v>
      </c>
      <c r="N342" s="649">
        <v>1</v>
      </c>
      <c r="O342" s="730">
        <v>1</v>
      </c>
      <c r="P342" s="650">
        <v>29.78</v>
      </c>
      <c r="Q342" s="665">
        <v>1</v>
      </c>
      <c r="R342" s="649">
        <v>1</v>
      </c>
      <c r="S342" s="665">
        <v>1</v>
      </c>
      <c r="T342" s="730">
        <v>1</v>
      </c>
      <c r="U342" s="688">
        <v>1</v>
      </c>
    </row>
    <row r="343" spans="1:21" ht="14.4" customHeight="1" x14ac:dyDescent="0.3">
      <c r="A343" s="648">
        <v>25</v>
      </c>
      <c r="B343" s="649" t="s">
        <v>1391</v>
      </c>
      <c r="C343" s="649">
        <v>89305252</v>
      </c>
      <c r="D343" s="728" t="s">
        <v>1981</v>
      </c>
      <c r="E343" s="729" t="s">
        <v>1525</v>
      </c>
      <c r="F343" s="649" t="s">
        <v>1501</v>
      </c>
      <c r="G343" s="649" t="s">
        <v>1808</v>
      </c>
      <c r="H343" s="649" t="s">
        <v>555</v>
      </c>
      <c r="I343" s="649" t="s">
        <v>672</v>
      </c>
      <c r="J343" s="649" t="s">
        <v>1809</v>
      </c>
      <c r="K343" s="649" t="s">
        <v>1810</v>
      </c>
      <c r="L343" s="650">
        <v>0</v>
      </c>
      <c r="M343" s="650">
        <v>0</v>
      </c>
      <c r="N343" s="649">
        <v>1</v>
      </c>
      <c r="O343" s="730">
        <v>1</v>
      </c>
      <c r="P343" s="650"/>
      <c r="Q343" s="665"/>
      <c r="R343" s="649"/>
      <c r="S343" s="665">
        <v>0</v>
      </c>
      <c r="T343" s="730"/>
      <c r="U343" s="688">
        <v>0</v>
      </c>
    </row>
    <row r="344" spans="1:21" ht="14.4" customHeight="1" x14ac:dyDescent="0.3">
      <c r="A344" s="648">
        <v>25</v>
      </c>
      <c r="B344" s="649" t="s">
        <v>1391</v>
      </c>
      <c r="C344" s="649">
        <v>89305252</v>
      </c>
      <c r="D344" s="728" t="s">
        <v>1981</v>
      </c>
      <c r="E344" s="729" t="s">
        <v>1527</v>
      </c>
      <c r="F344" s="649" t="s">
        <v>1501</v>
      </c>
      <c r="G344" s="649" t="s">
        <v>1544</v>
      </c>
      <c r="H344" s="649" t="s">
        <v>555</v>
      </c>
      <c r="I344" s="649" t="s">
        <v>1228</v>
      </c>
      <c r="J344" s="649" t="s">
        <v>1459</v>
      </c>
      <c r="K344" s="649" t="s">
        <v>1460</v>
      </c>
      <c r="L344" s="650">
        <v>156.86000000000001</v>
      </c>
      <c r="M344" s="650">
        <v>784.30000000000007</v>
      </c>
      <c r="N344" s="649">
        <v>5</v>
      </c>
      <c r="O344" s="730">
        <v>5</v>
      </c>
      <c r="P344" s="650">
        <v>627.44000000000005</v>
      </c>
      <c r="Q344" s="665">
        <v>0.8</v>
      </c>
      <c r="R344" s="649">
        <v>4</v>
      </c>
      <c r="S344" s="665">
        <v>0.8</v>
      </c>
      <c r="T344" s="730">
        <v>4</v>
      </c>
      <c r="U344" s="688">
        <v>0.8</v>
      </c>
    </row>
    <row r="345" spans="1:21" ht="14.4" customHeight="1" x14ac:dyDescent="0.3">
      <c r="A345" s="648">
        <v>25</v>
      </c>
      <c r="B345" s="649" t="s">
        <v>1391</v>
      </c>
      <c r="C345" s="649">
        <v>89305252</v>
      </c>
      <c r="D345" s="728" t="s">
        <v>1981</v>
      </c>
      <c r="E345" s="729" t="s">
        <v>1527</v>
      </c>
      <c r="F345" s="649" t="s">
        <v>1501</v>
      </c>
      <c r="G345" s="649" t="s">
        <v>1548</v>
      </c>
      <c r="H345" s="649" t="s">
        <v>1084</v>
      </c>
      <c r="I345" s="649" t="s">
        <v>1284</v>
      </c>
      <c r="J345" s="649" t="s">
        <v>1285</v>
      </c>
      <c r="K345" s="649" t="s">
        <v>1286</v>
      </c>
      <c r="L345" s="650">
        <v>154.01</v>
      </c>
      <c r="M345" s="650">
        <v>154.01</v>
      </c>
      <c r="N345" s="649">
        <v>1</v>
      </c>
      <c r="O345" s="730">
        <v>0.5</v>
      </c>
      <c r="P345" s="650"/>
      <c r="Q345" s="665">
        <v>0</v>
      </c>
      <c r="R345" s="649"/>
      <c r="S345" s="665">
        <v>0</v>
      </c>
      <c r="T345" s="730"/>
      <c r="U345" s="688">
        <v>0</v>
      </c>
    </row>
    <row r="346" spans="1:21" ht="14.4" customHeight="1" x14ac:dyDescent="0.3">
      <c r="A346" s="648">
        <v>25</v>
      </c>
      <c r="B346" s="649" t="s">
        <v>1391</v>
      </c>
      <c r="C346" s="649">
        <v>89305252</v>
      </c>
      <c r="D346" s="728" t="s">
        <v>1981</v>
      </c>
      <c r="E346" s="729" t="s">
        <v>1527</v>
      </c>
      <c r="F346" s="649" t="s">
        <v>1501</v>
      </c>
      <c r="G346" s="649" t="s">
        <v>1687</v>
      </c>
      <c r="H346" s="649" t="s">
        <v>555</v>
      </c>
      <c r="I346" s="649" t="s">
        <v>1731</v>
      </c>
      <c r="J346" s="649" t="s">
        <v>835</v>
      </c>
      <c r="K346" s="649" t="s">
        <v>1690</v>
      </c>
      <c r="L346" s="650">
        <v>40.64</v>
      </c>
      <c r="M346" s="650">
        <v>40.64</v>
      </c>
      <c r="N346" s="649">
        <v>1</v>
      </c>
      <c r="O346" s="730">
        <v>0.5</v>
      </c>
      <c r="P346" s="650"/>
      <c r="Q346" s="665">
        <v>0</v>
      </c>
      <c r="R346" s="649"/>
      <c r="S346" s="665">
        <v>0</v>
      </c>
      <c r="T346" s="730"/>
      <c r="U346" s="688">
        <v>0</v>
      </c>
    </row>
    <row r="347" spans="1:21" ht="14.4" customHeight="1" x14ac:dyDescent="0.3">
      <c r="A347" s="648">
        <v>25</v>
      </c>
      <c r="B347" s="649" t="s">
        <v>1391</v>
      </c>
      <c r="C347" s="649">
        <v>89305252</v>
      </c>
      <c r="D347" s="728" t="s">
        <v>1981</v>
      </c>
      <c r="E347" s="729" t="s">
        <v>1531</v>
      </c>
      <c r="F347" s="649" t="s">
        <v>1501</v>
      </c>
      <c r="G347" s="649" t="s">
        <v>1544</v>
      </c>
      <c r="H347" s="649" t="s">
        <v>555</v>
      </c>
      <c r="I347" s="649" t="s">
        <v>1228</v>
      </c>
      <c r="J347" s="649" t="s">
        <v>1459</v>
      </c>
      <c r="K347" s="649" t="s">
        <v>1460</v>
      </c>
      <c r="L347" s="650">
        <v>333.31</v>
      </c>
      <c r="M347" s="650">
        <v>333.31</v>
      </c>
      <c r="N347" s="649">
        <v>1</v>
      </c>
      <c r="O347" s="730">
        <v>1</v>
      </c>
      <c r="P347" s="650">
        <v>333.31</v>
      </c>
      <c r="Q347" s="665">
        <v>1</v>
      </c>
      <c r="R347" s="649">
        <v>1</v>
      </c>
      <c r="S347" s="665">
        <v>1</v>
      </c>
      <c r="T347" s="730">
        <v>1</v>
      </c>
      <c r="U347" s="688">
        <v>1</v>
      </c>
    </row>
    <row r="348" spans="1:21" ht="14.4" customHeight="1" x14ac:dyDescent="0.3">
      <c r="A348" s="648">
        <v>25</v>
      </c>
      <c r="B348" s="649" t="s">
        <v>1391</v>
      </c>
      <c r="C348" s="649">
        <v>89305252</v>
      </c>
      <c r="D348" s="728" t="s">
        <v>1981</v>
      </c>
      <c r="E348" s="729" t="s">
        <v>1531</v>
      </c>
      <c r="F348" s="649" t="s">
        <v>1501</v>
      </c>
      <c r="G348" s="649" t="s">
        <v>1544</v>
      </c>
      <c r="H348" s="649" t="s">
        <v>555</v>
      </c>
      <c r="I348" s="649" t="s">
        <v>1228</v>
      </c>
      <c r="J348" s="649" t="s">
        <v>1459</v>
      </c>
      <c r="K348" s="649" t="s">
        <v>1460</v>
      </c>
      <c r="L348" s="650">
        <v>156.86000000000001</v>
      </c>
      <c r="M348" s="650">
        <v>156.86000000000001</v>
      </c>
      <c r="N348" s="649">
        <v>1</v>
      </c>
      <c r="O348" s="730">
        <v>1</v>
      </c>
      <c r="P348" s="650">
        <v>156.86000000000001</v>
      </c>
      <c r="Q348" s="665">
        <v>1</v>
      </c>
      <c r="R348" s="649">
        <v>1</v>
      </c>
      <c r="S348" s="665">
        <v>1</v>
      </c>
      <c r="T348" s="730">
        <v>1</v>
      </c>
      <c r="U348" s="688">
        <v>1</v>
      </c>
    </row>
    <row r="349" spans="1:21" ht="14.4" customHeight="1" x14ac:dyDescent="0.3">
      <c r="A349" s="648">
        <v>25</v>
      </c>
      <c r="B349" s="649" t="s">
        <v>1391</v>
      </c>
      <c r="C349" s="649">
        <v>89305252</v>
      </c>
      <c r="D349" s="728" t="s">
        <v>1981</v>
      </c>
      <c r="E349" s="729" t="s">
        <v>1531</v>
      </c>
      <c r="F349" s="649" t="s">
        <v>1501</v>
      </c>
      <c r="G349" s="649" t="s">
        <v>1548</v>
      </c>
      <c r="H349" s="649" t="s">
        <v>1084</v>
      </c>
      <c r="I349" s="649" t="s">
        <v>1284</v>
      </c>
      <c r="J349" s="649" t="s">
        <v>1285</v>
      </c>
      <c r="K349" s="649" t="s">
        <v>1286</v>
      </c>
      <c r="L349" s="650">
        <v>154.01</v>
      </c>
      <c r="M349" s="650">
        <v>154.01</v>
      </c>
      <c r="N349" s="649">
        <v>1</v>
      </c>
      <c r="O349" s="730">
        <v>1</v>
      </c>
      <c r="P349" s="650"/>
      <c r="Q349" s="665">
        <v>0</v>
      </c>
      <c r="R349" s="649"/>
      <c r="S349" s="665">
        <v>0</v>
      </c>
      <c r="T349" s="730"/>
      <c r="U349" s="688">
        <v>0</v>
      </c>
    </row>
    <row r="350" spans="1:21" ht="14.4" customHeight="1" x14ac:dyDescent="0.3">
      <c r="A350" s="648">
        <v>25</v>
      </c>
      <c r="B350" s="649" t="s">
        <v>1391</v>
      </c>
      <c r="C350" s="649">
        <v>89305252</v>
      </c>
      <c r="D350" s="728" t="s">
        <v>1981</v>
      </c>
      <c r="E350" s="729" t="s">
        <v>1532</v>
      </c>
      <c r="F350" s="649" t="s">
        <v>1501</v>
      </c>
      <c r="G350" s="649" t="s">
        <v>1544</v>
      </c>
      <c r="H350" s="649" t="s">
        <v>555</v>
      </c>
      <c r="I350" s="649" t="s">
        <v>1228</v>
      </c>
      <c r="J350" s="649" t="s">
        <v>1459</v>
      </c>
      <c r="K350" s="649" t="s">
        <v>1460</v>
      </c>
      <c r="L350" s="650">
        <v>333.31</v>
      </c>
      <c r="M350" s="650">
        <v>3999.7200000000003</v>
      </c>
      <c r="N350" s="649">
        <v>12</v>
      </c>
      <c r="O350" s="730">
        <v>10</v>
      </c>
      <c r="P350" s="650">
        <v>2999.79</v>
      </c>
      <c r="Q350" s="665">
        <v>0.74999999999999989</v>
      </c>
      <c r="R350" s="649">
        <v>9</v>
      </c>
      <c r="S350" s="665">
        <v>0.75</v>
      </c>
      <c r="T350" s="730">
        <v>7</v>
      </c>
      <c r="U350" s="688">
        <v>0.7</v>
      </c>
    </row>
    <row r="351" spans="1:21" ht="14.4" customHeight="1" x14ac:dyDescent="0.3">
      <c r="A351" s="648">
        <v>25</v>
      </c>
      <c r="B351" s="649" t="s">
        <v>1391</v>
      </c>
      <c r="C351" s="649">
        <v>89305252</v>
      </c>
      <c r="D351" s="728" t="s">
        <v>1981</v>
      </c>
      <c r="E351" s="729" t="s">
        <v>1532</v>
      </c>
      <c r="F351" s="649" t="s">
        <v>1501</v>
      </c>
      <c r="G351" s="649" t="s">
        <v>1544</v>
      </c>
      <c r="H351" s="649" t="s">
        <v>555</v>
      </c>
      <c r="I351" s="649" t="s">
        <v>1228</v>
      </c>
      <c r="J351" s="649" t="s">
        <v>1459</v>
      </c>
      <c r="K351" s="649" t="s">
        <v>1460</v>
      </c>
      <c r="L351" s="650">
        <v>156.86000000000001</v>
      </c>
      <c r="M351" s="650">
        <v>1568.6000000000001</v>
      </c>
      <c r="N351" s="649">
        <v>10</v>
      </c>
      <c r="O351" s="730">
        <v>8</v>
      </c>
      <c r="P351" s="650">
        <v>784.30000000000007</v>
      </c>
      <c r="Q351" s="665">
        <v>0.5</v>
      </c>
      <c r="R351" s="649">
        <v>5</v>
      </c>
      <c r="S351" s="665">
        <v>0.5</v>
      </c>
      <c r="T351" s="730">
        <v>4</v>
      </c>
      <c r="U351" s="688">
        <v>0.5</v>
      </c>
    </row>
    <row r="352" spans="1:21" ht="14.4" customHeight="1" x14ac:dyDescent="0.3">
      <c r="A352" s="648">
        <v>25</v>
      </c>
      <c r="B352" s="649" t="s">
        <v>1391</v>
      </c>
      <c r="C352" s="649">
        <v>89305252</v>
      </c>
      <c r="D352" s="728" t="s">
        <v>1981</v>
      </c>
      <c r="E352" s="729" t="s">
        <v>1532</v>
      </c>
      <c r="F352" s="649" t="s">
        <v>1501</v>
      </c>
      <c r="G352" s="649" t="s">
        <v>1559</v>
      </c>
      <c r="H352" s="649" t="s">
        <v>1084</v>
      </c>
      <c r="I352" s="649" t="s">
        <v>1280</v>
      </c>
      <c r="J352" s="649" t="s">
        <v>1281</v>
      </c>
      <c r="K352" s="649" t="s">
        <v>1464</v>
      </c>
      <c r="L352" s="650">
        <v>184.22</v>
      </c>
      <c r="M352" s="650">
        <v>921.09999999999991</v>
      </c>
      <c r="N352" s="649">
        <v>5</v>
      </c>
      <c r="O352" s="730">
        <v>4</v>
      </c>
      <c r="P352" s="650">
        <v>552.66</v>
      </c>
      <c r="Q352" s="665">
        <v>0.6</v>
      </c>
      <c r="R352" s="649">
        <v>3</v>
      </c>
      <c r="S352" s="665">
        <v>0.6</v>
      </c>
      <c r="T352" s="730">
        <v>2</v>
      </c>
      <c r="U352" s="688">
        <v>0.5</v>
      </c>
    </row>
    <row r="353" spans="1:21" ht="14.4" customHeight="1" x14ac:dyDescent="0.3">
      <c r="A353" s="648">
        <v>25</v>
      </c>
      <c r="B353" s="649" t="s">
        <v>1391</v>
      </c>
      <c r="C353" s="649">
        <v>89305252</v>
      </c>
      <c r="D353" s="728" t="s">
        <v>1981</v>
      </c>
      <c r="E353" s="729" t="s">
        <v>1532</v>
      </c>
      <c r="F353" s="649" t="s">
        <v>1501</v>
      </c>
      <c r="G353" s="649" t="s">
        <v>1548</v>
      </c>
      <c r="H353" s="649" t="s">
        <v>1084</v>
      </c>
      <c r="I353" s="649" t="s">
        <v>1284</v>
      </c>
      <c r="J353" s="649" t="s">
        <v>1285</v>
      </c>
      <c r="K353" s="649" t="s">
        <v>1286</v>
      </c>
      <c r="L353" s="650">
        <v>154.01</v>
      </c>
      <c r="M353" s="650">
        <v>154.01</v>
      </c>
      <c r="N353" s="649">
        <v>1</v>
      </c>
      <c r="O353" s="730">
        <v>1</v>
      </c>
      <c r="P353" s="650">
        <v>154.01</v>
      </c>
      <c r="Q353" s="665">
        <v>1</v>
      </c>
      <c r="R353" s="649">
        <v>1</v>
      </c>
      <c r="S353" s="665">
        <v>1</v>
      </c>
      <c r="T353" s="730">
        <v>1</v>
      </c>
      <c r="U353" s="688">
        <v>1</v>
      </c>
    </row>
    <row r="354" spans="1:21" ht="14.4" customHeight="1" x14ac:dyDescent="0.3">
      <c r="A354" s="648">
        <v>25</v>
      </c>
      <c r="B354" s="649" t="s">
        <v>1391</v>
      </c>
      <c r="C354" s="649">
        <v>89305252</v>
      </c>
      <c r="D354" s="728" t="s">
        <v>1981</v>
      </c>
      <c r="E354" s="729" t="s">
        <v>1532</v>
      </c>
      <c r="F354" s="649" t="s">
        <v>1501</v>
      </c>
      <c r="G354" s="649" t="s">
        <v>1548</v>
      </c>
      <c r="H354" s="649" t="s">
        <v>555</v>
      </c>
      <c r="I354" s="649" t="s">
        <v>1736</v>
      </c>
      <c r="J354" s="649" t="s">
        <v>1285</v>
      </c>
      <c r="K354" s="649" t="s">
        <v>1286</v>
      </c>
      <c r="L354" s="650">
        <v>154.01</v>
      </c>
      <c r="M354" s="650">
        <v>154.01</v>
      </c>
      <c r="N354" s="649">
        <v>1</v>
      </c>
      <c r="O354" s="730">
        <v>1</v>
      </c>
      <c r="P354" s="650">
        <v>154.01</v>
      </c>
      <c r="Q354" s="665">
        <v>1</v>
      </c>
      <c r="R354" s="649">
        <v>1</v>
      </c>
      <c r="S354" s="665">
        <v>1</v>
      </c>
      <c r="T354" s="730">
        <v>1</v>
      </c>
      <c r="U354" s="688">
        <v>1</v>
      </c>
    </row>
    <row r="355" spans="1:21" ht="14.4" customHeight="1" x14ac:dyDescent="0.3">
      <c r="A355" s="648">
        <v>25</v>
      </c>
      <c r="B355" s="649" t="s">
        <v>1391</v>
      </c>
      <c r="C355" s="649">
        <v>89305252</v>
      </c>
      <c r="D355" s="728" t="s">
        <v>1981</v>
      </c>
      <c r="E355" s="729" t="s">
        <v>1532</v>
      </c>
      <c r="F355" s="649" t="s">
        <v>1501</v>
      </c>
      <c r="G355" s="649" t="s">
        <v>1549</v>
      </c>
      <c r="H355" s="649" t="s">
        <v>1084</v>
      </c>
      <c r="I355" s="649" t="s">
        <v>1550</v>
      </c>
      <c r="J355" s="649" t="s">
        <v>646</v>
      </c>
      <c r="K355" s="649" t="s">
        <v>1551</v>
      </c>
      <c r="L355" s="650">
        <v>48.31</v>
      </c>
      <c r="M355" s="650">
        <v>289.86</v>
      </c>
      <c r="N355" s="649">
        <v>6</v>
      </c>
      <c r="O355" s="730">
        <v>3</v>
      </c>
      <c r="P355" s="650">
        <v>193.24</v>
      </c>
      <c r="Q355" s="665">
        <v>0.66666666666666663</v>
      </c>
      <c r="R355" s="649">
        <v>4</v>
      </c>
      <c r="S355" s="665">
        <v>0.66666666666666663</v>
      </c>
      <c r="T355" s="730">
        <v>2</v>
      </c>
      <c r="U355" s="688">
        <v>0.66666666666666663</v>
      </c>
    </row>
    <row r="356" spans="1:21" ht="14.4" customHeight="1" x14ac:dyDescent="0.3">
      <c r="A356" s="648">
        <v>25</v>
      </c>
      <c r="B356" s="649" t="s">
        <v>1391</v>
      </c>
      <c r="C356" s="649">
        <v>89305252</v>
      </c>
      <c r="D356" s="728" t="s">
        <v>1981</v>
      </c>
      <c r="E356" s="729" t="s">
        <v>1532</v>
      </c>
      <c r="F356" s="649" t="s">
        <v>1501</v>
      </c>
      <c r="G356" s="649" t="s">
        <v>1549</v>
      </c>
      <c r="H356" s="649" t="s">
        <v>555</v>
      </c>
      <c r="I356" s="649" t="s">
        <v>1893</v>
      </c>
      <c r="J356" s="649" t="s">
        <v>1894</v>
      </c>
      <c r="K356" s="649" t="s">
        <v>1895</v>
      </c>
      <c r="L356" s="650">
        <v>0</v>
      </c>
      <c r="M356" s="650">
        <v>0</v>
      </c>
      <c r="N356" s="649">
        <v>1</v>
      </c>
      <c r="O356" s="730">
        <v>0.5</v>
      </c>
      <c r="P356" s="650">
        <v>0</v>
      </c>
      <c r="Q356" s="665"/>
      <c r="R356" s="649">
        <v>1</v>
      </c>
      <c r="S356" s="665">
        <v>1</v>
      </c>
      <c r="T356" s="730">
        <v>0.5</v>
      </c>
      <c r="U356" s="688">
        <v>1</v>
      </c>
    </row>
    <row r="357" spans="1:21" ht="14.4" customHeight="1" x14ac:dyDescent="0.3">
      <c r="A357" s="648">
        <v>25</v>
      </c>
      <c r="B357" s="649" t="s">
        <v>1391</v>
      </c>
      <c r="C357" s="649">
        <v>89305252</v>
      </c>
      <c r="D357" s="728" t="s">
        <v>1981</v>
      </c>
      <c r="E357" s="729" t="s">
        <v>1532</v>
      </c>
      <c r="F357" s="649" t="s">
        <v>1501</v>
      </c>
      <c r="G357" s="649" t="s">
        <v>1549</v>
      </c>
      <c r="H357" s="649" t="s">
        <v>555</v>
      </c>
      <c r="I357" s="649" t="s">
        <v>645</v>
      </c>
      <c r="J357" s="649" t="s">
        <v>646</v>
      </c>
      <c r="K357" s="649" t="s">
        <v>1723</v>
      </c>
      <c r="L357" s="650">
        <v>48.31</v>
      </c>
      <c r="M357" s="650">
        <v>48.31</v>
      </c>
      <c r="N357" s="649">
        <v>1</v>
      </c>
      <c r="O357" s="730">
        <v>0.5</v>
      </c>
      <c r="P357" s="650">
        <v>48.31</v>
      </c>
      <c r="Q357" s="665">
        <v>1</v>
      </c>
      <c r="R357" s="649">
        <v>1</v>
      </c>
      <c r="S357" s="665">
        <v>1</v>
      </c>
      <c r="T357" s="730">
        <v>0.5</v>
      </c>
      <c r="U357" s="688">
        <v>1</v>
      </c>
    </row>
    <row r="358" spans="1:21" ht="14.4" customHeight="1" x14ac:dyDescent="0.3">
      <c r="A358" s="648">
        <v>25</v>
      </c>
      <c r="B358" s="649" t="s">
        <v>1391</v>
      </c>
      <c r="C358" s="649">
        <v>89305252</v>
      </c>
      <c r="D358" s="728" t="s">
        <v>1981</v>
      </c>
      <c r="E358" s="729" t="s">
        <v>1536</v>
      </c>
      <c r="F358" s="649" t="s">
        <v>1501</v>
      </c>
      <c r="G358" s="649" t="s">
        <v>1544</v>
      </c>
      <c r="H358" s="649" t="s">
        <v>555</v>
      </c>
      <c r="I358" s="649" t="s">
        <v>1228</v>
      </c>
      <c r="J358" s="649" t="s">
        <v>1459</v>
      </c>
      <c r="K358" s="649" t="s">
        <v>1460</v>
      </c>
      <c r="L358" s="650">
        <v>156.86000000000001</v>
      </c>
      <c r="M358" s="650">
        <v>156.86000000000001</v>
      </c>
      <c r="N358" s="649">
        <v>1</v>
      </c>
      <c r="O358" s="730">
        <v>1</v>
      </c>
      <c r="P358" s="650"/>
      <c r="Q358" s="665">
        <v>0</v>
      </c>
      <c r="R358" s="649"/>
      <c r="S358" s="665">
        <v>0</v>
      </c>
      <c r="T358" s="730"/>
      <c r="U358" s="688">
        <v>0</v>
      </c>
    </row>
    <row r="359" spans="1:21" ht="14.4" customHeight="1" x14ac:dyDescent="0.3">
      <c r="A359" s="648">
        <v>25</v>
      </c>
      <c r="B359" s="649" t="s">
        <v>1391</v>
      </c>
      <c r="C359" s="649">
        <v>89305252</v>
      </c>
      <c r="D359" s="728" t="s">
        <v>1981</v>
      </c>
      <c r="E359" s="729" t="s">
        <v>1536</v>
      </c>
      <c r="F359" s="649" t="s">
        <v>1501</v>
      </c>
      <c r="G359" s="649" t="s">
        <v>1548</v>
      </c>
      <c r="H359" s="649" t="s">
        <v>1084</v>
      </c>
      <c r="I359" s="649" t="s">
        <v>1571</v>
      </c>
      <c r="J359" s="649" t="s">
        <v>1572</v>
      </c>
      <c r="K359" s="649" t="s">
        <v>1573</v>
      </c>
      <c r="L359" s="650">
        <v>77.010000000000005</v>
      </c>
      <c r="M359" s="650">
        <v>77.010000000000005</v>
      </c>
      <c r="N359" s="649">
        <v>1</v>
      </c>
      <c r="O359" s="730">
        <v>1</v>
      </c>
      <c r="P359" s="650">
        <v>77.010000000000005</v>
      </c>
      <c r="Q359" s="665">
        <v>1</v>
      </c>
      <c r="R359" s="649">
        <v>1</v>
      </c>
      <c r="S359" s="665">
        <v>1</v>
      </c>
      <c r="T359" s="730">
        <v>1</v>
      </c>
      <c r="U359" s="688">
        <v>1</v>
      </c>
    </row>
    <row r="360" spans="1:21" ht="14.4" customHeight="1" x14ac:dyDescent="0.3">
      <c r="A360" s="648">
        <v>25</v>
      </c>
      <c r="B360" s="649" t="s">
        <v>1391</v>
      </c>
      <c r="C360" s="649">
        <v>89870255</v>
      </c>
      <c r="D360" s="728" t="s">
        <v>1982</v>
      </c>
      <c r="E360" s="729" t="s">
        <v>1512</v>
      </c>
      <c r="F360" s="649" t="s">
        <v>1501</v>
      </c>
      <c r="G360" s="649" t="s">
        <v>1544</v>
      </c>
      <c r="H360" s="649" t="s">
        <v>555</v>
      </c>
      <c r="I360" s="649" t="s">
        <v>1228</v>
      </c>
      <c r="J360" s="649" t="s">
        <v>1459</v>
      </c>
      <c r="K360" s="649" t="s">
        <v>1460</v>
      </c>
      <c r="L360" s="650">
        <v>333.31</v>
      </c>
      <c r="M360" s="650">
        <v>2333.17</v>
      </c>
      <c r="N360" s="649">
        <v>7</v>
      </c>
      <c r="O360" s="730">
        <v>7</v>
      </c>
      <c r="P360" s="650"/>
      <c r="Q360" s="665">
        <v>0</v>
      </c>
      <c r="R360" s="649"/>
      <c r="S360" s="665">
        <v>0</v>
      </c>
      <c r="T360" s="730"/>
      <c r="U360" s="688">
        <v>0</v>
      </c>
    </row>
    <row r="361" spans="1:21" ht="14.4" customHeight="1" x14ac:dyDescent="0.3">
      <c r="A361" s="648">
        <v>25</v>
      </c>
      <c r="B361" s="649" t="s">
        <v>1391</v>
      </c>
      <c r="C361" s="649">
        <v>89870255</v>
      </c>
      <c r="D361" s="728" t="s">
        <v>1982</v>
      </c>
      <c r="E361" s="729" t="s">
        <v>1512</v>
      </c>
      <c r="F361" s="649" t="s">
        <v>1501</v>
      </c>
      <c r="G361" s="649" t="s">
        <v>1544</v>
      </c>
      <c r="H361" s="649" t="s">
        <v>555</v>
      </c>
      <c r="I361" s="649" t="s">
        <v>1228</v>
      </c>
      <c r="J361" s="649" t="s">
        <v>1459</v>
      </c>
      <c r="K361" s="649" t="s">
        <v>1460</v>
      </c>
      <c r="L361" s="650">
        <v>156.86000000000001</v>
      </c>
      <c r="M361" s="650">
        <v>2980.3400000000015</v>
      </c>
      <c r="N361" s="649">
        <v>19</v>
      </c>
      <c r="O361" s="730">
        <v>19</v>
      </c>
      <c r="P361" s="650"/>
      <c r="Q361" s="665">
        <v>0</v>
      </c>
      <c r="R361" s="649"/>
      <c r="S361" s="665">
        <v>0</v>
      </c>
      <c r="T361" s="730"/>
      <c r="U361" s="688">
        <v>0</v>
      </c>
    </row>
    <row r="362" spans="1:21" ht="14.4" customHeight="1" x14ac:dyDescent="0.3">
      <c r="A362" s="648">
        <v>25</v>
      </c>
      <c r="B362" s="649" t="s">
        <v>1391</v>
      </c>
      <c r="C362" s="649">
        <v>89870255</v>
      </c>
      <c r="D362" s="728" t="s">
        <v>1982</v>
      </c>
      <c r="E362" s="729" t="s">
        <v>1512</v>
      </c>
      <c r="F362" s="649" t="s">
        <v>1501</v>
      </c>
      <c r="G362" s="649" t="s">
        <v>1544</v>
      </c>
      <c r="H362" s="649" t="s">
        <v>555</v>
      </c>
      <c r="I362" s="649" t="s">
        <v>1811</v>
      </c>
      <c r="J362" s="649" t="s">
        <v>1812</v>
      </c>
      <c r="K362" s="649" t="s">
        <v>1813</v>
      </c>
      <c r="L362" s="650">
        <v>79.36</v>
      </c>
      <c r="M362" s="650">
        <v>79.36</v>
      </c>
      <c r="N362" s="649">
        <v>1</v>
      </c>
      <c r="O362" s="730">
        <v>1</v>
      </c>
      <c r="P362" s="650"/>
      <c r="Q362" s="665">
        <v>0</v>
      </c>
      <c r="R362" s="649"/>
      <c r="S362" s="665">
        <v>0</v>
      </c>
      <c r="T362" s="730"/>
      <c r="U362" s="688">
        <v>0</v>
      </c>
    </row>
    <row r="363" spans="1:21" ht="14.4" customHeight="1" x14ac:dyDescent="0.3">
      <c r="A363" s="648">
        <v>25</v>
      </c>
      <c r="B363" s="649" t="s">
        <v>1391</v>
      </c>
      <c r="C363" s="649">
        <v>89870255</v>
      </c>
      <c r="D363" s="728" t="s">
        <v>1982</v>
      </c>
      <c r="E363" s="729" t="s">
        <v>1512</v>
      </c>
      <c r="F363" s="649" t="s">
        <v>1501</v>
      </c>
      <c r="G363" s="649" t="s">
        <v>1544</v>
      </c>
      <c r="H363" s="649" t="s">
        <v>555</v>
      </c>
      <c r="I363" s="649" t="s">
        <v>1659</v>
      </c>
      <c r="J363" s="649" t="s">
        <v>1660</v>
      </c>
      <c r="K363" s="649" t="s">
        <v>1661</v>
      </c>
      <c r="L363" s="650">
        <v>99.7</v>
      </c>
      <c r="M363" s="650">
        <v>99.7</v>
      </c>
      <c r="N363" s="649">
        <v>1</v>
      </c>
      <c r="O363" s="730">
        <v>1</v>
      </c>
      <c r="P363" s="650"/>
      <c r="Q363" s="665">
        <v>0</v>
      </c>
      <c r="R363" s="649"/>
      <c r="S363" s="665">
        <v>0</v>
      </c>
      <c r="T363" s="730"/>
      <c r="U363" s="688">
        <v>0</v>
      </c>
    </row>
    <row r="364" spans="1:21" ht="14.4" customHeight="1" x14ac:dyDescent="0.3">
      <c r="A364" s="648">
        <v>25</v>
      </c>
      <c r="B364" s="649" t="s">
        <v>1391</v>
      </c>
      <c r="C364" s="649">
        <v>89870255</v>
      </c>
      <c r="D364" s="728" t="s">
        <v>1982</v>
      </c>
      <c r="E364" s="729" t="s">
        <v>1512</v>
      </c>
      <c r="F364" s="649" t="s">
        <v>1501</v>
      </c>
      <c r="G364" s="649" t="s">
        <v>1544</v>
      </c>
      <c r="H364" s="649" t="s">
        <v>555</v>
      </c>
      <c r="I364" s="649" t="s">
        <v>1937</v>
      </c>
      <c r="J364" s="649" t="s">
        <v>1660</v>
      </c>
      <c r="K364" s="649" t="s">
        <v>1938</v>
      </c>
      <c r="L364" s="650">
        <v>304.74</v>
      </c>
      <c r="M364" s="650">
        <v>304.74</v>
      </c>
      <c r="N364" s="649">
        <v>1</v>
      </c>
      <c r="O364" s="730">
        <v>1</v>
      </c>
      <c r="P364" s="650"/>
      <c r="Q364" s="665">
        <v>0</v>
      </c>
      <c r="R364" s="649"/>
      <c r="S364" s="665">
        <v>0</v>
      </c>
      <c r="T364" s="730"/>
      <c r="U364" s="688">
        <v>0</v>
      </c>
    </row>
    <row r="365" spans="1:21" ht="14.4" customHeight="1" x14ac:dyDescent="0.3">
      <c r="A365" s="648">
        <v>25</v>
      </c>
      <c r="B365" s="649" t="s">
        <v>1391</v>
      </c>
      <c r="C365" s="649">
        <v>89870255</v>
      </c>
      <c r="D365" s="728" t="s">
        <v>1982</v>
      </c>
      <c r="E365" s="729" t="s">
        <v>1512</v>
      </c>
      <c r="F365" s="649" t="s">
        <v>1501</v>
      </c>
      <c r="G365" s="649" t="s">
        <v>1544</v>
      </c>
      <c r="H365" s="649" t="s">
        <v>555</v>
      </c>
      <c r="I365" s="649" t="s">
        <v>1937</v>
      </c>
      <c r="J365" s="649" t="s">
        <v>1660</v>
      </c>
      <c r="K365" s="649" t="s">
        <v>1938</v>
      </c>
      <c r="L365" s="650">
        <v>199.4</v>
      </c>
      <c r="M365" s="650">
        <v>199.4</v>
      </c>
      <c r="N365" s="649">
        <v>1</v>
      </c>
      <c r="O365" s="730">
        <v>1</v>
      </c>
      <c r="P365" s="650"/>
      <c r="Q365" s="665">
        <v>0</v>
      </c>
      <c r="R365" s="649"/>
      <c r="S365" s="665">
        <v>0</v>
      </c>
      <c r="T365" s="730"/>
      <c r="U365" s="688">
        <v>0</v>
      </c>
    </row>
    <row r="366" spans="1:21" ht="14.4" customHeight="1" x14ac:dyDescent="0.3">
      <c r="A366" s="648">
        <v>25</v>
      </c>
      <c r="B366" s="649" t="s">
        <v>1391</v>
      </c>
      <c r="C366" s="649">
        <v>89870255</v>
      </c>
      <c r="D366" s="728" t="s">
        <v>1982</v>
      </c>
      <c r="E366" s="729" t="s">
        <v>1512</v>
      </c>
      <c r="F366" s="649" t="s">
        <v>1501</v>
      </c>
      <c r="G366" s="649" t="s">
        <v>1544</v>
      </c>
      <c r="H366" s="649" t="s">
        <v>555</v>
      </c>
      <c r="I366" s="649" t="s">
        <v>1547</v>
      </c>
      <c r="J366" s="649" t="s">
        <v>1459</v>
      </c>
      <c r="K366" s="649" t="s">
        <v>1460</v>
      </c>
      <c r="L366" s="650">
        <v>333.31</v>
      </c>
      <c r="M366" s="650">
        <v>333.31</v>
      </c>
      <c r="N366" s="649">
        <v>1</v>
      </c>
      <c r="O366" s="730">
        <v>1</v>
      </c>
      <c r="P366" s="650"/>
      <c r="Q366" s="665">
        <v>0</v>
      </c>
      <c r="R366" s="649"/>
      <c r="S366" s="665">
        <v>0</v>
      </c>
      <c r="T366" s="730"/>
      <c r="U366" s="688">
        <v>0</v>
      </c>
    </row>
    <row r="367" spans="1:21" ht="14.4" customHeight="1" x14ac:dyDescent="0.3">
      <c r="A367" s="648">
        <v>25</v>
      </c>
      <c r="B367" s="649" t="s">
        <v>1391</v>
      </c>
      <c r="C367" s="649">
        <v>89870255</v>
      </c>
      <c r="D367" s="728" t="s">
        <v>1982</v>
      </c>
      <c r="E367" s="729" t="s">
        <v>1512</v>
      </c>
      <c r="F367" s="649" t="s">
        <v>1501</v>
      </c>
      <c r="G367" s="649" t="s">
        <v>1544</v>
      </c>
      <c r="H367" s="649" t="s">
        <v>555</v>
      </c>
      <c r="I367" s="649" t="s">
        <v>1547</v>
      </c>
      <c r="J367" s="649" t="s">
        <v>1459</v>
      </c>
      <c r="K367" s="649" t="s">
        <v>1460</v>
      </c>
      <c r="L367" s="650">
        <v>156.86000000000001</v>
      </c>
      <c r="M367" s="650">
        <v>627.44000000000005</v>
      </c>
      <c r="N367" s="649">
        <v>4</v>
      </c>
      <c r="O367" s="730">
        <v>4</v>
      </c>
      <c r="P367" s="650"/>
      <c r="Q367" s="665">
        <v>0</v>
      </c>
      <c r="R367" s="649"/>
      <c r="S367" s="665">
        <v>0</v>
      </c>
      <c r="T367" s="730"/>
      <c r="U367" s="688">
        <v>0</v>
      </c>
    </row>
    <row r="368" spans="1:21" ht="14.4" customHeight="1" x14ac:dyDescent="0.3">
      <c r="A368" s="648">
        <v>25</v>
      </c>
      <c r="B368" s="649" t="s">
        <v>1391</v>
      </c>
      <c r="C368" s="649">
        <v>89870255</v>
      </c>
      <c r="D368" s="728" t="s">
        <v>1982</v>
      </c>
      <c r="E368" s="729" t="s">
        <v>1512</v>
      </c>
      <c r="F368" s="649" t="s">
        <v>1501</v>
      </c>
      <c r="G368" s="649" t="s">
        <v>1559</v>
      </c>
      <c r="H368" s="649" t="s">
        <v>1084</v>
      </c>
      <c r="I368" s="649" t="s">
        <v>1280</v>
      </c>
      <c r="J368" s="649" t="s">
        <v>1281</v>
      </c>
      <c r="K368" s="649" t="s">
        <v>1464</v>
      </c>
      <c r="L368" s="650">
        <v>184.22</v>
      </c>
      <c r="M368" s="650">
        <v>368.44</v>
      </c>
      <c r="N368" s="649">
        <v>2</v>
      </c>
      <c r="O368" s="730">
        <v>2</v>
      </c>
      <c r="P368" s="650"/>
      <c r="Q368" s="665">
        <v>0</v>
      </c>
      <c r="R368" s="649"/>
      <c r="S368" s="665">
        <v>0</v>
      </c>
      <c r="T368" s="730"/>
      <c r="U368" s="688">
        <v>0</v>
      </c>
    </row>
    <row r="369" spans="1:21" ht="14.4" customHeight="1" x14ac:dyDescent="0.3">
      <c r="A369" s="648">
        <v>25</v>
      </c>
      <c r="B369" s="649" t="s">
        <v>1391</v>
      </c>
      <c r="C369" s="649">
        <v>89870255</v>
      </c>
      <c r="D369" s="728" t="s">
        <v>1982</v>
      </c>
      <c r="E369" s="729" t="s">
        <v>1512</v>
      </c>
      <c r="F369" s="649" t="s">
        <v>1501</v>
      </c>
      <c r="G369" s="649" t="s">
        <v>1548</v>
      </c>
      <c r="H369" s="649" t="s">
        <v>1084</v>
      </c>
      <c r="I369" s="649" t="s">
        <v>1284</v>
      </c>
      <c r="J369" s="649" t="s">
        <v>1285</v>
      </c>
      <c r="K369" s="649" t="s">
        <v>1286</v>
      </c>
      <c r="L369" s="650">
        <v>154.01</v>
      </c>
      <c r="M369" s="650">
        <v>616.04</v>
      </c>
      <c r="N369" s="649">
        <v>4</v>
      </c>
      <c r="O369" s="730">
        <v>4</v>
      </c>
      <c r="P369" s="650"/>
      <c r="Q369" s="665">
        <v>0</v>
      </c>
      <c r="R369" s="649"/>
      <c r="S369" s="665">
        <v>0</v>
      </c>
      <c r="T369" s="730"/>
      <c r="U369" s="688">
        <v>0</v>
      </c>
    </row>
    <row r="370" spans="1:21" ht="14.4" customHeight="1" x14ac:dyDescent="0.3">
      <c r="A370" s="648">
        <v>25</v>
      </c>
      <c r="B370" s="649" t="s">
        <v>1391</v>
      </c>
      <c r="C370" s="649">
        <v>89870255</v>
      </c>
      <c r="D370" s="728" t="s">
        <v>1982</v>
      </c>
      <c r="E370" s="729" t="s">
        <v>1513</v>
      </c>
      <c r="F370" s="649" t="s">
        <v>1501</v>
      </c>
      <c r="G370" s="649" t="s">
        <v>1544</v>
      </c>
      <c r="H370" s="649" t="s">
        <v>555</v>
      </c>
      <c r="I370" s="649" t="s">
        <v>1228</v>
      </c>
      <c r="J370" s="649" t="s">
        <v>1459</v>
      </c>
      <c r="K370" s="649" t="s">
        <v>1460</v>
      </c>
      <c r="L370" s="650">
        <v>333.31</v>
      </c>
      <c r="M370" s="650">
        <v>2666.48</v>
      </c>
      <c r="N370" s="649">
        <v>8</v>
      </c>
      <c r="O370" s="730">
        <v>8</v>
      </c>
      <c r="P370" s="650"/>
      <c r="Q370" s="665">
        <v>0</v>
      </c>
      <c r="R370" s="649"/>
      <c r="S370" s="665">
        <v>0</v>
      </c>
      <c r="T370" s="730"/>
      <c r="U370" s="688">
        <v>0</v>
      </c>
    </row>
    <row r="371" spans="1:21" ht="14.4" customHeight="1" x14ac:dyDescent="0.3">
      <c r="A371" s="648">
        <v>25</v>
      </c>
      <c r="B371" s="649" t="s">
        <v>1391</v>
      </c>
      <c r="C371" s="649">
        <v>89870255</v>
      </c>
      <c r="D371" s="728" t="s">
        <v>1982</v>
      </c>
      <c r="E371" s="729" t="s">
        <v>1513</v>
      </c>
      <c r="F371" s="649" t="s">
        <v>1501</v>
      </c>
      <c r="G371" s="649" t="s">
        <v>1544</v>
      </c>
      <c r="H371" s="649" t="s">
        <v>555</v>
      </c>
      <c r="I371" s="649" t="s">
        <v>1228</v>
      </c>
      <c r="J371" s="649" t="s">
        <v>1459</v>
      </c>
      <c r="K371" s="649" t="s">
        <v>1460</v>
      </c>
      <c r="L371" s="650">
        <v>156.86000000000001</v>
      </c>
      <c r="M371" s="650">
        <v>1254.8800000000001</v>
      </c>
      <c r="N371" s="649">
        <v>8</v>
      </c>
      <c r="O371" s="730">
        <v>8</v>
      </c>
      <c r="P371" s="650"/>
      <c r="Q371" s="665">
        <v>0</v>
      </c>
      <c r="R371" s="649"/>
      <c r="S371" s="665">
        <v>0</v>
      </c>
      <c r="T371" s="730"/>
      <c r="U371" s="688">
        <v>0</v>
      </c>
    </row>
    <row r="372" spans="1:21" ht="14.4" customHeight="1" x14ac:dyDescent="0.3">
      <c r="A372" s="648">
        <v>25</v>
      </c>
      <c r="B372" s="649" t="s">
        <v>1391</v>
      </c>
      <c r="C372" s="649">
        <v>89870255</v>
      </c>
      <c r="D372" s="728" t="s">
        <v>1982</v>
      </c>
      <c r="E372" s="729" t="s">
        <v>1513</v>
      </c>
      <c r="F372" s="649" t="s">
        <v>1501</v>
      </c>
      <c r="G372" s="649" t="s">
        <v>1544</v>
      </c>
      <c r="H372" s="649" t="s">
        <v>555</v>
      </c>
      <c r="I372" s="649" t="s">
        <v>1659</v>
      </c>
      <c r="J372" s="649" t="s">
        <v>1660</v>
      </c>
      <c r="K372" s="649" t="s">
        <v>1661</v>
      </c>
      <c r="L372" s="650">
        <v>99.7</v>
      </c>
      <c r="M372" s="650">
        <v>99.7</v>
      </c>
      <c r="N372" s="649">
        <v>1</v>
      </c>
      <c r="O372" s="730">
        <v>1</v>
      </c>
      <c r="P372" s="650"/>
      <c r="Q372" s="665">
        <v>0</v>
      </c>
      <c r="R372" s="649"/>
      <c r="S372" s="665">
        <v>0</v>
      </c>
      <c r="T372" s="730"/>
      <c r="U372" s="688">
        <v>0</v>
      </c>
    </row>
    <row r="373" spans="1:21" ht="14.4" customHeight="1" x14ac:dyDescent="0.3">
      <c r="A373" s="648">
        <v>25</v>
      </c>
      <c r="B373" s="649" t="s">
        <v>1391</v>
      </c>
      <c r="C373" s="649">
        <v>89870255</v>
      </c>
      <c r="D373" s="728" t="s">
        <v>1982</v>
      </c>
      <c r="E373" s="729" t="s">
        <v>1513</v>
      </c>
      <c r="F373" s="649" t="s">
        <v>1501</v>
      </c>
      <c r="G373" s="649" t="s">
        <v>1548</v>
      </c>
      <c r="H373" s="649" t="s">
        <v>1084</v>
      </c>
      <c r="I373" s="649" t="s">
        <v>1284</v>
      </c>
      <c r="J373" s="649" t="s">
        <v>1285</v>
      </c>
      <c r="K373" s="649" t="s">
        <v>1286</v>
      </c>
      <c r="L373" s="650">
        <v>154.01</v>
      </c>
      <c r="M373" s="650">
        <v>154.01</v>
      </c>
      <c r="N373" s="649">
        <v>1</v>
      </c>
      <c r="O373" s="730">
        <v>1</v>
      </c>
      <c r="P373" s="650"/>
      <c r="Q373" s="665">
        <v>0</v>
      </c>
      <c r="R373" s="649"/>
      <c r="S373" s="665">
        <v>0</v>
      </c>
      <c r="T373" s="730"/>
      <c r="U373" s="688">
        <v>0</v>
      </c>
    </row>
    <row r="374" spans="1:21" ht="14.4" customHeight="1" x14ac:dyDescent="0.3">
      <c r="A374" s="648">
        <v>25</v>
      </c>
      <c r="B374" s="649" t="s">
        <v>1391</v>
      </c>
      <c r="C374" s="649">
        <v>89870255</v>
      </c>
      <c r="D374" s="728" t="s">
        <v>1982</v>
      </c>
      <c r="E374" s="729" t="s">
        <v>1514</v>
      </c>
      <c r="F374" s="649" t="s">
        <v>1501</v>
      </c>
      <c r="G374" s="649" t="s">
        <v>1544</v>
      </c>
      <c r="H374" s="649" t="s">
        <v>555</v>
      </c>
      <c r="I374" s="649" t="s">
        <v>1228</v>
      </c>
      <c r="J374" s="649" t="s">
        <v>1459</v>
      </c>
      <c r="K374" s="649" t="s">
        <v>1460</v>
      </c>
      <c r="L374" s="650">
        <v>333.31</v>
      </c>
      <c r="M374" s="650">
        <v>4333.03</v>
      </c>
      <c r="N374" s="649">
        <v>13</v>
      </c>
      <c r="O374" s="730">
        <v>1</v>
      </c>
      <c r="P374" s="650"/>
      <c r="Q374" s="665">
        <v>0</v>
      </c>
      <c r="R374" s="649"/>
      <c r="S374" s="665">
        <v>0</v>
      </c>
      <c r="T374" s="730"/>
      <c r="U374" s="688">
        <v>0</v>
      </c>
    </row>
    <row r="375" spans="1:21" ht="14.4" customHeight="1" x14ac:dyDescent="0.3">
      <c r="A375" s="648">
        <v>25</v>
      </c>
      <c r="B375" s="649" t="s">
        <v>1391</v>
      </c>
      <c r="C375" s="649">
        <v>89870255</v>
      </c>
      <c r="D375" s="728" t="s">
        <v>1982</v>
      </c>
      <c r="E375" s="729" t="s">
        <v>1514</v>
      </c>
      <c r="F375" s="649" t="s">
        <v>1501</v>
      </c>
      <c r="G375" s="649" t="s">
        <v>1544</v>
      </c>
      <c r="H375" s="649" t="s">
        <v>555</v>
      </c>
      <c r="I375" s="649" t="s">
        <v>1228</v>
      </c>
      <c r="J375" s="649" t="s">
        <v>1459</v>
      </c>
      <c r="K375" s="649" t="s">
        <v>1460</v>
      </c>
      <c r="L375" s="650">
        <v>156.86000000000001</v>
      </c>
      <c r="M375" s="650">
        <v>3450.9200000000019</v>
      </c>
      <c r="N375" s="649">
        <v>22</v>
      </c>
      <c r="O375" s="730"/>
      <c r="P375" s="650"/>
      <c r="Q375" s="665">
        <v>0</v>
      </c>
      <c r="R375" s="649"/>
      <c r="S375" s="665">
        <v>0</v>
      </c>
      <c r="T375" s="730"/>
      <c r="U375" s="688"/>
    </row>
    <row r="376" spans="1:21" ht="14.4" customHeight="1" x14ac:dyDescent="0.3">
      <c r="A376" s="648">
        <v>25</v>
      </c>
      <c r="B376" s="649" t="s">
        <v>1391</v>
      </c>
      <c r="C376" s="649">
        <v>89870255</v>
      </c>
      <c r="D376" s="728" t="s">
        <v>1982</v>
      </c>
      <c r="E376" s="729" t="s">
        <v>1514</v>
      </c>
      <c r="F376" s="649" t="s">
        <v>1501</v>
      </c>
      <c r="G376" s="649" t="s">
        <v>1544</v>
      </c>
      <c r="H376" s="649" t="s">
        <v>555</v>
      </c>
      <c r="I376" s="649" t="s">
        <v>1353</v>
      </c>
      <c r="J376" s="649" t="s">
        <v>1493</v>
      </c>
      <c r="K376" s="649" t="s">
        <v>1494</v>
      </c>
      <c r="L376" s="650">
        <v>151.61000000000001</v>
      </c>
      <c r="M376" s="650">
        <v>151.61000000000001</v>
      </c>
      <c r="N376" s="649">
        <v>1</v>
      </c>
      <c r="O376" s="730"/>
      <c r="P376" s="650"/>
      <c r="Q376" s="665">
        <v>0</v>
      </c>
      <c r="R376" s="649"/>
      <c r="S376" s="665">
        <v>0</v>
      </c>
      <c r="T376" s="730"/>
      <c r="U376" s="688"/>
    </row>
    <row r="377" spans="1:21" ht="14.4" customHeight="1" x14ac:dyDescent="0.3">
      <c r="A377" s="648">
        <v>25</v>
      </c>
      <c r="B377" s="649" t="s">
        <v>1391</v>
      </c>
      <c r="C377" s="649">
        <v>89870255</v>
      </c>
      <c r="D377" s="728" t="s">
        <v>1982</v>
      </c>
      <c r="E377" s="729" t="s">
        <v>1514</v>
      </c>
      <c r="F377" s="649" t="s">
        <v>1501</v>
      </c>
      <c r="G377" s="649" t="s">
        <v>1544</v>
      </c>
      <c r="H377" s="649" t="s">
        <v>555</v>
      </c>
      <c r="I377" s="649" t="s">
        <v>1659</v>
      </c>
      <c r="J377" s="649" t="s">
        <v>1660</v>
      </c>
      <c r="K377" s="649" t="s">
        <v>1661</v>
      </c>
      <c r="L377" s="650">
        <v>152.36000000000001</v>
      </c>
      <c r="M377" s="650">
        <v>152.36000000000001</v>
      </c>
      <c r="N377" s="649">
        <v>1</v>
      </c>
      <c r="O377" s="730"/>
      <c r="P377" s="650"/>
      <c r="Q377" s="665">
        <v>0</v>
      </c>
      <c r="R377" s="649"/>
      <c r="S377" s="665">
        <v>0</v>
      </c>
      <c r="T377" s="730"/>
      <c r="U377" s="688"/>
    </row>
    <row r="378" spans="1:21" ht="14.4" customHeight="1" x14ac:dyDescent="0.3">
      <c r="A378" s="648">
        <v>25</v>
      </c>
      <c r="B378" s="649" t="s">
        <v>1391</v>
      </c>
      <c r="C378" s="649">
        <v>89870255</v>
      </c>
      <c r="D378" s="728" t="s">
        <v>1982</v>
      </c>
      <c r="E378" s="729" t="s">
        <v>1514</v>
      </c>
      <c r="F378" s="649" t="s">
        <v>1501</v>
      </c>
      <c r="G378" s="649" t="s">
        <v>1939</v>
      </c>
      <c r="H378" s="649" t="s">
        <v>555</v>
      </c>
      <c r="I378" s="649" t="s">
        <v>1940</v>
      </c>
      <c r="J378" s="649" t="s">
        <v>1941</v>
      </c>
      <c r="K378" s="649" t="s">
        <v>1942</v>
      </c>
      <c r="L378" s="650">
        <v>0</v>
      </c>
      <c r="M378" s="650">
        <v>0</v>
      </c>
      <c r="N378" s="649">
        <v>1</v>
      </c>
      <c r="O378" s="730"/>
      <c r="P378" s="650"/>
      <c r="Q378" s="665"/>
      <c r="R378" s="649"/>
      <c r="S378" s="665">
        <v>0</v>
      </c>
      <c r="T378" s="730"/>
      <c r="U378" s="688"/>
    </row>
    <row r="379" spans="1:21" ht="14.4" customHeight="1" x14ac:dyDescent="0.3">
      <c r="A379" s="648">
        <v>25</v>
      </c>
      <c r="B379" s="649" t="s">
        <v>1391</v>
      </c>
      <c r="C379" s="649">
        <v>89870255</v>
      </c>
      <c r="D379" s="728" t="s">
        <v>1982</v>
      </c>
      <c r="E379" s="729" t="s">
        <v>1514</v>
      </c>
      <c r="F379" s="649" t="s">
        <v>1501</v>
      </c>
      <c r="G379" s="649" t="s">
        <v>1548</v>
      </c>
      <c r="H379" s="649" t="s">
        <v>1084</v>
      </c>
      <c r="I379" s="649" t="s">
        <v>1284</v>
      </c>
      <c r="J379" s="649" t="s">
        <v>1285</v>
      </c>
      <c r="K379" s="649" t="s">
        <v>1286</v>
      </c>
      <c r="L379" s="650">
        <v>154.01</v>
      </c>
      <c r="M379" s="650">
        <v>770.05</v>
      </c>
      <c r="N379" s="649">
        <v>5</v>
      </c>
      <c r="O379" s="730"/>
      <c r="P379" s="650"/>
      <c r="Q379" s="665">
        <v>0</v>
      </c>
      <c r="R379" s="649"/>
      <c r="S379" s="665">
        <v>0</v>
      </c>
      <c r="T379" s="730"/>
      <c r="U379" s="688"/>
    </row>
    <row r="380" spans="1:21" ht="14.4" customHeight="1" x14ac:dyDescent="0.3">
      <c r="A380" s="648">
        <v>25</v>
      </c>
      <c r="B380" s="649" t="s">
        <v>1391</v>
      </c>
      <c r="C380" s="649">
        <v>89870255</v>
      </c>
      <c r="D380" s="728" t="s">
        <v>1982</v>
      </c>
      <c r="E380" s="729" t="s">
        <v>1514</v>
      </c>
      <c r="F380" s="649" t="s">
        <v>1501</v>
      </c>
      <c r="G380" s="649" t="s">
        <v>1943</v>
      </c>
      <c r="H380" s="649" t="s">
        <v>555</v>
      </c>
      <c r="I380" s="649" t="s">
        <v>1944</v>
      </c>
      <c r="J380" s="649" t="s">
        <v>1945</v>
      </c>
      <c r="K380" s="649" t="s">
        <v>1946</v>
      </c>
      <c r="L380" s="650">
        <v>120.37</v>
      </c>
      <c r="M380" s="650">
        <v>120.37</v>
      </c>
      <c r="N380" s="649">
        <v>1</v>
      </c>
      <c r="O380" s="730"/>
      <c r="P380" s="650"/>
      <c r="Q380" s="665">
        <v>0</v>
      </c>
      <c r="R380" s="649"/>
      <c r="S380" s="665">
        <v>0</v>
      </c>
      <c r="T380" s="730"/>
      <c r="U380" s="688"/>
    </row>
    <row r="381" spans="1:21" ht="14.4" customHeight="1" x14ac:dyDescent="0.3">
      <c r="A381" s="648">
        <v>25</v>
      </c>
      <c r="B381" s="649" t="s">
        <v>1391</v>
      </c>
      <c r="C381" s="649">
        <v>89870255</v>
      </c>
      <c r="D381" s="728" t="s">
        <v>1982</v>
      </c>
      <c r="E381" s="729" t="s">
        <v>1514</v>
      </c>
      <c r="F381" s="649" t="s">
        <v>1501</v>
      </c>
      <c r="G381" s="649" t="s">
        <v>1629</v>
      </c>
      <c r="H381" s="649" t="s">
        <v>555</v>
      </c>
      <c r="I381" s="649" t="s">
        <v>1947</v>
      </c>
      <c r="J381" s="649" t="s">
        <v>1948</v>
      </c>
      <c r="K381" s="649" t="s">
        <v>1949</v>
      </c>
      <c r="L381" s="650">
        <v>70.02</v>
      </c>
      <c r="M381" s="650">
        <v>140.04</v>
      </c>
      <c r="N381" s="649">
        <v>2</v>
      </c>
      <c r="O381" s="730"/>
      <c r="P381" s="650"/>
      <c r="Q381" s="665">
        <v>0</v>
      </c>
      <c r="R381" s="649"/>
      <c r="S381" s="665">
        <v>0</v>
      </c>
      <c r="T381" s="730"/>
      <c r="U381" s="688"/>
    </row>
    <row r="382" spans="1:21" ht="14.4" customHeight="1" x14ac:dyDescent="0.3">
      <c r="A382" s="648">
        <v>25</v>
      </c>
      <c r="B382" s="649" t="s">
        <v>1391</v>
      </c>
      <c r="C382" s="649">
        <v>89870255</v>
      </c>
      <c r="D382" s="728" t="s">
        <v>1982</v>
      </c>
      <c r="E382" s="729" t="s">
        <v>1514</v>
      </c>
      <c r="F382" s="649" t="s">
        <v>1501</v>
      </c>
      <c r="G382" s="649" t="s">
        <v>1549</v>
      </c>
      <c r="H382" s="649" t="s">
        <v>555</v>
      </c>
      <c r="I382" s="649" t="s">
        <v>1013</v>
      </c>
      <c r="J382" s="649" t="s">
        <v>646</v>
      </c>
      <c r="K382" s="649" t="s">
        <v>1558</v>
      </c>
      <c r="L382" s="650">
        <v>96.63</v>
      </c>
      <c r="M382" s="650">
        <v>96.63</v>
      </c>
      <c r="N382" s="649">
        <v>1</v>
      </c>
      <c r="O382" s="730"/>
      <c r="P382" s="650"/>
      <c r="Q382" s="665">
        <v>0</v>
      </c>
      <c r="R382" s="649"/>
      <c r="S382" s="665">
        <v>0</v>
      </c>
      <c r="T382" s="730"/>
      <c r="U382" s="688"/>
    </row>
    <row r="383" spans="1:21" ht="14.4" customHeight="1" x14ac:dyDescent="0.3">
      <c r="A383" s="648">
        <v>25</v>
      </c>
      <c r="B383" s="649" t="s">
        <v>1391</v>
      </c>
      <c r="C383" s="649">
        <v>89870255</v>
      </c>
      <c r="D383" s="728" t="s">
        <v>1982</v>
      </c>
      <c r="E383" s="729" t="s">
        <v>1514</v>
      </c>
      <c r="F383" s="649" t="s">
        <v>1501</v>
      </c>
      <c r="G383" s="649" t="s">
        <v>1549</v>
      </c>
      <c r="H383" s="649" t="s">
        <v>555</v>
      </c>
      <c r="I383" s="649" t="s">
        <v>645</v>
      </c>
      <c r="J383" s="649" t="s">
        <v>646</v>
      </c>
      <c r="K383" s="649" t="s">
        <v>1723</v>
      </c>
      <c r="L383" s="650">
        <v>48.31</v>
      </c>
      <c r="M383" s="650">
        <v>48.31</v>
      </c>
      <c r="N383" s="649">
        <v>1</v>
      </c>
      <c r="O383" s="730"/>
      <c r="P383" s="650"/>
      <c r="Q383" s="665">
        <v>0</v>
      </c>
      <c r="R383" s="649"/>
      <c r="S383" s="665">
        <v>0</v>
      </c>
      <c r="T383" s="730"/>
      <c r="U383" s="688"/>
    </row>
    <row r="384" spans="1:21" ht="14.4" customHeight="1" x14ac:dyDescent="0.3">
      <c r="A384" s="648">
        <v>25</v>
      </c>
      <c r="B384" s="649" t="s">
        <v>1391</v>
      </c>
      <c r="C384" s="649">
        <v>89870255</v>
      </c>
      <c r="D384" s="728" t="s">
        <v>1982</v>
      </c>
      <c r="E384" s="729" t="s">
        <v>1515</v>
      </c>
      <c r="F384" s="649" t="s">
        <v>1501</v>
      </c>
      <c r="G384" s="649" t="s">
        <v>1544</v>
      </c>
      <c r="H384" s="649" t="s">
        <v>555</v>
      </c>
      <c r="I384" s="649" t="s">
        <v>1228</v>
      </c>
      <c r="J384" s="649" t="s">
        <v>1459</v>
      </c>
      <c r="K384" s="649" t="s">
        <v>1460</v>
      </c>
      <c r="L384" s="650">
        <v>333.31</v>
      </c>
      <c r="M384" s="650">
        <v>5999.5800000000017</v>
      </c>
      <c r="N384" s="649">
        <v>18</v>
      </c>
      <c r="O384" s="730">
        <v>14</v>
      </c>
      <c r="P384" s="650"/>
      <c r="Q384" s="665">
        <v>0</v>
      </c>
      <c r="R384" s="649"/>
      <c r="S384" s="665">
        <v>0</v>
      </c>
      <c r="T384" s="730"/>
      <c r="U384" s="688">
        <v>0</v>
      </c>
    </row>
    <row r="385" spans="1:21" ht="14.4" customHeight="1" x14ac:dyDescent="0.3">
      <c r="A385" s="648">
        <v>25</v>
      </c>
      <c r="B385" s="649" t="s">
        <v>1391</v>
      </c>
      <c r="C385" s="649">
        <v>89870255</v>
      </c>
      <c r="D385" s="728" t="s">
        <v>1982</v>
      </c>
      <c r="E385" s="729" t="s">
        <v>1515</v>
      </c>
      <c r="F385" s="649" t="s">
        <v>1501</v>
      </c>
      <c r="G385" s="649" t="s">
        <v>1544</v>
      </c>
      <c r="H385" s="649" t="s">
        <v>555</v>
      </c>
      <c r="I385" s="649" t="s">
        <v>1228</v>
      </c>
      <c r="J385" s="649" t="s">
        <v>1459</v>
      </c>
      <c r="K385" s="649" t="s">
        <v>1460</v>
      </c>
      <c r="L385" s="650">
        <v>156.86000000000001</v>
      </c>
      <c r="M385" s="650">
        <v>2352.900000000001</v>
      </c>
      <c r="N385" s="649">
        <v>15</v>
      </c>
      <c r="O385" s="730">
        <v>14</v>
      </c>
      <c r="P385" s="650">
        <v>156.86000000000001</v>
      </c>
      <c r="Q385" s="665">
        <v>6.6666666666666638E-2</v>
      </c>
      <c r="R385" s="649">
        <v>1</v>
      </c>
      <c r="S385" s="665">
        <v>6.6666666666666666E-2</v>
      </c>
      <c r="T385" s="730">
        <v>1</v>
      </c>
      <c r="U385" s="688">
        <v>7.1428571428571425E-2</v>
      </c>
    </row>
    <row r="386" spans="1:21" ht="14.4" customHeight="1" x14ac:dyDescent="0.3">
      <c r="A386" s="648">
        <v>25</v>
      </c>
      <c r="B386" s="649" t="s">
        <v>1391</v>
      </c>
      <c r="C386" s="649">
        <v>89870255</v>
      </c>
      <c r="D386" s="728" t="s">
        <v>1982</v>
      </c>
      <c r="E386" s="729" t="s">
        <v>1515</v>
      </c>
      <c r="F386" s="649" t="s">
        <v>1501</v>
      </c>
      <c r="G386" s="649" t="s">
        <v>1544</v>
      </c>
      <c r="H386" s="649" t="s">
        <v>555</v>
      </c>
      <c r="I386" s="649" t="s">
        <v>1353</v>
      </c>
      <c r="J386" s="649" t="s">
        <v>1493</v>
      </c>
      <c r="K386" s="649" t="s">
        <v>1494</v>
      </c>
      <c r="L386" s="650">
        <v>333.31</v>
      </c>
      <c r="M386" s="650">
        <v>333.31</v>
      </c>
      <c r="N386" s="649">
        <v>1</v>
      </c>
      <c r="O386" s="730">
        <v>1</v>
      </c>
      <c r="P386" s="650"/>
      <c r="Q386" s="665">
        <v>0</v>
      </c>
      <c r="R386" s="649"/>
      <c r="S386" s="665">
        <v>0</v>
      </c>
      <c r="T386" s="730"/>
      <c r="U386" s="688">
        <v>0</v>
      </c>
    </row>
    <row r="387" spans="1:21" ht="14.4" customHeight="1" x14ac:dyDescent="0.3">
      <c r="A387" s="648">
        <v>25</v>
      </c>
      <c r="B387" s="649" t="s">
        <v>1391</v>
      </c>
      <c r="C387" s="649">
        <v>89870255</v>
      </c>
      <c r="D387" s="728" t="s">
        <v>1982</v>
      </c>
      <c r="E387" s="729" t="s">
        <v>1515</v>
      </c>
      <c r="F387" s="649" t="s">
        <v>1501</v>
      </c>
      <c r="G387" s="649" t="s">
        <v>1544</v>
      </c>
      <c r="H387" s="649" t="s">
        <v>555</v>
      </c>
      <c r="I387" s="649" t="s">
        <v>1353</v>
      </c>
      <c r="J387" s="649" t="s">
        <v>1493</v>
      </c>
      <c r="K387" s="649" t="s">
        <v>1494</v>
      </c>
      <c r="L387" s="650">
        <v>151.61000000000001</v>
      </c>
      <c r="M387" s="650">
        <v>151.61000000000001</v>
      </c>
      <c r="N387" s="649">
        <v>1</v>
      </c>
      <c r="O387" s="730">
        <v>0.5</v>
      </c>
      <c r="P387" s="650"/>
      <c r="Q387" s="665">
        <v>0</v>
      </c>
      <c r="R387" s="649"/>
      <c r="S387" s="665">
        <v>0</v>
      </c>
      <c r="T387" s="730"/>
      <c r="U387" s="688">
        <v>0</v>
      </c>
    </row>
    <row r="388" spans="1:21" ht="14.4" customHeight="1" x14ac:dyDescent="0.3">
      <c r="A388" s="648">
        <v>25</v>
      </c>
      <c r="B388" s="649" t="s">
        <v>1391</v>
      </c>
      <c r="C388" s="649">
        <v>89870255</v>
      </c>
      <c r="D388" s="728" t="s">
        <v>1982</v>
      </c>
      <c r="E388" s="729" t="s">
        <v>1515</v>
      </c>
      <c r="F388" s="649" t="s">
        <v>1501</v>
      </c>
      <c r="G388" s="649" t="s">
        <v>1615</v>
      </c>
      <c r="H388" s="649" t="s">
        <v>555</v>
      </c>
      <c r="I388" s="649" t="s">
        <v>1616</v>
      </c>
      <c r="J388" s="649" t="s">
        <v>1617</v>
      </c>
      <c r="K388" s="649" t="s">
        <v>1618</v>
      </c>
      <c r="L388" s="650">
        <v>31.4</v>
      </c>
      <c r="M388" s="650">
        <v>31.4</v>
      </c>
      <c r="N388" s="649">
        <v>1</v>
      </c>
      <c r="O388" s="730">
        <v>1</v>
      </c>
      <c r="P388" s="650"/>
      <c r="Q388" s="665">
        <v>0</v>
      </c>
      <c r="R388" s="649"/>
      <c r="S388" s="665">
        <v>0</v>
      </c>
      <c r="T388" s="730"/>
      <c r="U388" s="688">
        <v>0</v>
      </c>
    </row>
    <row r="389" spans="1:21" ht="14.4" customHeight="1" x14ac:dyDescent="0.3">
      <c r="A389" s="648">
        <v>25</v>
      </c>
      <c r="B389" s="649" t="s">
        <v>1391</v>
      </c>
      <c r="C389" s="649">
        <v>89870255</v>
      </c>
      <c r="D389" s="728" t="s">
        <v>1982</v>
      </c>
      <c r="E389" s="729" t="s">
        <v>1515</v>
      </c>
      <c r="F389" s="649" t="s">
        <v>1501</v>
      </c>
      <c r="G389" s="649" t="s">
        <v>1548</v>
      </c>
      <c r="H389" s="649" t="s">
        <v>1084</v>
      </c>
      <c r="I389" s="649" t="s">
        <v>1284</v>
      </c>
      <c r="J389" s="649" t="s">
        <v>1285</v>
      </c>
      <c r="K389" s="649" t="s">
        <v>1286</v>
      </c>
      <c r="L389" s="650">
        <v>154.01</v>
      </c>
      <c r="M389" s="650">
        <v>924.06</v>
      </c>
      <c r="N389" s="649">
        <v>6</v>
      </c>
      <c r="O389" s="730">
        <v>5</v>
      </c>
      <c r="P389" s="650"/>
      <c r="Q389" s="665">
        <v>0</v>
      </c>
      <c r="R389" s="649"/>
      <c r="S389" s="665">
        <v>0</v>
      </c>
      <c r="T389" s="730"/>
      <c r="U389" s="688">
        <v>0</v>
      </c>
    </row>
    <row r="390" spans="1:21" ht="14.4" customHeight="1" x14ac:dyDescent="0.3">
      <c r="A390" s="648">
        <v>25</v>
      </c>
      <c r="B390" s="649" t="s">
        <v>1391</v>
      </c>
      <c r="C390" s="649">
        <v>89870255</v>
      </c>
      <c r="D390" s="728" t="s">
        <v>1982</v>
      </c>
      <c r="E390" s="729" t="s">
        <v>1515</v>
      </c>
      <c r="F390" s="649" t="s">
        <v>1501</v>
      </c>
      <c r="G390" s="649" t="s">
        <v>1672</v>
      </c>
      <c r="H390" s="649" t="s">
        <v>1084</v>
      </c>
      <c r="I390" s="649" t="s">
        <v>1950</v>
      </c>
      <c r="J390" s="649" t="s">
        <v>1951</v>
      </c>
      <c r="K390" s="649" t="s">
        <v>1952</v>
      </c>
      <c r="L390" s="650">
        <v>0</v>
      </c>
      <c r="M390" s="650">
        <v>0</v>
      </c>
      <c r="N390" s="649">
        <v>1</v>
      </c>
      <c r="O390" s="730">
        <v>0.5</v>
      </c>
      <c r="P390" s="650"/>
      <c r="Q390" s="665"/>
      <c r="R390" s="649"/>
      <c r="S390" s="665">
        <v>0</v>
      </c>
      <c r="T390" s="730"/>
      <c r="U390" s="688">
        <v>0</v>
      </c>
    </row>
    <row r="391" spans="1:21" ht="14.4" customHeight="1" x14ac:dyDescent="0.3">
      <c r="A391" s="648">
        <v>25</v>
      </c>
      <c r="B391" s="649" t="s">
        <v>1391</v>
      </c>
      <c r="C391" s="649">
        <v>89870255</v>
      </c>
      <c r="D391" s="728" t="s">
        <v>1982</v>
      </c>
      <c r="E391" s="729" t="s">
        <v>1515</v>
      </c>
      <c r="F391" s="649" t="s">
        <v>1501</v>
      </c>
      <c r="G391" s="649" t="s">
        <v>1953</v>
      </c>
      <c r="H391" s="649" t="s">
        <v>1084</v>
      </c>
      <c r="I391" s="649" t="s">
        <v>1954</v>
      </c>
      <c r="J391" s="649" t="s">
        <v>1955</v>
      </c>
      <c r="K391" s="649" t="s">
        <v>1956</v>
      </c>
      <c r="L391" s="650">
        <v>39.61</v>
      </c>
      <c r="M391" s="650">
        <v>39.61</v>
      </c>
      <c r="N391" s="649">
        <v>1</v>
      </c>
      <c r="O391" s="730">
        <v>0.5</v>
      </c>
      <c r="P391" s="650"/>
      <c r="Q391" s="665">
        <v>0</v>
      </c>
      <c r="R391" s="649"/>
      <c r="S391" s="665">
        <v>0</v>
      </c>
      <c r="T391" s="730"/>
      <c r="U391" s="688">
        <v>0</v>
      </c>
    </row>
    <row r="392" spans="1:21" ht="14.4" customHeight="1" x14ac:dyDescent="0.3">
      <c r="A392" s="648">
        <v>25</v>
      </c>
      <c r="B392" s="649" t="s">
        <v>1391</v>
      </c>
      <c r="C392" s="649">
        <v>89870255</v>
      </c>
      <c r="D392" s="728" t="s">
        <v>1982</v>
      </c>
      <c r="E392" s="729" t="s">
        <v>1515</v>
      </c>
      <c r="F392" s="649" t="s">
        <v>1501</v>
      </c>
      <c r="G392" s="649" t="s">
        <v>1549</v>
      </c>
      <c r="H392" s="649" t="s">
        <v>1084</v>
      </c>
      <c r="I392" s="649" t="s">
        <v>1550</v>
      </c>
      <c r="J392" s="649" t="s">
        <v>646</v>
      </c>
      <c r="K392" s="649" t="s">
        <v>1551</v>
      </c>
      <c r="L392" s="650">
        <v>48.31</v>
      </c>
      <c r="M392" s="650">
        <v>772.95999999999981</v>
      </c>
      <c r="N392" s="649">
        <v>16</v>
      </c>
      <c r="O392" s="730">
        <v>12.5</v>
      </c>
      <c r="P392" s="650"/>
      <c r="Q392" s="665">
        <v>0</v>
      </c>
      <c r="R392" s="649"/>
      <c r="S392" s="665">
        <v>0</v>
      </c>
      <c r="T392" s="730"/>
      <c r="U392" s="688">
        <v>0</v>
      </c>
    </row>
    <row r="393" spans="1:21" ht="14.4" customHeight="1" x14ac:dyDescent="0.3">
      <c r="A393" s="648">
        <v>25</v>
      </c>
      <c r="B393" s="649" t="s">
        <v>1391</v>
      </c>
      <c r="C393" s="649">
        <v>89870255</v>
      </c>
      <c r="D393" s="728" t="s">
        <v>1982</v>
      </c>
      <c r="E393" s="729" t="s">
        <v>1515</v>
      </c>
      <c r="F393" s="649" t="s">
        <v>1501</v>
      </c>
      <c r="G393" s="649" t="s">
        <v>1549</v>
      </c>
      <c r="H393" s="649" t="s">
        <v>1084</v>
      </c>
      <c r="I393" s="649" t="s">
        <v>1550</v>
      </c>
      <c r="J393" s="649" t="s">
        <v>646</v>
      </c>
      <c r="K393" s="649" t="s">
        <v>1551</v>
      </c>
      <c r="L393" s="650">
        <v>29.78</v>
      </c>
      <c r="M393" s="650">
        <v>89.34</v>
      </c>
      <c r="N393" s="649">
        <v>3</v>
      </c>
      <c r="O393" s="730">
        <v>2</v>
      </c>
      <c r="P393" s="650"/>
      <c r="Q393" s="665">
        <v>0</v>
      </c>
      <c r="R393" s="649"/>
      <c r="S393" s="665">
        <v>0</v>
      </c>
      <c r="T393" s="730"/>
      <c r="U393" s="688">
        <v>0</v>
      </c>
    </row>
    <row r="394" spans="1:21" ht="14.4" customHeight="1" x14ac:dyDescent="0.3">
      <c r="A394" s="648">
        <v>25</v>
      </c>
      <c r="B394" s="649" t="s">
        <v>1391</v>
      </c>
      <c r="C394" s="649">
        <v>89870255</v>
      </c>
      <c r="D394" s="728" t="s">
        <v>1982</v>
      </c>
      <c r="E394" s="729" t="s">
        <v>1517</v>
      </c>
      <c r="F394" s="649" t="s">
        <v>1501</v>
      </c>
      <c r="G394" s="649" t="s">
        <v>1544</v>
      </c>
      <c r="H394" s="649" t="s">
        <v>555</v>
      </c>
      <c r="I394" s="649" t="s">
        <v>1228</v>
      </c>
      <c r="J394" s="649" t="s">
        <v>1459</v>
      </c>
      <c r="K394" s="649" t="s">
        <v>1460</v>
      </c>
      <c r="L394" s="650">
        <v>333.31</v>
      </c>
      <c r="M394" s="650">
        <v>333.31</v>
      </c>
      <c r="N394" s="649">
        <v>1</v>
      </c>
      <c r="O394" s="730">
        <v>1</v>
      </c>
      <c r="P394" s="650"/>
      <c r="Q394" s="665">
        <v>0</v>
      </c>
      <c r="R394" s="649"/>
      <c r="S394" s="665">
        <v>0</v>
      </c>
      <c r="T394" s="730"/>
      <c r="U394" s="688">
        <v>0</v>
      </c>
    </row>
    <row r="395" spans="1:21" ht="14.4" customHeight="1" x14ac:dyDescent="0.3">
      <c r="A395" s="648">
        <v>25</v>
      </c>
      <c r="B395" s="649" t="s">
        <v>1391</v>
      </c>
      <c r="C395" s="649">
        <v>89870255</v>
      </c>
      <c r="D395" s="728" t="s">
        <v>1982</v>
      </c>
      <c r="E395" s="729" t="s">
        <v>1518</v>
      </c>
      <c r="F395" s="649" t="s">
        <v>1501</v>
      </c>
      <c r="G395" s="649" t="s">
        <v>1900</v>
      </c>
      <c r="H395" s="649" t="s">
        <v>555</v>
      </c>
      <c r="I395" s="649" t="s">
        <v>1901</v>
      </c>
      <c r="J395" s="649" t="s">
        <v>1902</v>
      </c>
      <c r="K395" s="649" t="s">
        <v>1903</v>
      </c>
      <c r="L395" s="650">
        <v>0</v>
      </c>
      <c r="M395" s="650">
        <v>0</v>
      </c>
      <c r="N395" s="649">
        <v>1</v>
      </c>
      <c r="O395" s="730">
        <v>0.5</v>
      </c>
      <c r="P395" s="650"/>
      <c r="Q395" s="665"/>
      <c r="R395" s="649"/>
      <c r="S395" s="665">
        <v>0</v>
      </c>
      <c r="T395" s="730"/>
      <c r="U395" s="688">
        <v>0</v>
      </c>
    </row>
    <row r="396" spans="1:21" ht="14.4" customHeight="1" x14ac:dyDescent="0.3">
      <c r="A396" s="648">
        <v>25</v>
      </c>
      <c r="B396" s="649" t="s">
        <v>1391</v>
      </c>
      <c r="C396" s="649">
        <v>89870255</v>
      </c>
      <c r="D396" s="728" t="s">
        <v>1982</v>
      </c>
      <c r="E396" s="729" t="s">
        <v>1518</v>
      </c>
      <c r="F396" s="649" t="s">
        <v>1501</v>
      </c>
      <c r="G396" s="649" t="s">
        <v>1544</v>
      </c>
      <c r="H396" s="649" t="s">
        <v>555</v>
      </c>
      <c r="I396" s="649" t="s">
        <v>1228</v>
      </c>
      <c r="J396" s="649" t="s">
        <v>1459</v>
      </c>
      <c r="K396" s="649" t="s">
        <v>1460</v>
      </c>
      <c r="L396" s="650">
        <v>333.31</v>
      </c>
      <c r="M396" s="650">
        <v>333.31</v>
      </c>
      <c r="N396" s="649">
        <v>1</v>
      </c>
      <c r="O396" s="730">
        <v>1</v>
      </c>
      <c r="P396" s="650"/>
      <c r="Q396" s="665">
        <v>0</v>
      </c>
      <c r="R396" s="649"/>
      <c r="S396" s="665">
        <v>0</v>
      </c>
      <c r="T396" s="730"/>
      <c r="U396" s="688">
        <v>0</v>
      </c>
    </row>
    <row r="397" spans="1:21" ht="14.4" customHeight="1" x14ac:dyDescent="0.3">
      <c r="A397" s="648">
        <v>25</v>
      </c>
      <c r="B397" s="649" t="s">
        <v>1391</v>
      </c>
      <c r="C397" s="649">
        <v>89870255</v>
      </c>
      <c r="D397" s="728" t="s">
        <v>1982</v>
      </c>
      <c r="E397" s="729" t="s">
        <v>1518</v>
      </c>
      <c r="F397" s="649" t="s">
        <v>1501</v>
      </c>
      <c r="G397" s="649" t="s">
        <v>1544</v>
      </c>
      <c r="H397" s="649" t="s">
        <v>555</v>
      </c>
      <c r="I397" s="649" t="s">
        <v>1228</v>
      </c>
      <c r="J397" s="649" t="s">
        <v>1459</v>
      </c>
      <c r="K397" s="649" t="s">
        <v>1460</v>
      </c>
      <c r="L397" s="650">
        <v>156.86000000000001</v>
      </c>
      <c r="M397" s="650">
        <v>156.86000000000001</v>
      </c>
      <c r="N397" s="649">
        <v>1</v>
      </c>
      <c r="O397" s="730">
        <v>0.5</v>
      </c>
      <c r="P397" s="650"/>
      <c r="Q397" s="665">
        <v>0</v>
      </c>
      <c r="R397" s="649"/>
      <c r="S397" s="665">
        <v>0</v>
      </c>
      <c r="T397" s="730"/>
      <c r="U397" s="688">
        <v>0</v>
      </c>
    </row>
    <row r="398" spans="1:21" ht="14.4" customHeight="1" x14ac:dyDescent="0.3">
      <c r="A398" s="648">
        <v>25</v>
      </c>
      <c r="B398" s="649" t="s">
        <v>1391</v>
      </c>
      <c r="C398" s="649">
        <v>89870255</v>
      </c>
      <c r="D398" s="728" t="s">
        <v>1982</v>
      </c>
      <c r="E398" s="729" t="s">
        <v>1518</v>
      </c>
      <c r="F398" s="649" t="s">
        <v>1501</v>
      </c>
      <c r="G398" s="649" t="s">
        <v>1544</v>
      </c>
      <c r="H398" s="649" t="s">
        <v>555</v>
      </c>
      <c r="I398" s="649" t="s">
        <v>1957</v>
      </c>
      <c r="J398" s="649" t="s">
        <v>1958</v>
      </c>
      <c r="K398" s="649" t="s">
        <v>1959</v>
      </c>
      <c r="L398" s="650">
        <v>333.31</v>
      </c>
      <c r="M398" s="650">
        <v>333.31</v>
      </c>
      <c r="N398" s="649">
        <v>1</v>
      </c>
      <c r="O398" s="730">
        <v>1</v>
      </c>
      <c r="P398" s="650"/>
      <c r="Q398" s="665">
        <v>0</v>
      </c>
      <c r="R398" s="649"/>
      <c r="S398" s="665">
        <v>0</v>
      </c>
      <c r="T398" s="730"/>
      <c r="U398" s="688">
        <v>0</v>
      </c>
    </row>
    <row r="399" spans="1:21" ht="14.4" customHeight="1" x14ac:dyDescent="0.3">
      <c r="A399" s="648">
        <v>25</v>
      </c>
      <c r="B399" s="649" t="s">
        <v>1391</v>
      </c>
      <c r="C399" s="649">
        <v>89870255</v>
      </c>
      <c r="D399" s="728" t="s">
        <v>1982</v>
      </c>
      <c r="E399" s="729" t="s">
        <v>1518</v>
      </c>
      <c r="F399" s="649" t="s">
        <v>1501</v>
      </c>
      <c r="G399" s="649" t="s">
        <v>1544</v>
      </c>
      <c r="H399" s="649" t="s">
        <v>555</v>
      </c>
      <c r="I399" s="649" t="s">
        <v>1353</v>
      </c>
      <c r="J399" s="649" t="s">
        <v>1493</v>
      </c>
      <c r="K399" s="649" t="s">
        <v>1494</v>
      </c>
      <c r="L399" s="650">
        <v>151.61000000000001</v>
      </c>
      <c r="M399" s="650">
        <v>151.61000000000001</v>
      </c>
      <c r="N399" s="649">
        <v>1</v>
      </c>
      <c r="O399" s="730">
        <v>1</v>
      </c>
      <c r="P399" s="650"/>
      <c r="Q399" s="665">
        <v>0</v>
      </c>
      <c r="R399" s="649"/>
      <c r="S399" s="665">
        <v>0</v>
      </c>
      <c r="T399" s="730"/>
      <c r="U399" s="688">
        <v>0</v>
      </c>
    </row>
    <row r="400" spans="1:21" ht="14.4" customHeight="1" x14ac:dyDescent="0.3">
      <c r="A400" s="648">
        <v>25</v>
      </c>
      <c r="B400" s="649" t="s">
        <v>1391</v>
      </c>
      <c r="C400" s="649">
        <v>89870255</v>
      </c>
      <c r="D400" s="728" t="s">
        <v>1982</v>
      </c>
      <c r="E400" s="729" t="s">
        <v>1518</v>
      </c>
      <c r="F400" s="649" t="s">
        <v>1501</v>
      </c>
      <c r="G400" s="649" t="s">
        <v>1548</v>
      </c>
      <c r="H400" s="649" t="s">
        <v>1084</v>
      </c>
      <c r="I400" s="649" t="s">
        <v>1284</v>
      </c>
      <c r="J400" s="649" t="s">
        <v>1285</v>
      </c>
      <c r="K400" s="649" t="s">
        <v>1286</v>
      </c>
      <c r="L400" s="650">
        <v>154.01</v>
      </c>
      <c r="M400" s="650">
        <v>308.02</v>
      </c>
      <c r="N400" s="649">
        <v>2</v>
      </c>
      <c r="O400" s="730">
        <v>2</v>
      </c>
      <c r="P400" s="650"/>
      <c r="Q400" s="665">
        <v>0</v>
      </c>
      <c r="R400" s="649"/>
      <c r="S400" s="665">
        <v>0</v>
      </c>
      <c r="T400" s="730"/>
      <c r="U400" s="688">
        <v>0</v>
      </c>
    </row>
    <row r="401" spans="1:21" ht="14.4" customHeight="1" x14ac:dyDescent="0.3">
      <c r="A401" s="648">
        <v>25</v>
      </c>
      <c r="B401" s="649" t="s">
        <v>1391</v>
      </c>
      <c r="C401" s="649">
        <v>89870255</v>
      </c>
      <c r="D401" s="728" t="s">
        <v>1982</v>
      </c>
      <c r="E401" s="729" t="s">
        <v>1518</v>
      </c>
      <c r="F401" s="649" t="s">
        <v>1501</v>
      </c>
      <c r="G401" s="649" t="s">
        <v>1548</v>
      </c>
      <c r="H401" s="649" t="s">
        <v>555</v>
      </c>
      <c r="I401" s="649" t="s">
        <v>1736</v>
      </c>
      <c r="J401" s="649" t="s">
        <v>1285</v>
      </c>
      <c r="K401" s="649" t="s">
        <v>1286</v>
      </c>
      <c r="L401" s="650">
        <v>154.01</v>
      </c>
      <c r="M401" s="650">
        <v>154.01</v>
      </c>
      <c r="N401" s="649">
        <v>1</v>
      </c>
      <c r="O401" s="730">
        <v>0.5</v>
      </c>
      <c r="P401" s="650"/>
      <c r="Q401" s="665">
        <v>0</v>
      </c>
      <c r="R401" s="649"/>
      <c r="S401" s="665">
        <v>0</v>
      </c>
      <c r="T401" s="730"/>
      <c r="U401" s="688">
        <v>0</v>
      </c>
    </row>
    <row r="402" spans="1:21" ht="14.4" customHeight="1" x14ac:dyDescent="0.3">
      <c r="A402" s="648">
        <v>25</v>
      </c>
      <c r="B402" s="649" t="s">
        <v>1391</v>
      </c>
      <c r="C402" s="649">
        <v>89870255</v>
      </c>
      <c r="D402" s="728" t="s">
        <v>1982</v>
      </c>
      <c r="E402" s="729" t="s">
        <v>1518</v>
      </c>
      <c r="F402" s="649" t="s">
        <v>1501</v>
      </c>
      <c r="G402" s="649" t="s">
        <v>1549</v>
      </c>
      <c r="H402" s="649" t="s">
        <v>1084</v>
      </c>
      <c r="I402" s="649" t="s">
        <v>1090</v>
      </c>
      <c r="J402" s="649" t="s">
        <v>646</v>
      </c>
      <c r="K402" s="649" t="s">
        <v>1473</v>
      </c>
      <c r="L402" s="650">
        <v>96.63</v>
      </c>
      <c r="M402" s="650">
        <v>96.63</v>
      </c>
      <c r="N402" s="649">
        <v>1</v>
      </c>
      <c r="O402" s="730">
        <v>0.5</v>
      </c>
      <c r="P402" s="650"/>
      <c r="Q402" s="665">
        <v>0</v>
      </c>
      <c r="R402" s="649"/>
      <c r="S402" s="665">
        <v>0</v>
      </c>
      <c r="T402" s="730"/>
      <c r="U402" s="688">
        <v>0</v>
      </c>
    </row>
    <row r="403" spans="1:21" ht="14.4" customHeight="1" x14ac:dyDescent="0.3">
      <c r="A403" s="648">
        <v>25</v>
      </c>
      <c r="B403" s="649" t="s">
        <v>1391</v>
      </c>
      <c r="C403" s="649">
        <v>89870255</v>
      </c>
      <c r="D403" s="728" t="s">
        <v>1982</v>
      </c>
      <c r="E403" s="729" t="s">
        <v>1522</v>
      </c>
      <c r="F403" s="649" t="s">
        <v>1501</v>
      </c>
      <c r="G403" s="649" t="s">
        <v>1544</v>
      </c>
      <c r="H403" s="649" t="s">
        <v>555</v>
      </c>
      <c r="I403" s="649" t="s">
        <v>1228</v>
      </c>
      <c r="J403" s="649" t="s">
        <v>1459</v>
      </c>
      <c r="K403" s="649" t="s">
        <v>1460</v>
      </c>
      <c r="L403" s="650">
        <v>333.31</v>
      </c>
      <c r="M403" s="650">
        <v>4666.34</v>
      </c>
      <c r="N403" s="649">
        <v>14</v>
      </c>
      <c r="O403" s="730">
        <v>14</v>
      </c>
      <c r="P403" s="650">
        <v>333.31</v>
      </c>
      <c r="Q403" s="665">
        <v>7.1428571428571425E-2</v>
      </c>
      <c r="R403" s="649">
        <v>1</v>
      </c>
      <c r="S403" s="665">
        <v>7.1428571428571425E-2</v>
      </c>
      <c r="T403" s="730">
        <v>1</v>
      </c>
      <c r="U403" s="688">
        <v>7.1428571428571425E-2</v>
      </c>
    </row>
    <row r="404" spans="1:21" ht="14.4" customHeight="1" x14ac:dyDescent="0.3">
      <c r="A404" s="648">
        <v>25</v>
      </c>
      <c r="B404" s="649" t="s">
        <v>1391</v>
      </c>
      <c r="C404" s="649">
        <v>89870255</v>
      </c>
      <c r="D404" s="728" t="s">
        <v>1982</v>
      </c>
      <c r="E404" s="729" t="s">
        <v>1522</v>
      </c>
      <c r="F404" s="649" t="s">
        <v>1501</v>
      </c>
      <c r="G404" s="649" t="s">
        <v>1544</v>
      </c>
      <c r="H404" s="649" t="s">
        <v>555</v>
      </c>
      <c r="I404" s="649" t="s">
        <v>1228</v>
      </c>
      <c r="J404" s="649" t="s">
        <v>1459</v>
      </c>
      <c r="K404" s="649" t="s">
        <v>1460</v>
      </c>
      <c r="L404" s="650">
        <v>156.86000000000001</v>
      </c>
      <c r="M404" s="650">
        <v>941.16000000000008</v>
      </c>
      <c r="N404" s="649">
        <v>6</v>
      </c>
      <c r="O404" s="730">
        <v>6</v>
      </c>
      <c r="P404" s="650">
        <v>156.86000000000001</v>
      </c>
      <c r="Q404" s="665">
        <v>0.16666666666666666</v>
      </c>
      <c r="R404" s="649">
        <v>1</v>
      </c>
      <c r="S404" s="665">
        <v>0.16666666666666666</v>
      </c>
      <c r="T404" s="730">
        <v>1</v>
      </c>
      <c r="U404" s="688">
        <v>0.16666666666666666</v>
      </c>
    </row>
    <row r="405" spans="1:21" ht="14.4" customHeight="1" x14ac:dyDescent="0.3">
      <c r="A405" s="648">
        <v>25</v>
      </c>
      <c r="B405" s="649" t="s">
        <v>1391</v>
      </c>
      <c r="C405" s="649">
        <v>89870255</v>
      </c>
      <c r="D405" s="728" t="s">
        <v>1982</v>
      </c>
      <c r="E405" s="729" t="s">
        <v>1522</v>
      </c>
      <c r="F405" s="649" t="s">
        <v>1501</v>
      </c>
      <c r="G405" s="649" t="s">
        <v>1544</v>
      </c>
      <c r="H405" s="649" t="s">
        <v>555</v>
      </c>
      <c r="I405" s="649" t="s">
        <v>1353</v>
      </c>
      <c r="J405" s="649" t="s">
        <v>1493</v>
      </c>
      <c r="K405" s="649" t="s">
        <v>1494</v>
      </c>
      <c r="L405" s="650">
        <v>151.61000000000001</v>
      </c>
      <c r="M405" s="650">
        <v>151.61000000000001</v>
      </c>
      <c r="N405" s="649">
        <v>1</v>
      </c>
      <c r="O405" s="730">
        <v>1</v>
      </c>
      <c r="P405" s="650"/>
      <c r="Q405" s="665">
        <v>0</v>
      </c>
      <c r="R405" s="649"/>
      <c r="S405" s="665">
        <v>0</v>
      </c>
      <c r="T405" s="730"/>
      <c r="U405" s="688">
        <v>0</v>
      </c>
    </row>
    <row r="406" spans="1:21" ht="14.4" customHeight="1" x14ac:dyDescent="0.3">
      <c r="A406" s="648">
        <v>25</v>
      </c>
      <c r="B406" s="649" t="s">
        <v>1391</v>
      </c>
      <c r="C406" s="649">
        <v>89870255</v>
      </c>
      <c r="D406" s="728" t="s">
        <v>1982</v>
      </c>
      <c r="E406" s="729" t="s">
        <v>1522</v>
      </c>
      <c r="F406" s="649" t="s">
        <v>1501</v>
      </c>
      <c r="G406" s="649" t="s">
        <v>1559</v>
      </c>
      <c r="H406" s="649" t="s">
        <v>1084</v>
      </c>
      <c r="I406" s="649" t="s">
        <v>1602</v>
      </c>
      <c r="J406" s="649" t="s">
        <v>1603</v>
      </c>
      <c r="K406" s="649" t="s">
        <v>1604</v>
      </c>
      <c r="L406" s="650">
        <v>138.16</v>
      </c>
      <c r="M406" s="650">
        <v>138.16</v>
      </c>
      <c r="N406" s="649">
        <v>1</v>
      </c>
      <c r="O406" s="730">
        <v>1</v>
      </c>
      <c r="P406" s="650"/>
      <c r="Q406" s="665">
        <v>0</v>
      </c>
      <c r="R406" s="649"/>
      <c r="S406" s="665">
        <v>0</v>
      </c>
      <c r="T406" s="730"/>
      <c r="U406" s="688">
        <v>0</v>
      </c>
    </row>
    <row r="407" spans="1:21" ht="14.4" customHeight="1" x14ac:dyDescent="0.3">
      <c r="A407" s="648">
        <v>25</v>
      </c>
      <c r="B407" s="649" t="s">
        <v>1391</v>
      </c>
      <c r="C407" s="649">
        <v>89870255</v>
      </c>
      <c r="D407" s="728" t="s">
        <v>1982</v>
      </c>
      <c r="E407" s="729" t="s">
        <v>1522</v>
      </c>
      <c r="F407" s="649" t="s">
        <v>1501</v>
      </c>
      <c r="G407" s="649" t="s">
        <v>1548</v>
      </c>
      <c r="H407" s="649" t="s">
        <v>1084</v>
      </c>
      <c r="I407" s="649" t="s">
        <v>1284</v>
      </c>
      <c r="J407" s="649" t="s">
        <v>1285</v>
      </c>
      <c r="K407" s="649" t="s">
        <v>1286</v>
      </c>
      <c r="L407" s="650">
        <v>154.01</v>
      </c>
      <c r="M407" s="650">
        <v>308.02</v>
      </c>
      <c r="N407" s="649">
        <v>2</v>
      </c>
      <c r="O407" s="730">
        <v>2</v>
      </c>
      <c r="P407" s="650"/>
      <c r="Q407" s="665">
        <v>0</v>
      </c>
      <c r="R407" s="649"/>
      <c r="S407" s="665">
        <v>0</v>
      </c>
      <c r="T407" s="730"/>
      <c r="U407" s="688">
        <v>0</v>
      </c>
    </row>
    <row r="408" spans="1:21" ht="14.4" customHeight="1" x14ac:dyDescent="0.3">
      <c r="A408" s="648">
        <v>25</v>
      </c>
      <c r="B408" s="649" t="s">
        <v>1391</v>
      </c>
      <c r="C408" s="649">
        <v>89870255</v>
      </c>
      <c r="D408" s="728" t="s">
        <v>1982</v>
      </c>
      <c r="E408" s="729" t="s">
        <v>1522</v>
      </c>
      <c r="F408" s="649" t="s">
        <v>1501</v>
      </c>
      <c r="G408" s="649" t="s">
        <v>1625</v>
      </c>
      <c r="H408" s="649" t="s">
        <v>555</v>
      </c>
      <c r="I408" s="649" t="s">
        <v>1626</v>
      </c>
      <c r="J408" s="649" t="s">
        <v>1627</v>
      </c>
      <c r="K408" s="649" t="s">
        <v>1628</v>
      </c>
      <c r="L408" s="650">
        <v>51.62</v>
      </c>
      <c r="M408" s="650">
        <v>51.62</v>
      </c>
      <c r="N408" s="649">
        <v>1</v>
      </c>
      <c r="O408" s="730">
        <v>1</v>
      </c>
      <c r="P408" s="650"/>
      <c r="Q408" s="665">
        <v>0</v>
      </c>
      <c r="R408" s="649"/>
      <c r="S408" s="665">
        <v>0</v>
      </c>
      <c r="T408" s="730"/>
      <c r="U408" s="688">
        <v>0</v>
      </c>
    </row>
    <row r="409" spans="1:21" ht="14.4" customHeight="1" x14ac:dyDescent="0.3">
      <c r="A409" s="648">
        <v>25</v>
      </c>
      <c r="B409" s="649" t="s">
        <v>1391</v>
      </c>
      <c r="C409" s="649">
        <v>89870255</v>
      </c>
      <c r="D409" s="728" t="s">
        <v>1982</v>
      </c>
      <c r="E409" s="729" t="s">
        <v>1523</v>
      </c>
      <c r="F409" s="649" t="s">
        <v>1501</v>
      </c>
      <c r="G409" s="649" t="s">
        <v>1544</v>
      </c>
      <c r="H409" s="649" t="s">
        <v>555</v>
      </c>
      <c r="I409" s="649" t="s">
        <v>1228</v>
      </c>
      <c r="J409" s="649" t="s">
        <v>1459</v>
      </c>
      <c r="K409" s="649" t="s">
        <v>1460</v>
      </c>
      <c r="L409" s="650">
        <v>333.31</v>
      </c>
      <c r="M409" s="650">
        <v>1333.24</v>
      </c>
      <c r="N409" s="649">
        <v>4</v>
      </c>
      <c r="O409" s="730">
        <v>4</v>
      </c>
      <c r="P409" s="650"/>
      <c r="Q409" s="665">
        <v>0</v>
      </c>
      <c r="R409" s="649"/>
      <c r="S409" s="665">
        <v>0</v>
      </c>
      <c r="T409" s="730"/>
      <c r="U409" s="688">
        <v>0</v>
      </c>
    </row>
    <row r="410" spans="1:21" ht="14.4" customHeight="1" x14ac:dyDescent="0.3">
      <c r="A410" s="648">
        <v>25</v>
      </c>
      <c r="B410" s="649" t="s">
        <v>1391</v>
      </c>
      <c r="C410" s="649">
        <v>89870255</v>
      </c>
      <c r="D410" s="728" t="s">
        <v>1982</v>
      </c>
      <c r="E410" s="729" t="s">
        <v>1523</v>
      </c>
      <c r="F410" s="649" t="s">
        <v>1501</v>
      </c>
      <c r="G410" s="649" t="s">
        <v>1544</v>
      </c>
      <c r="H410" s="649" t="s">
        <v>555</v>
      </c>
      <c r="I410" s="649" t="s">
        <v>1228</v>
      </c>
      <c r="J410" s="649" t="s">
        <v>1459</v>
      </c>
      <c r="K410" s="649" t="s">
        <v>1460</v>
      </c>
      <c r="L410" s="650">
        <v>156.86000000000001</v>
      </c>
      <c r="M410" s="650">
        <v>627.44000000000005</v>
      </c>
      <c r="N410" s="649">
        <v>4</v>
      </c>
      <c r="O410" s="730">
        <v>4</v>
      </c>
      <c r="P410" s="650"/>
      <c r="Q410" s="665">
        <v>0</v>
      </c>
      <c r="R410" s="649"/>
      <c r="S410" s="665">
        <v>0</v>
      </c>
      <c r="T410" s="730"/>
      <c r="U410" s="688">
        <v>0</v>
      </c>
    </row>
    <row r="411" spans="1:21" ht="14.4" customHeight="1" x14ac:dyDescent="0.3">
      <c r="A411" s="648">
        <v>25</v>
      </c>
      <c r="B411" s="649" t="s">
        <v>1391</v>
      </c>
      <c r="C411" s="649">
        <v>89870255</v>
      </c>
      <c r="D411" s="728" t="s">
        <v>1982</v>
      </c>
      <c r="E411" s="729" t="s">
        <v>1523</v>
      </c>
      <c r="F411" s="649" t="s">
        <v>1501</v>
      </c>
      <c r="G411" s="649" t="s">
        <v>1544</v>
      </c>
      <c r="H411" s="649" t="s">
        <v>555</v>
      </c>
      <c r="I411" s="649" t="s">
        <v>1547</v>
      </c>
      <c r="J411" s="649" t="s">
        <v>1459</v>
      </c>
      <c r="K411" s="649" t="s">
        <v>1460</v>
      </c>
      <c r="L411" s="650">
        <v>333.31</v>
      </c>
      <c r="M411" s="650">
        <v>666.62</v>
      </c>
      <c r="N411" s="649">
        <v>2</v>
      </c>
      <c r="O411" s="730">
        <v>2</v>
      </c>
      <c r="P411" s="650"/>
      <c r="Q411" s="665">
        <v>0</v>
      </c>
      <c r="R411" s="649"/>
      <c r="S411" s="665">
        <v>0</v>
      </c>
      <c r="T411" s="730"/>
      <c r="U411" s="688">
        <v>0</v>
      </c>
    </row>
    <row r="412" spans="1:21" ht="14.4" customHeight="1" x14ac:dyDescent="0.3">
      <c r="A412" s="648">
        <v>25</v>
      </c>
      <c r="B412" s="649" t="s">
        <v>1391</v>
      </c>
      <c r="C412" s="649">
        <v>89870255</v>
      </c>
      <c r="D412" s="728" t="s">
        <v>1982</v>
      </c>
      <c r="E412" s="729" t="s">
        <v>1523</v>
      </c>
      <c r="F412" s="649" t="s">
        <v>1501</v>
      </c>
      <c r="G412" s="649" t="s">
        <v>1548</v>
      </c>
      <c r="H412" s="649" t="s">
        <v>1084</v>
      </c>
      <c r="I412" s="649" t="s">
        <v>1284</v>
      </c>
      <c r="J412" s="649" t="s">
        <v>1285</v>
      </c>
      <c r="K412" s="649" t="s">
        <v>1286</v>
      </c>
      <c r="L412" s="650">
        <v>154.01</v>
      </c>
      <c r="M412" s="650">
        <v>308.02</v>
      </c>
      <c r="N412" s="649">
        <v>2</v>
      </c>
      <c r="O412" s="730">
        <v>2</v>
      </c>
      <c r="P412" s="650"/>
      <c r="Q412" s="665">
        <v>0</v>
      </c>
      <c r="R412" s="649"/>
      <c r="S412" s="665">
        <v>0</v>
      </c>
      <c r="T412" s="730"/>
      <c r="U412" s="688">
        <v>0</v>
      </c>
    </row>
    <row r="413" spans="1:21" ht="14.4" customHeight="1" x14ac:dyDescent="0.3">
      <c r="A413" s="648">
        <v>25</v>
      </c>
      <c r="B413" s="649" t="s">
        <v>1391</v>
      </c>
      <c r="C413" s="649">
        <v>89870255</v>
      </c>
      <c r="D413" s="728" t="s">
        <v>1982</v>
      </c>
      <c r="E413" s="729" t="s">
        <v>1524</v>
      </c>
      <c r="F413" s="649" t="s">
        <v>1501</v>
      </c>
      <c r="G413" s="649" t="s">
        <v>1544</v>
      </c>
      <c r="H413" s="649" t="s">
        <v>555</v>
      </c>
      <c r="I413" s="649" t="s">
        <v>1228</v>
      </c>
      <c r="J413" s="649" t="s">
        <v>1459</v>
      </c>
      <c r="K413" s="649" t="s">
        <v>1460</v>
      </c>
      <c r="L413" s="650">
        <v>333.31</v>
      </c>
      <c r="M413" s="650">
        <v>1666.55</v>
      </c>
      <c r="N413" s="649">
        <v>5</v>
      </c>
      <c r="O413" s="730">
        <v>5</v>
      </c>
      <c r="P413" s="650"/>
      <c r="Q413" s="665">
        <v>0</v>
      </c>
      <c r="R413" s="649"/>
      <c r="S413" s="665">
        <v>0</v>
      </c>
      <c r="T413" s="730"/>
      <c r="U413" s="688">
        <v>0</v>
      </c>
    </row>
    <row r="414" spans="1:21" ht="14.4" customHeight="1" x14ac:dyDescent="0.3">
      <c r="A414" s="648">
        <v>25</v>
      </c>
      <c r="B414" s="649" t="s">
        <v>1391</v>
      </c>
      <c r="C414" s="649">
        <v>89870255</v>
      </c>
      <c r="D414" s="728" t="s">
        <v>1982</v>
      </c>
      <c r="E414" s="729" t="s">
        <v>1524</v>
      </c>
      <c r="F414" s="649" t="s">
        <v>1501</v>
      </c>
      <c r="G414" s="649" t="s">
        <v>1544</v>
      </c>
      <c r="H414" s="649" t="s">
        <v>555</v>
      </c>
      <c r="I414" s="649" t="s">
        <v>1228</v>
      </c>
      <c r="J414" s="649" t="s">
        <v>1459</v>
      </c>
      <c r="K414" s="649" t="s">
        <v>1460</v>
      </c>
      <c r="L414" s="650">
        <v>156.86000000000001</v>
      </c>
      <c r="M414" s="650">
        <v>470.58000000000004</v>
      </c>
      <c r="N414" s="649">
        <v>3</v>
      </c>
      <c r="O414" s="730">
        <v>2.5</v>
      </c>
      <c r="P414" s="650"/>
      <c r="Q414" s="665">
        <v>0</v>
      </c>
      <c r="R414" s="649"/>
      <c r="S414" s="665">
        <v>0</v>
      </c>
      <c r="T414" s="730"/>
      <c r="U414" s="688">
        <v>0</v>
      </c>
    </row>
    <row r="415" spans="1:21" ht="14.4" customHeight="1" x14ac:dyDescent="0.3">
      <c r="A415" s="648">
        <v>25</v>
      </c>
      <c r="B415" s="649" t="s">
        <v>1391</v>
      </c>
      <c r="C415" s="649">
        <v>89870255</v>
      </c>
      <c r="D415" s="728" t="s">
        <v>1982</v>
      </c>
      <c r="E415" s="729" t="s">
        <v>1524</v>
      </c>
      <c r="F415" s="649" t="s">
        <v>1501</v>
      </c>
      <c r="G415" s="649" t="s">
        <v>1544</v>
      </c>
      <c r="H415" s="649" t="s">
        <v>555</v>
      </c>
      <c r="I415" s="649" t="s">
        <v>1957</v>
      </c>
      <c r="J415" s="649" t="s">
        <v>1958</v>
      </c>
      <c r="K415" s="649" t="s">
        <v>1959</v>
      </c>
      <c r="L415" s="650">
        <v>112.76</v>
      </c>
      <c r="M415" s="650">
        <v>112.76</v>
      </c>
      <c r="N415" s="649">
        <v>1</v>
      </c>
      <c r="O415" s="730">
        <v>1</v>
      </c>
      <c r="P415" s="650"/>
      <c r="Q415" s="665">
        <v>0</v>
      </c>
      <c r="R415" s="649"/>
      <c r="S415" s="665">
        <v>0</v>
      </c>
      <c r="T415" s="730"/>
      <c r="U415" s="688">
        <v>0</v>
      </c>
    </row>
    <row r="416" spans="1:21" ht="14.4" customHeight="1" x14ac:dyDescent="0.3">
      <c r="A416" s="648">
        <v>25</v>
      </c>
      <c r="B416" s="649" t="s">
        <v>1391</v>
      </c>
      <c r="C416" s="649">
        <v>89870255</v>
      </c>
      <c r="D416" s="728" t="s">
        <v>1982</v>
      </c>
      <c r="E416" s="729" t="s">
        <v>1524</v>
      </c>
      <c r="F416" s="649" t="s">
        <v>1501</v>
      </c>
      <c r="G416" s="649" t="s">
        <v>1544</v>
      </c>
      <c r="H416" s="649" t="s">
        <v>555</v>
      </c>
      <c r="I416" s="649" t="s">
        <v>1353</v>
      </c>
      <c r="J416" s="649" t="s">
        <v>1493</v>
      </c>
      <c r="K416" s="649" t="s">
        <v>1494</v>
      </c>
      <c r="L416" s="650">
        <v>151.61000000000001</v>
      </c>
      <c r="M416" s="650">
        <v>151.61000000000001</v>
      </c>
      <c r="N416" s="649">
        <v>1</v>
      </c>
      <c r="O416" s="730">
        <v>1</v>
      </c>
      <c r="P416" s="650"/>
      <c r="Q416" s="665">
        <v>0</v>
      </c>
      <c r="R416" s="649"/>
      <c r="S416" s="665">
        <v>0</v>
      </c>
      <c r="T416" s="730"/>
      <c r="U416" s="688">
        <v>0</v>
      </c>
    </row>
    <row r="417" spans="1:21" ht="14.4" customHeight="1" x14ac:dyDescent="0.3">
      <c r="A417" s="648">
        <v>25</v>
      </c>
      <c r="B417" s="649" t="s">
        <v>1391</v>
      </c>
      <c r="C417" s="649">
        <v>89870255</v>
      </c>
      <c r="D417" s="728" t="s">
        <v>1982</v>
      </c>
      <c r="E417" s="729" t="s">
        <v>1524</v>
      </c>
      <c r="F417" s="649" t="s">
        <v>1501</v>
      </c>
      <c r="G417" s="649" t="s">
        <v>1544</v>
      </c>
      <c r="H417" s="649" t="s">
        <v>555</v>
      </c>
      <c r="I417" s="649" t="s">
        <v>1547</v>
      </c>
      <c r="J417" s="649" t="s">
        <v>1459</v>
      </c>
      <c r="K417" s="649" t="s">
        <v>1460</v>
      </c>
      <c r="L417" s="650">
        <v>333.31</v>
      </c>
      <c r="M417" s="650">
        <v>333.31</v>
      </c>
      <c r="N417" s="649">
        <v>1</v>
      </c>
      <c r="O417" s="730">
        <v>1</v>
      </c>
      <c r="P417" s="650"/>
      <c r="Q417" s="665">
        <v>0</v>
      </c>
      <c r="R417" s="649"/>
      <c r="S417" s="665">
        <v>0</v>
      </c>
      <c r="T417" s="730"/>
      <c r="U417" s="688">
        <v>0</v>
      </c>
    </row>
    <row r="418" spans="1:21" ht="14.4" customHeight="1" x14ac:dyDescent="0.3">
      <c r="A418" s="648">
        <v>25</v>
      </c>
      <c r="B418" s="649" t="s">
        <v>1391</v>
      </c>
      <c r="C418" s="649">
        <v>89870255</v>
      </c>
      <c r="D418" s="728" t="s">
        <v>1982</v>
      </c>
      <c r="E418" s="729" t="s">
        <v>1524</v>
      </c>
      <c r="F418" s="649" t="s">
        <v>1501</v>
      </c>
      <c r="G418" s="649" t="s">
        <v>1544</v>
      </c>
      <c r="H418" s="649" t="s">
        <v>555</v>
      </c>
      <c r="I418" s="649" t="s">
        <v>1547</v>
      </c>
      <c r="J418" s="649" t="s">
        <v>1459</v>
      </c>
      <c r="K418" s="649" t="s">
        <v>1460</v>
      </c>
      <c r="L418" s="650">
        <v>156.86000000000001</v>
      </c>
      <c r="M418" s="650">
        <v>2666.6200000000013</v>
      </c>
      <c r="N418" s="649">
        <v>17</v>
      </c>
      <c r="O418" s="730">
        <v>17</v>
      </c>
      <c r="P418" s="650"/>
      <c r="Q418" s="665">
        <v>0</v>
      </c>
      <c r="R418" s="649"/>
      <c r="S418" s="665">
        <v>0</v>
      </c>
      <c r="T418" s="730"/>
      <c r="U418" s="688">
        <v>0</v>
      </c>
    </row>
    <row r="419" spans="1:21" ht="14.4" customHeight="1" x14ac:dyDescent="0.3">
      <c r="A419" s="648">
        <v>25</v>
      </c>
      <c r="B419" s="649" t="s">
        <v>1391</v>
      </c>
      <c r="C419" s="649">
        <v>89870255</v>
      </c>
      <c r="D419" s="728" t="s">
        <v>1982</v>
      </c>
      <c r="E419" s="729" t="s">
        <v>1524</v>
      </c>
      <c r="F419" s="649" t="s">
        <v>1501</v>
      </c>
      <c r="G419" s="649" t="s">
        <v>1960</v>
      </c>
      <c r="H419" s="649" t="s">
        <v>555</v>
      </c>
      <c r="I419" s="649" t="s">
        <v>626</v>
      </c>
      <c r="J419" s="649" t="s">
        <v>627</v>
      </c>
      <c r="K419" s="649" t="s">
        <v>1641</v>
      </c>
      <c r="L419" s="650">
        <v>26.17</v>
      </c>
      <c r="M419" s="650">
        <v>26.17</v>
      </c>
      <c r="N419" s="649">
        <v>1</v>
      </c>
      <c r="O419" s="730">
        <v>0.5</v>
      </c>
      <c r="P419" s="650"/>
      <c r="Q419" s="665">
        <v>0</v>
      </c>
      <c r="R419" s="649"/>
      <c r="S419" s="665">
        <v>0</v>
      </c>
      <c r="T419" s="730"/>
      <c r="U419" s="688">
        <v>0</v>
      </c>
    </row>
    <row r="420" spans="1:21" ht="14.4" customHeight="1" x14ac:dyDescent="0.3">
      <c r="A420" s="648">
        <v>25</v>
      </c>
      <c r="B420" s="649" t="s">
        <v>1391</v>
      </c>
      <c r="C420" s="649">
        <v>89870255</v>
      </c>
      <c r="D420" s="728" t="s">
        <v>1982</v>
      </c>
      <c r="E420" s="729" t="s">
        <v>1524</v>
      </c>
      <c r="F420" s="649" t="s">
        <v>1501</v>
      </c>
      <c r="G420" s="649" t="s">
        <v>1548</v>
      </c>
      <c r="H420" s="649" t="s">
        <v>1084</v>
      </c>
      <c r="I420" s="649" t="s">
        <v>1284</v>
      </c>
      <c r="J420" s="649" t="s">
        <v>1285</v>
      </c>
      <c r="K420" s="649" t="s">
        <v>1286</v>
      </c>
      <c r="L420" s="650">
        <v>154.01</v>
      </c>
      <c r="M420" s="650">
        <v>462.03</v>
      </c>
      <c r="N420" s="649">
        <v>3</v>
      </c>
      <c r="O420" s="730">
        <v>3</v>
      </c>
      <c r="P420" s="650"/>
      <c r="Q420" s="665">
        <v>0</v>
      </c>
      <c r="R420" s="649"/>
      <c r="S420" s="665">
        <v>0</v>
      </c>
      <c r="T420" s="730"/>
      <c r="U420" s="688">
        <v>0</v>
      </c>
    </row>
    <row r="421" spans="1:21" ht="14.4" customHeight="1" x14ac:dyDescent="0.3">
      <c r="A421" s="648">
        <v>25</v>
      </c>
      <c r="B421" s="649" t="s">
        <v>1391</v>
      </c>
      <c r="C421" s="649">
        <v>89870255</v>
      </c>
      <c r="D421" s="728" t="s">
        <v>1982</v>
      </c>
      <c r="E421" s="729" t="s">
        <v>1524</v>
      </c>
      <c r="F421" s="649" t="s">
        <v>1501</v>
      </c>
      <c r="G421" s="649" t="s">
        <v>1549</v>
      </c>
      <c r="H421" s="649" t="s">
        <v>1084</v>
      </c>
      <c r="I421" s="649" t="s">
        <v>1550</v>
      </c>
      <c r="J421" s="649" t="s">
        <v>646</v>
      </c>
      <c r="K421" s="649" t="s">
        <v>1551</v>
      </c>
      <c r="L421" s="650">
        <v>48.31</v>
      </c>
      <c r="M421" s="650">
        <v>96.62</v>
      </c>
      <c r="N421" s="649">
        <v>2</v>
      </c>
      <c r="O421" s="730">
        <v>1</v>
      </c>
      <c r="P421" s="650"/>
      <c r="Q421" s="665">
        <v>0</v>
      </c>
      <c r="R421" s="649"/>
      <c r="S421" s="665">
        <v>0</v>
      </c>
      <c r="T421" s="730"/>
      <c r="U421" s="688">
        <v>0</v>
      </c>
    </row>
    <row r="422" spans="1:21" ht="14.4" customHeight="1" x14ac:dyDescent="0.3">
      <c r="A422" s="648">
        <v>25</v>
      </c>
      <c r="B422" s="649" t="s">
        <v>1391</v>
      </c>
      <c r="C422" s="649">
        <v>89870255</v>
      </c>
      <c r="D422" s="728" t="s">
        <v>1982</v>
      </c>
      <c r="E422" s="729" t="s">
        <v>1525</v>
      </c>
      <c r="F422" s="649" t="s">
        <v>1501</v>
      </c>
      <c r="G422" s="649" t="s">
        <v>1544</v>
      </c>
      <c r="H422" s="649" t="s">
        <v>555</v>
      </c>
      <c r="I422" s="649" t="s">
        <v>1228</v>
      </c>
      <c r="J422" s="649" t="s">
        <v>1459</v>
      </c>
      <c r="K422" s="649" t="s">
        <v>1460</v>
      </c>
      <c r="L422" s="650">
        <v>333.31</v>
      </c>
      <c r="M422" s="650">
        <v>3666.41</v>
      </c>
      <c r="N422" s="649">
        <v>11</v>
      </c>
      <c r="O422" s="730">
        <v>11</v>
      </c>
      <c r="P422" s="650">
        <v>333.31</v>
      </c>
      <c r="Q422" s="665">
        <v>9.0909090909090912E-2</v>
      </c>
      <c r="R422" s="649">
        <v>1</v>
      </c>
      <c r="S422" s="665">
        <v>9.0909090909090912E-2</v>
      </c>
      <c r="T422" s="730">
        <v>1</v>
      </c>
      <c r="U422" s="688">
        <v>9.0909090909090912E-2</v>
      </c>
    </row>
    <row r="423" spans="1:21" ht="14.4" customHeight="1" x14ac:dyDescent="0.3">
      <c r="A423" s="648">
        <v>25</v>
      </c>
      <c r="B423" s="649" t="s">
        <v>1391</v>
      </c>
      <c r="C423" s="649">
        <v>89870255</v>
      </c>
      <c r="D423" s="728" t="s">
        <v>1982</v>
      </c>
      <c r="E423" s="729" t="s">
        <v>1525</v>
      </c>
      <c r="F423" s="649" t="s">
        <v>1501</v>
      </c>
      <c r="G423" s="649" t="s">
        <v>1544</v>
      </c>
      <c r="H423" s="649" t="s">
        <v>555</v>
      </c>
      <c r="I423" s="649" t="s">
        <v>1228</v>
      </c>
      <c r="J423" s="649" t="s">
        <v>1459</v>
      </c>
      <c r="K423" s="649" t="s">
        <v>1460</v>
      </c>
      <c r="L423" s="650">
        <v>156.86000000000001</v>
      </c>
      <c r="M423" s="650">
        <v>1411.7400000000002</v>
      </c>
      <c r="N423" s="649">
        <v>9</v>
      </c>
      <c r="O423" s="730">
        <v>9</v>
      </c>
      <c r="P423" s="650"/>
      <c r="Q423" s="665">
        <v>0</v>
      </c>
      <c r="R423" s="649"/>
      <c r="S423" s="665">
        <v>0</v>
      </c>
      <c r="T423" s="730"/>
      <c r="U423" s="688">
        <v>0</v>
      </c>
    </row>
    <row r="424" spans="1:21" ht="14.4" customHeight="1" x14ac:dyDescent="0.3">
      <c r="A424" s="648">
        <v>25</v>
      </c>
      <c r="B424" s="649" t="s">
        <v>1391</v>
      </c>
      <c r="C424" s="649">
        <v>89870255</v>
      </c>
      <c r="D424" s="728" t="s">
        <v>1982</v>
      </c>
      <c r="E424" s="729" t="s">
        <v>1525</v>
      </c>
      <c r="F424" s="649" t="s">
        <v>1501</v>
      </c>
      <c r="G424" s="649" t="s">
        <v>1544</v>
      </c>
      <c r="H424" s="649" t="s">
        <v>555</v>
      </c>
      <c r="I424" s="649" t="s">
        <v>1957</v>
      </c>
      <c r="J424" s="649" t="s">
        <v>1958</v>
      </c>
      <c r="K424" s="649" t="s">
        <v>1959</v>
      </c>
      <c r="L424" s="650">
        <v>112.76</v>
      </c>
      <c r="M424" s="650">
        <v>112.76</v>
      </c>
      <c r="N424" s="649">
        <v>1</v>
      </c>
      <c r="O424" s="730">
        <v>1</v>
      </c>
      <c r="P424" s="650"/>
      <c r="Q424" s="665">
        <v>0</v>
      </c>
      <c r="R424" s="649"/>
      <c r="S424" s="665">
        <v>0</v>
      </c>
      <c r="T424" s="730"/>
      <c r="U424" s="688">
        <v>0</v>
      </c>
    </row>
    <row r="425" spans="1:21" ht="14.4" customHeight="1" x14ac:dyDescent="0.3">
      <c r="A425" s="648">
        <v>25</v>
      </c>
      <c r="B425" s="649" t="s">
        <v>1391</v>
      </c>
      <c r="C425" s="649">
        <v>89870255</v>
      </c>
      <c r="D425" s="728" t="s">
        <v>1982</v>
      </c>
      <c r="E425" s="729" t="s">
        <v>1525</v>
      </c>
      <c r="F425" s="649" t="s">
        <v>1501</v>
      </c>
      <c r="G425" s="649" t="s">
        <v>1544</v>
      </c>
      <c r="H425" s="649" t="s">
        <v>555</v>
      </c>
      <c r="I425" s="649" t="s">
        <v>1353</v>
      </c>
      <c r="J425" s="649" t="s">
        <v>1493</v>
      </c>
      <c r="K425" s="649" t="s">
        <v>1494</v>
      </c>
      <c r="L425" s="650">
        <v>333.31</v>
      </c>
      <c r="M425" s="650">
        <v>333.31</v>
      </c>
      <c r="N425" s="649">
        <v>1</v>
      </c>
      <c r="O425" s="730">
        <v>1</v>
      </c>
      <c r="P425" s="650"/>
      <c r="Q425" s="665">
        <v>0</v>
      </c>
      <c r="R425" s="649"/>
      <c r="S425" s="665">
        <v>0</v>
      </c>
      <c r="T425" s="730"/>
      <c r="U425" s="688">
        <v>0</v>
      </c>
    </row>
    <row r="426" spans="1:21" ht="14.4" customHeight="1" x14ac:dyDescent="0.3">
      <c r="A426" s="648">
        <v>25</v>
      </c>
      <c r="B426" s="649" t="s">
        <v>1391</v>
      </c>
      <c r="C426" s="649">
        <v>89870255</v>
      </c>
      <c r="D426" s="728" t="s">
        <v>1982</v>
      </c>
      <c r="E426" s="729" t="s">
        <v>1525</v>
      </c>
      <c r="F426" s="649" t="s">
        <v>1501</v>
      </c>
      <c r="G426" s="649" t="s">
        <v>1548</v>
      </c>
      <c r="H426" s="649" t="s">
        <v>1084</v>
      </c>
      <c r="I426" s="649" t="s">
        <v>1284</v>
      </c>
      <c r="J426" s="649" t="s">
        <v>1285</v>
      </c>
      <c r="K426" s="649" t="s">
        <v>1286</v>
      </c>
      <c r="L426" s="650">
        <v>154.01</v>
      </c>
      <c r="M426" s="650">
        <v>308.02</v>
      </c>
      <c r="N426" s="649">
        <v>2</v>
      </c>
      <c r="O426" s="730">
        <v>2</v>
      </c>
      <c r="P426" s="650"/>
      <c r="Q426" s="665">
        <v>0</v>
      </c>
      <c r="R426" s="649"/>
      <c r="S426" s="665">
        <v>0</v>
      </c>
      <c r="T426" s="730"/>
      <c r="U426" s="688">
        <v>0</v>
      </c>
    </row>
    <row r="427" spans="1:21" ht="14.4" customHeight="1" x14ac:dyDescent="0.3">
      <c r="A427" s="648">
        <v>25</v>
      </c>
      <c r="B427" s="649" t="s">
        <v>1391</v>
      </c>
      <c r="C427" s="649">
        <v>89870255</v>
      </c>
      <c r="D427" s="728" t="s">
        <v>1982</v>
      </c>
      <c r="E427" s="729" t="s">
        <v>1525</v>
      </c>
      <c r="F427" s="649" t="s">
        <v>1501</v>
      </c>
      <c r="G427" s="649" t="s">
        <v>1803</v>
      </c>
      <c r="H427" s="649" t="s">
        <v>555</v>
      </c>
      <c r="I427" s="649" t="s">
        <v>1804</v>
      </c>
      <c r="J427" s="649" t="s">
        <v>1805</v>
      </c>
      <c r="K427" s="649" t="s">
        <v>1806</v>
      </c>
      <c r="L427" s="650">
        <v>77.36</v>
      </c>
      <c r="M427" s="650">
        <v>77.36</v>
      </c>
      <c r="N427" s="649">
        <v>1</v>
      </c>
      <c r="O427" s="730">
        <v>1</v>
      </c>
      <c r="P427" s="650"/>
      <c r="Q427" s="665">
        <v>0</v>
      </c>
      <c r="R427" s="649"/>
      <c r="S427" s="665">
        <v>0</v>
      </c>
      <c r="T427" s="730"/>
      <c r="U427" s="688">
        <v>0</v>
      </c>
    </row>
    <row r="428" spans="1:21" ht="14.4" customHeight="1" x14ac:dyDescent="0.3">
      <c r="A428" s="648">
        <v>25</v>
      </c>
      <c r="B428" s="649" t="s">
        <v>1391</v>
      </c>
      <c r="C428" s="649">
        <v>89870255</v>
      </c>
      <c r="D428" s="728" t="s">
        <v>1982</v>
      </c>
      <c r="E428" s="729" t="s">
        <v>1525</v>
      </c>
      <c r="F428" s="649" t="s">
        <v>1501</v>
      </c>
      <c r="G428" s="649" t="s">
        <v>1549</v>
      </c>
      <c r="H428" s="649" t="s">
        <v>1084</v>
      </c>
      <c r="I428" s="649" t="s">
        <v>1550</v>
      </c>
      <c r="J428" s="649" t="s">
        <v>646</v>
      </c>
      <c r="K428" s="649" t="s">
        <v>1551</v>
      </c>
      <c r="L428" s="650">
        <v>29.78</v>
      </c>
      <c r="M428" s="650">
        <v>29.78</v>
      </c>
      <c r="N428" s="649">
        <v>1</v>
      </c>
      <c r="O428" s="730">
        <v>1</v>
      </c>
      <c r="P428" s="650"/>
      <c r="Q428" s="665">
        <v>0</v>
      </c>
      <c r="R428" s="649"/>
      <c r="S428" s="665">
        <v>0</v>
      </c>
      <c r="T428" s="730"/>
      <c r="U428" s="688">
        <v>0</v>
      </c>
    </row>
    <row r="429" spans="1:21" ht="14.4" customHeight="1" x14ac:dyDescent="0.3">
      <c r="A429" s="648">
        <v>25</v>
      </c>
      <c r="B429" s="649" t="s">
        <v>1391</v>
      </c>
      <c r="C429" s="649">
        <v>89870255</v>
      </c>
      <c r="D429" s="728" t="s">
        <v>1982</v>
      </c>
      <c r="E429" s="729" t="s">
        <v>1525</v>
      </c>
      <c r="F429" s="649" t="s">
        <v>1501</v>
      </c>
      <c r="G429" s="649" t="s">
        <v>1549</v>
      </c>
      <c r="H429" s="649" t="s">
        <v>555</v>
      </c>
      <c r="I429" s="649" t="s">
        <v>645</v>
      </c>
      <c r="J429" s="649" t="s">
        <v>646</v>
      </c>
      <c r="K429" s="649" t="s">
        <v>1723</v>
      </c>
      <c r="L429" s="650">
        <v>48.31</v>
      </c>
      <c r="M429" s="650">
        <v>48.31</v>
      </c>
      <c r="N429" s="649">
        <v>1</v>
      </c>
      <c r="O429" s="730">
        <v>1</v>
      </c>
      <c r="P429" s="650"/>
      <c r="Q429" s="665">
        <v>0</v>
      </c>
      <c r="R429" s="649"/>
      <c r="S429" s="665">
        <v>0</v>
      </c>
      <c r="T429" s="730"/>
      <c r="U429" s="688">
        <v>0</v>
      </c>
    </row>
    <row r="430" spans="1:21" ht="14.4" customHeight="1" x14ac:dyDescent="0.3">
      <c r="A430" s="648">
        <v>25</v>
      </c>
      <c r="B430" s="649" t="s">
        <v>1391</v>
      </c>
      <c r="C430" s="649">
        <v>89870255</v>
      </c>
      <c r="D430" s="728" t="s">
        <v>1982</v>
      </c>
      <c r="E430" s="729" t="s">
        <v>1526</v>
      </c>
      <c r="F430" s="649" t="s">
        <v>1501</v>
      </c>
      <c r="G430" s="649" t="s">
        <v>1544</v>
      </c>
      <c r="H430" s="649" t="s">
        <v>555</v>
      </c>
      <c r="I430" s="649" t="s">
        <v>1228</v>
      </c>
      <c r="J430" s="649" t="s">
        <v>1459</v>
      </c>
      <c r="K430" s="649" t="s">
        <v>1460</v>
      </c>
      <c r="L430" s="650">
        <v>333.31</v>
      </c>
      <c r="M430" s="650">
        <v>999.93000000000006</v>
      </c>
      <c r="N430" s="649">
        <v>3</v>
      </c>
      <c r="O430" s="730">
        <v>3</v>
      </c>
      <c r="P430" s="650"/>
      <c r="Q430" s="665">
        <v>0</v>
      </c>
      <c r="R430" s="649"/>
      <c r="S430" s="665">
        <v>0</v>
      </c>
      <c r="T430" s="730"/>
      <c r="U430" s="688">
        <v>0</v>
      </c>
    </row>
    <row r="431" spans="1:21" ht="14.4" customHeight="1" x14ac:dyDescent="0.3">
      <c r="A431" s="648">
        <v>25</v>
      </c>
      <c r="B431" s="649" t="s">
        <v>1391</v>
      </c>
      <c r="C431" s="649">
        <v>89870255</v>
      </c>
      <c r="D431" s="728" t="s">
        <v>1982</v>
      </c>
      <c r="E431" s="729" t="s">
        <v>1526</v>
      </c>
      <c r="F431" s="649" t="s">
        <v>1501</v>
      </c>
      <c r="G431" s="649" t="s">
        <v>1544</v>
      </c>
      <c r="H431" s="649" t="s">
        <v>555</v>
      </c>
      <c r="I431" s="649" t="s">
        <v>1228</v>
      </c>
      <c r="J431" s="649" t="s">
        <v>1459</v>
      </c>
      <c r="K431" s="649" t="s">
        <v>1460</v>
      </c>
      <c r="L431" s="650">
        <v>156.86000000000001</v>
      </c>
      <c r="M431" s="650">
        <v>1411.7400000000002</v>
      </c>
      <c r="N431" s="649">
        <v>9</v>
      </c>
      <c r="O431" s="730">
        <v>9</v>
      </c>
      <c r="P431" s="650"/>
      <c r="Q431" s="665">
        <v>0</v>
      </c>
      <c r="R431" s="649"/>
      <c r="S431" s="665">
        <v>0</v>
      </c>
      <c r="T431" s="730"/>
      <c r="U431" s="688">
        <v>0</v>
      </c>
    </row>
    <row r="432" spans="1:21" ht="14.4" customHeight="1" x14ac:dyDescent="0.3">
      <c r="A432" s="648">
        <v>25</v>
      </c>
      <c r="B432" s="649" t="s">
        <v>1391</v>
      </c>
      <c r="C432" s="649">
        <v>89870255</v>
      </c>
      <c r="D432" s="728" t="s">
        <v>1982</v>
      </c>
      <c r="E432" s="729" t="s">
        <v>1526</v>
      </c>
      <c r="F432" s="649" t="s">
        <v>1501</v>
      </c>
      <c r="G432" s="649" t="s">
        <v>1961</v>
      </c>
      <c r="H432" s="649" t="s">
        <v>555</v>
      </c>
      <c r="I432" s="649" t="s">
        <v>1962</v>
      </c>
      <c r="J432" s="649" t="s">
        <v>1963</v>
      </c>
      <c r="K432" s="649" t="s">
        <v>1964</v>
      </c>
      <c r="L432" s="650">
        <v>63.67</v>
      </c>
      <c r="M432" s="650">
        <v>127.34</v>
      </c>
      <c r="N432" s="649">
        <v>2</v>
      </c>
      <c r="O432" s="730">
        <v>1.5</v>
      </c>
      <c r="P432" s="650"/>
      <c r="Q432" s="665">
        <v>0</v>
      </c>
      <c r="R432" s="649"/>
      <c r="S432" s="665">
        <v>0</v>
      </c>
      <c r="T432" s="730"/>
      <c r="U432" s="688">
        <v>0</v>
      </c>
    </row>
    <row r="433" spans="1:21" ht="14.4" customHeight="1" x14ac:dyDescent="0.3">
      <c r="A433" s="648">
        <v>25</v>
      </c>
      <c r="B433" s="649" t="s">
        <v>1391</v>
      </c>
      <c r="C433" s="649">
        <v>89870255</v>
      </c>
      <c r="D433" s="728" t="s">
        <v>1982</v>
      </c>
      <c r="E433" s="729" t="s">
        <v>1526</v>
      </c>
      <c r="F433" s="649" t="s">
        <v>1501</v>
      </c>
      <c r="G433" s="649" t="s">
        <v>1548</v>
      </c>
      <c r="H433" s="649" t="s">
        <v>555</v>
      </c>
      <c r="I433" s="649" t="s">
        <v>1965</v>
      </c>
      <c r="J433" s="649" t="s">
        <v>1285</v>
      </c>
      <c r="K433" s="649" t="s">
        <v>1966</v>
      </c>
      <c r="L433" s="650">
        <v>0</v>
      </c>
      <c r="M433" s="650">
        <v>0</v>
      </c>
      <c r="N433" s="649">
        <v>1</v>
      </c>
      <c r="O433" s="730">
        <v>0.5</v>
      </c>
      <c r="P433" s="650"/>
      <c r="Q433" s="665"/>
      <c r="R433" s="649"/>
      <c r="S433" s="665">
        <v>0</v>
      </c>
      <c r="T433" s="730"/>
      <c r="U433" s="688">
        <v>0</v>
      </c>
    </row>
    <row r="434" spans="1:21" ht="14.4" customHeight="1" x14ac:dyDescent="0.3">
      <c r="A434" s="648">
        <v>25</v>
      </c>
      <c r="B434" s="649" t="s">
        <v>1391</v>
      </c>
      <c r="C434" s="649">
        <v>89870255</v>
      </c>
      <c r="D434" s="728" t="s">
        <v>1982</v>
      </c>
      <c r="E434" s="729" t="s">
        <v>1526</v>
      </c>
      <c r="F434" s="649" t="s">
        <v>1501</v>
      </c>
      <c r="G434" s="649" t="s">
        <v>1967</v>
      </c>
      <c r="H434" s="649" t="s">
        <v>555</v>
      </c>
      <c r="I434" s="649" t="s">
        <v>1968</v>
      </c>
      <c r="J434" s="649" t="s">
        <v>1969</v>
      </c>
      <c r="K434" s="649" t="s">
        <v>1970</v>
      </c>
      <c r="L434" s="650">
        <v>121.59</v>
      </c>
      <c r="M434" s="650">
        <v>121.59</v>
      </c>
      <c r="N434" s="649">
        <v>1</v>
      </c>
      <c r="O434" s="730">
        <v>1</v>
      </c>
      <c r="P434" s="650"/>
      <c r="Q434" s="665">
        <v>0</v>
      </c>
      <c r="R434" s="649"/>
      <c r="S434" s="665">
        <v>0</v>
      </c>
      <c r="T434" s="730"/>
      <c r="U434" s="688">
        <v>0</v>
      </c>
    </row>
    <row r="435" spans="1:21" ht="14.4" customHeight="1" x14ac:dyDescent="0.3">
      <c r="A435" s="648">
        <v>25</v>
      </c>
      <c r="B435" s="649" t="s">
        <v>1391</v>
      </c>
      <c r="C435" s="649">
        <v>89870255</v>
      </c>
      <c r="D435" s="728" t="s">
        <v>1982</v>
      </c>
      <c r="E435" s="729" t="s">
        <v>1529</v>
      </c>
      <c r="F435" s="649" t="s">
        <v>1501</v>
      </c>
      <c r="G435" s="649" t="s">
        <v>1544</v>
      </c>
      <c r="H435" s="649" t="s">
        <v>555</v>
      </c>
      <c r="I435" s="649" t="s">
        <v>1691</v>
      </c>
      <c r="J435" s="649" t="s">
        <v>1692</v>
      </c>
      <c r="K435" s="649" t="s">
        <v>1460</v>
      </c>
      <c r="L435" s="650">
        <v>156.86000000000001</v>
      </c>
      <c r="M435" s="650">
        <v>156.86000000000001</v>
      </c>
      <c r="N435" s="649">
        <v>1</v>
      </c>
      <c r="O435" s="730">
        <v>1</v>
      </c>
      <c r="P435" s="650"/>
      <c r="Q435" s="665">
        <v>0</v>
      </c>
      <c r="R435" s="649"/>
      <c r="S435" s="665">
        <v>0</v>
      </c>
      <c r="T435" s="730"/>
      <c r="U435" s="688">
        <v>0</v>
      </c>
    </row>
    <row r="436" spans="1:21" ht="14.4" customHeight="1" x14ac:dyDescent="0.3">
      <c r="A436" s="648">
        <v>25</v>
      </c>
      <c r="B436" s="649" t="s">
        <v>1391</v>
      </c>
      <c r="C436" s="649">
        <v>89870255</v>
      </c>
      <c r="D436" s="728" t="s">
        <v>1982</v>
      </c>
      <c r="E436" s="729" t="s">
        <v>1529</v>
      </c>
      <c r="F436" s="649" t="s">
        <v>1501</v>
      </c>
      <c r="G436" s="649" t="s">
        <v>1544</v>
      </c>
      <c r="H436" s="649" t="s">
        <v>555</v>
      </c>
      <c r="I436" s="649" t="s">
        <v>1545</v>
      </c>
      <c r="J436" s="649" t="s">
        <v>1459</v>
      </c>
      <c r="K436" s="649" t="s">
        <v>1546</v>
      </c>
      <c r="L436" s="650">
        <v>0</v>
      </c>
      <c r="M436" s="650">
        <v>0</v>
      </c>
      <c r="N436" s="649">
        <v>1</v>
      </c>
      <c r="O436" s="730">
        <v>1</v>
      </c>
      <c r="P436" s="650"/>
      <c r="Q436" s="665"/>
      <c r="R436" s="649"/>
      <c r="S436" s="665">
        <v>0</v>
      </c>
      <c r="T436" s="730"/>
      <c r="U436" s="688">
        <v>0</v>
      </c>
    </row>
    <row r="437" spans="1:21" ht="14.4" customHeight="1" x14ac:dyDescent="0.3">
      <c r="A437" s="648">
        <v>25</v>
      </c>
      <c r="B437" s="649" t="s">
        <v>1391</v>
      </c>
      <c r="C437" s="649">
        <v>89870255</v>
      </c>
      <c r="D437" s="728" t="s">
        <v>1982</v>
      </c>
      <c r="E437" s="729" t="s">
        <v>1529</v>
      </c>
      <c r="F437" s="649" t="s">
        <v>1501</v>
      </c>
      <c r="G437" s="649" t="s">
        <v>1544</v>
      </c>
      <c r="H437" s="649" t="s">
        <v>555</v>
      </c>
      <c r="I437" s="649" t="s">
        <v>1228</v>
      </c>
      <c r="J437" s="649" t="s">
        <v>1459</v>
      </c>
      <c r="K437" s="649" t="s">
        <v>1460</v>
      </c>
      <c r="L437" s="650">
        <v>333.31</v>
      </c>
      <c r="M437" s="650">
        <v>999.93000000000006</v>
      </c>
      <c r="N437" s="649">
        <v>3</v>
      </c>
      <c r="O437" s="730">
        <v>3</v>
      </c>
      <c r="P437" s="650"/>
      <c r="Q437" s="665">
        <v>0</v>
      </c>
      <c r="R437" s="649"/>
      <c r="S437" s="665">
        <v>0</v>
      </c>
      <c r="T437" s="730"/>
      <c r="U437" s="688">
        <v>0</v>
      </c>
    </row>
    <row r="438" spans="1:21" ht="14.4" customHeight="1" x14ac:dyDescent="0.3">
      <c r="A438" s="648">
        <v>25</v>
      </c>
      <c r="B438" s="649" t="s">
        <v>1391</v>
      </c>
      <c r="C438" s="649">
        <v>89870255</v>
      </c>
      <c r="D438" s="728" t="s">
        <v>1982</v>
      </c>
      <c r="E438" s="729" t="s">
        <v>1529</v>
      </c>
      <c r="F438" s="649" t="s">
        <v>1501</v>
      </c>
      <c r="G438" s="649" t="s">
        <v>1544</v>
      </c>
      <c r="H438" s="649" t="s">
        <v>555</v>
      </c>
      <c r="I438" s="649" t="s">
        <v>1228</v>
      </c>
      <c r="J438" s="649" t="s">
        <v>1459</v>
      </c>
      <c r="K438" s="649" t="s">
        <v>1460</v>
      </c>
      <c r="L438" s="650">
        <v>156.86000000000001</v>
      </c>
      <c r="M438" s="650">
        <v>941.16000000000008</v>
      </c>
      <c r="N438" s="649">
        <v>6</v>
      </c>
      <c r="O438" s="730">
        <v>6</v>
      </c>
      <c r="P438" s="650"/>
      <c r="Q438" s="665">
        <v>0</v>
      </c>
      <c r="R438" s="649"/>
      <c r="S438" s="665">
        <v>0</v>
      </c>
      <c r="T438" s="730"/>
      <c r="U438" s="688">
        <v>0</v>
      </c>
    </row>
    <row r="439" spans="1:21" ht="14.4" customHeight="1" x14ac:dyDescent="0.3">
      <c r="A439" s="648">
        <v>25</v>
      </c>
      <c r="B439" s="649" t="s">
        <v>1391</v>
      </c>
      <c r="C439" s="649">
        <v>89870255</v>
      </c>
      <c r="D439" s="728" t="s">
        <v>1982</v>
      </c>
      <c r="E439" s="729" t="s">
        <v>1529</v>
      </c>
      <c r="F439" s="649" t="s">
        <v>1501</v>
      </c>
      <c r="G439" s="649" t="s">
        <v>1544</v>
      </c>
      <c r="H439" s="649" t="s">
        <v>555</v>
      </c>
      <c r="I439" s="649" t="s">
        <v>1547</v>
      </c>
      <c r="J439" s="649" t="s">
        <v>1459</v>
      </c>
      <c r="K439" s="649" t="s">
        <v>1460</v>
      </c>
      <c r="L439" s="650">
        <v>333.31</v>
      </c>
      <c r="M439" s="650">
        <v>666.62</v>
      </c>
      <c r="N439" s="649">
        <v>2</v>
      </c>
      <c r="O439" s="730">
        <v>2</v>
      </c>
      <c r="P439" s="650"/>
      <c r="Q439" s="665">
        <v>0</v>
      </c>
      <c r="R439" s="649"/>
      <c r="S439" s="665">
        <v>0</v>
      </c>
      <c r="T439" s="730"/>
      <c r="U439" s="688">
        <v>0</v>
      </c>
    </row>
    <row r="440" spans="1:21" ht="14.4" customHeight="1" x14ac:dyDescent="0.3">
      <c r="A440" s="648">
        <v>25</v>
      </c>
      <c r="B440" s="649" t="s">
        <v>1391</v>
      </c>
      <c r="C440" s="649">
        <v>89870255</v>
      </c>
      <c r="D440" s="728" t="s">
        <v>1982</v>
      </c>
      <c r="E440" s="729" t="s">
        <v>1529</v>
      </c>
      <c r="F440" s="649" t="s">
        <v>1501</v>
      </c>
      <c r="G440" s="649" t="s">
        <v>1548</v>
      </c>
      <c r="H440" s="649" t="s">
        <v>1084</v>
      </c>
      <c r="I440" s="649" t="s">
        <v>1284</v>
      </c>
      <c r="J440" s="649" t="s">
        <v>1285</v>
      </c>
      <c r="K440" s="649" t="s">
        <v>1286</v>
      </c>
      <c r="L440" s="650">
        <v>154.01</v>
      </c>
      <c r="M440" s="650">
        <v>308.02</v>
      </c>
      <c r="N440" s="649">
        <v>2</v>
      </c>
      <c r="O440" s="730">
        <v>2</v>
      </c>
      <c r="P440" s="650"/>
      <c r="Q440" s="665">
        <v>0</v>
      </c>
      <c r="R440" s="649"/>
      <c r="S440" s="665">
        <v>0</v>
      </c>
      <c r="T440" s="730"/>
      <c r="U440" s="688">
        <v>0</v>
      </c>
    </row>
    <row r="441" spans="1:21" ht="14.4" customHeight="1" x14ac:dyDescent="0.3">
      <c r="A441" s="648">
        <v>25</v>
      </c>
      <c r="B441" s="649" t="s">
        <v>1391</v>
      </c>
      <c r="C441" s="649">
        <v>89870255</v>
      </c>
      <c r="D441" s="728" t="s">
        <v>1982</v>
      </c>
      <c r="E441" s="729" t="s">
        <v>1529</v>
      </c>
      <c r="F441" s="649" t="s">
        <v>1501</v>
      </c>
      <c r="G441" s="649" t="s">
        <v>1548</v>
      </c>
      <c r="H441" s="649" t="s">
        <v>555</v>
      </c>
      <c r="I441" s="649" t="s">
        <v>1736</v>
      </c>
      <c r="J441" s="649" t="s">
        <v>1285</v>
      </c>
      <c r="K441" s="649" t="s">
        <v>1286</v>
      </c>
      <c r="L441" s="650">
        <v>154.01</v>
      </c>
      <c r="M441" s="650">
        <v>154.01</v>
      </c>
      <c r="N441" s="649">
        <v>1</v>
      </c>
      <c r="O441" s="730">
        <v>1</v>
      </c>
      <c r="P441" s="650"/>
      <c r="Q441" s="665">
        <v>0</v>
      </c>
      <c r="R441" s="649"/>
      <c r="S441" s="665">
        <v>0</v>
      </c>
      <c r="T441" s="730"/>
      <c r="U441" s="688">
        <v>0</v>
      </c>
    </row>
    <row r="442" spans="1:21" ht="14.4" customHeight="1" x14ac:dyDescent="0.3">
      <c r="A442" s="648">
        <v>25</v>
      </c>
      <c r="B442" s="649" t="s">
        <v>1391</v>
      </c>
      <c r="C442" s="649">
        <v>89870255</v>
      </c>
      <c r="D442" s="728" t="s">
        <v>1982</v>
      </c>
      <c r="E442" s="729" t="s">
        <v>1532</v>
      </c>
      <c r="F442" s="649" t="s">
        <v>1501</v>
      </c>
      <c r="G442" s="649" t="s">
        <v>1544</v>
      </c>
      <c r="H442" s="649" t="s">
        <v>555</v>
      </c>
      <c r="I442" s="649" t="s">
        <v>1228</v>
      </c>
      <c r="J442" s="649" t="s">
        <v>1459</v>
      </c>
      <c r="K442" s="649" t="s">
        <v>1460</v>
      </c>
      <c r="L442" s="650">
        <v>333.31</v>
      </c>
      <c r="M442" s="650">
        <v>3999.72</v>
      </c>
      <c r="N442" s="649">
        <v>12</v>
      </c>
      <c r="O442" s="730">
        <v>12</v>
      </c>
      <c r="P442" s="650"/>
      <c r="Q442" s="665">
        <v>0</v>
      </c>
      <c r="R442" s="649"/>
      <c r="S442" s="665">
        <v>0</v>
      </c>
      <c r="T442" s="730"/>
      <c r="U442" s="688">
        <v>0</v>
      </c>
    </row>
    <row r="443" spans="1:21" ht="14.4" customHeight="1" x14ac:dyDescent="0.3">
      <c r="A443" s="648">
        <v>25</v>
      </c>
      <c r="B443" s="649" t="s">
        <v>1391</v>
      </c>
      <c r="C443" s="649">
        <v>89870255</v>
      </c>
      <c r="D443" s="728" t="s">
        <v>1982</v>
      </c>
      <c r="E443" s="729" t="s">
        <v>1532</v>
      </c>
      <c r="F443" s="649" t="s">
        <v>1501</v>
      </c>
      <c r="G443" s="649" t="s">
        <v>1544</v>
      </c>
      <c r="H443" s="649" t="s">
        <v>555</v>
      </c>
      <c r="I443" s="649" t="s">
        <v>1228</v>
      </c>
      <c r="J443" s="649" t="s">
        <v>1459</v>
      </c>
      <c r="K443" s="649" t="s">
        <v>1460</v>
      </c>
      <c r="L443" s="650">
        <v>156.86000000000001</v>
      </c>
      <c r="M443" s="650">
        <v>784.30000000000007</v>
      </c>
      <c r="N443" s="649">
        <v>5</v>
      </c>
      <c r="O443" s="730">
        <v>5</v>
      </c>
      <c r="P443" s="650"/>
      <c r="Q443" s="665">
        <v>0</v>
      </c>
      <c r="R443" s="649"/>
      <c r="S443" s="665">
        <v>0</v>
      </c>
      <c r="T443" s="730"/>
      <c r="U443" s="688">
        <v>0</v>
      </c>
    </row>
    <row r="444" spans="1:21" ht="14.4" customHeight="1" x14ac:dyDescent="0.3">
      <c r="A444" s="648">
        <v>25</v>
      </c>
      <c r="B444" s="649" t="s">
        <v>1391</v>
      </c>
      <c r="C444" s="649">
        <v>89870255</v>
      </c>
      <c r="D444" s="728" t="s">
        <v>1982</v>
      </c>
      <c r="E444" s="729" t="s">
        <v>1532</v>
      </c>
      <c r="F444" s="649" t="s">
        <v>1501</v>
      </c>
      <c r="G444" s="649" t="s">
        <v>1544</v>
      </c>
      <c r="H444" s="649" t="s">
        <v>555</v>
      </c>
      <c r="I444" s="649" t="s">
        <v>1353</v>
      </c>
      <c r="J444" s="649" t="s">
        <v>1493</v>
      </c>
      <c r="K444" s="649" t="s">
        <v>1494</v>
      </c>
      <c r="L444" s="650">
        <v>333.31</v>
      </c>
      <c r="M444" s="650">
        <v>333.31</v>
      </c>
      <c r="N444" s="649">
        <v>1</v>
      </c>
      <c r="O444" s="730">
        <v>1</v>
      </c>
      <c r="P444" s="650"/>
      <c r="Q444" s="665">
        <v>0</v>
      </c>
      <c r="R444" s="649"/>
      <c r="S444" s="665">
        <v>0</v>
      </c>
      <c r="T444" s="730"/>
      <c r="U444" s="688">
        <v>0</v>
      </c>
    </row>
    <row r="445" spans="1:21" ht="14.4" customHeight="1" x14ac:dyDescent="0.3">
      <c r="A445" s="648">
        <v>25</v>
      </c>
      <c r="B445" s="649" t="s">
        <v>1391</v>
      </c>
      <c r="C445" s="649">
        <v>89870255</v>
      </c>
      <c r="D445" s="728" t="s">
        <v>1982</v>
      </c>
      <c r="E445" s="729" t="s">
        <v>1532</v>
      </c>
      <c r="F445" s="649" t="s">
        <v>1501</v>
      </c>
      <c r="G445" s="649" t="s">
        <v>1544</v>
      </c>
      <c r="H445" s="649" t="s">
        <v>555</v>
      </c>
      <c r="I445" s="649" t="s">
        <v>1547</v>
      </c>
      <c r="J445" s="649" t="s">
        <v>1459</v>
      </c>
      <c r="K445" s="649" t="s">
        <v>1460</v>
      </c>
      <c r="L445" s="650">
        <v>156.86000000000001</v>
      </c>
      <c r="M445" s="650">
        <v>941.16000000000008</v>
      </c>
      <c r="N445" s="649">
        <v>6</v>
      </c>
      <c r="O445" s="730">
        <v>6</v>
      </c>
      <c r="P445" s="650"/>
      <c r="Q445" s="665">
        <v>0</v>
      </c>
      <c r="R445" s="649"/>
      <c r="S445" s="665">
        <v>0</v>
      </c>
      <c r="T445" s="730"/>
      <c r="U445" s="688">
        <v>0</v>
      </c>
    </row>
    <row r="446" spans="1:21" ht="14.4" customHeight="1" x14ac:dyDescent="0.3">
      <c r="A446" s="648">
        <v>25</v>
      </c>
      <c r="B446" s="649" t="s">
        <v>1391</v>
      </c>
      <c r="C446" s="649">
        <v>89870255</v>
      </c>
      <c r="D446" s="728" t="s">
        <v>1982</v>
      </c>
      <c r="E446" s="729" t="s">
        <v>1532</v>
      </c>
      <c r="F446" s="649" t="s">
        <v>1501</v>
      </c>
      <c r="G446" s="649" t="s">
        <v>1559</v>
      </c>
      <c r="H446" s="649" t="s">
        <v>1084</v>
      </c>
      <c r="I446" s="649" t="s">
        <v>1280</v>
      </c>
      <c r="J446" s="649" t="s">
        <v>1281</v>
      </c>
      <c r="K446" s="649" t="s">
        <v>1464</v>
      </c>
      <c r="L446" s="650">
        <v>184.22</v>
      </c>
      <c r="M446" s="650">
        <v>368.44</v>
      </c>
      <c r="N446" s="649">
        <v>2</v>
      </c>
      <c r="O446" s="730">
        <v>1</v>
      </c>
      <c r="P446" s="650"/>
      <c r="Q446" s="665">
        <v>0</v>
      </c>
      <c r="R446" s="649"/>
      <c r="S446" s="665">
        <v>0</v>
      </c>
      <c r="T446" s="730"/>
      <c r="U446" s="688">
        <v>0</v>
      </c>
    </row>
    <row r="447" spans="1:21" ht="14.4" customHeight="1" x14ac:dyDescent="0.3">
      <c r="A447" s="648">
        <v>25</v>
      </c>
      <c r="B447" s="649" t="s">
        <v>1391</v>
      </c>
      <c r="C447" s="649">
        <v>89870255</v>
      </c>
      <c r="D447" s="728" t="s">
        <v>1982</v>
      </c>
      <c r="E447" s="729" t="s">
        <v>1532</v>
      </c>
      <c r="F447" s="649" t="s">
        <v>1501</v>
      </c>
      <c r="G447" s="649" t="s">
        <v>1548</v>
      </c>
      <c r="H447" s="649" t="s">
        <v>1084</v>
      </c>
      <c r="I447" s="649" t="s">
        <v>1284</v>
      </c>
      <c r="J447" s="649" t="s">
        <v>1285</v>
      </c>
      <c r="K447" s="649" t="s">
        <v>1286</v>
      </c>
      <c r="L447" s="650">
        <v>154.01</v>
      </c>
      <c r="M447" s="650">
        <v>770.05</v>
      </c>
      <c r="N447" s="649">
        <v>5</v>
      </c>
      <c r="O447" s="730">
        <v>5</v>
      </c>
      <c r="P447" s="650"/>
      <c r="Q447" s="665">
        <v>0</v>
      </c>
      <c r="R447" s="649"/>
      <c r="S447" s="665">
        <v>0</v>
      </c>
      <c r="T447" s="730"/>
      <c r="U447" s="688">
        <v>0</v>
      </c>
    </row>
    <row r="448" spans="1:21" ht="14.4" customHeight="1" x14ac:dyDescent="0.3">
      <c r="A448" s="648">
        <v>25</v>
      </c>
      <c r="B448" s="649" t="s">
        <v>1391</v>
      </c>
      <c r="C448" s="649">
        <v>89870255</v>
      </c>
      <c r="D448" s="728" t="s">
        <v>1982</v>
      </c>
      <c r="E448" s="729" t="s">
        <v>1532</v>
      </c>
      <c r="F448" s="649" t="s">
        <v>1501</v>
      </c>
      <c r="G448" s="649" t="s">
        <v>1549</v>
      </c>
      <c r="H448" s="649" t="s">
        <v>1084</v>
      </c>
      <c r="I448" s="649" t="s">
        <v>1550</v>
      </c>
      <c r="J448" s="649" t="s">
        <v>646</v>
      </c>
      <c r="K448" s="649" t="s">
        <v>1551</v>
      </c>
      <c r="L448" s="650">
        <v>29.78</v>
      </c>
      <c r="M448" s="650">
        <v>29.78</v>
      </c>
      <c r="N448" s="649">
        <v>1</v>
      </c>
      <c r="O448" s="730">
        <v>1</v>
      </c>
      <c r="P448" s="650"/>
      <c r="Q448" s="665">
        <v>0</v>
      </c>
      <c r="R448" s="649"/>
      <c r="S448" s="665">
        <v>0</v>
      </c>
      <c r="T448" s="730"/>
      <c r="U448" s="688">
        <v>0</v>
      </c>
    </row>
    <row r="449" spans="1:21" ht="14.4" customHeight="1" x14ac:dyDescent="0.3">
      <c r="A449" s="648">
        <v>25</v>
      </c>
      <c r="B449" s="649" t="s">
        <v>1391</v>
      </c>
      <c r="C449" s="649">
        <v>89870255</v>
      </c>
      <c r="D449" s="728" t="s">
        <v>1982</v>
      </c>
      <c r="E449" s="729" t="s">
        <v>1535</v>
      </c>
      <c r="F449" s="649" t="s">
        <v>1501</v>
      </c>
      <c r="G449" s="649" t="s">
        <v>1544</v>
      </c>
      <c r="H449" s="649" t="s">
        <v>555</v>
      </c>
      <c r="I449" s="649" t="s">
        <v>1228</v>
      </c>
      <c r="J449" s="649" t="s">
        <v>1459</v>
      </c>
      <c r="K449" s="649" t="s">
        <v>1460</v>
      </c>
      <c r="L449" s="650">
        <v>333.31</v>
      </c>
      <c r="M449" s="650">
        <v>1333.24</v>
      </c>
      <c r="N449" s="649">
        <v>4</v>
      </c>
      <c r="O449" s="730">
        <v>4</v>
      </c>
      <c r="P449" s="650">
        <v>333.31</v>
      </c>
      <c r="Q449" s="665">
        <v>0.25</v>
      </c>
      <c r="R449" s="649">
        <v>1</v>
      </c>
      <c r="S449" s="665">
        <v>0.25</v>
      </c>
      <c r="T449" s="730">
        <v>1</v>
      </c>
      <c r="U449" s="688">
        <v>0.25</v>
      </c>
    </row>
    <row r="450" spans="1:21" ht="14.4" customHeight="1" x14ac:dyDescent="0.3">
      <c r="A450" s="648">
        <v>25</v>
      </c>
      <c r="B450" s="649" t="s">
        <v>1391</v>
      </c>
      <c r="C450" s="649">
        <v>89870255</v>
      </c>
      <c r="D450" s="728" t="s">
        <v>1982</v>
      </c>
      <c r="E450" s="729" t="s">
        <v>1535</v>
      </c>
      <c r="F450" s="649" t="s">
        <v>1501</v>
      </c>
      <c r="G450" s="649" t="s">
        <v>1544</v>
      </c>
      <c r="H450" s="649" t="s">
        <v>555</v>
      </c>
      <c r="I450" s="649" t="s">
        <v>1228</v>
      </c>
      <c r="J450" s="649" t="s">
        <v>1459</v>
      </c>
      <c r="K450" s="649" t="s">
        <v>1460</v>
      </c>
      <c r="L450" s="650">
        <v>156.86000000000001</v>
      </c>
      <c r="M450" s="650">
        <v>1411.7400000000002</v>
      </c>
      <c r="N450" s="649">
        <v>9</v>
      </c>
      <c r="O450" s="730">
        <v>9</v>
      </c>
      <c r="P450" s="650"/>
      <c r="Q450" s="665">
        <v>0</v>
      </c>
      <c r="R450" s="649"/>
      <c r="S450" s="665">
        <v>0</v>
      </c>
      <c r="T450" s="730"/>
      <c r="U450" s="688">
        <v>0</v>
      </c>
    </row>
    <row r="451" spans="1:21" ht="14.4" customHeight="1" x14ac:dyDescent="0.3">
      <c r="A451" s="648">
        <v>25</v>
      </c>
      <c r="B451" s="649" t="s">
        <v>1391</v>
      </c>
      <c r="C451" s="649">
        <v>89870255</v>
      </c>
      <c r="D451" s="728" t="s">
        <v>1982</v>
      </c>
      <c r="E451" s="729" t="s">
        <v>1535</v>
      </c>
      <c r="F451" s="649" t="s">
        <v>1501</v>
      </c>
      <c r="G451" s="649" t="s">
        <v>1544</v>
      </c>
      <c r="H451" s="649" t="s">
        <v>555</v>
      </c>
      <c r="I451" s="649" t="s">
        <v>1353</v>
      </c>
      <c r="J451" s="649" t="s">
        <v>1493</v>
      </c>
      <c r="K451" s="649" t="s">
        <v>1494</v>
      </c>
      <c r="L451" s="650">
        <v>151.61000000000001</v>
      </c>
      <c r="M451" s="650">
        <v>303.22000000000003</v>
      </c>
      <c r="N451" s="649">
        <v>2</v>
      </c>
      <c r="O451" s="730">
        <v>2</v>
      </c>
      <c r="P451" s="650"/>
      <c r="Q451" s="665">
        <v>0</v>
      </c>
      <c r="R451" s="649"/>
      <c r="S451" s="665">
        <v>0</v>
      </c>
      <c r="T451" s="730"/>
      <c r="U451" s="688">
        <v>0</v>
      </c>
    </row>
    <row r="452" spans="1:21" ht="14.4" customHeight="1" x14ac:dyDescent="0.3">
      <c r="A452" s="648">
        <v>25</v>
      </c>
      <c r="B452" s="649" t="s">
        <v>1391</v>
      </c>
      <c r="C452" s="649">
        <v>89870255</v>
      </c>
      <c r="D452" s="728" t="s">
        <v>1982</v>
      </c>
      <c r="E452" s="729" t="s">
        <v>1535</v>
      </c>
      <c r="F452" s="649" t="s">
        <v>1501</v>
      </c>
      <c r="G452" s="649" t="s">
        <v>1559</v>
      </c>
      <c r="H452" s="649" t="s">
        <v>1084</v>
      </c>
      <c r="I452" s="649" t="s">
        <v>1280</v>
      </c>
      <c r="J452" s="649" t="s">
        <v>1281</v>
      </c>
      <c r="K452" s="649" t="s">
        <v>1464</v>
      </c>
      <c r="L452" s="650">
        <v>184.22</v>
      </c>
      <c r="M452" s="650">
        <v>184.22</v>
      </c>
      <c r="N452" s="649">
        <v>1</v>
      </c>
      <c r="O452" s="730">
        <v>1</v>
      </c>
      <c r="P452" s="650"/>
      <c r="Q452" s="665">
        <v>0</v>
      </c>
      <c r="R452" s="649"/>
      <c r="S452" s="665">
        <v>0</v>
      </c>
      <c r="T452" s="730"/>
      <c r="U452" s="688">
        <v>0</v>
      </c>
    </row>
    <row r="453" spans="1:21" ht="14.4" customHeight="1" x14ac:dyDescent="0.3">
      <c r="A453" s="648">
        <v>25</v>
      </c>
      <c r="B453" s="649" t="s">
        <v>1391</v>
      </c>
      <c r="C453" s="649">
        <v>89870255</v>
      </c>
      <c r="D453" s="728" t="s">
        <v>1982</v>
      </c>
      <c r="E453" s="729" t="s">
        <v>1535</v>
      </c>
      <c r="F453" s="649" t="s">
        <v>1501</v>
      </c>
      <c r="G453" s="649" t="s">
        <v>1548</v>
      </c>
      <c r="H453" s="649" t="s">
        <v>1084</v>
      </c>
      <c r="I453" s="649" t="s">
        <v>1801</v>
      </c>
      <c r="J453" s="649" t="s">
        <v>1466</v>
      </c>
      <c r="K453" s="649" t="s">
        <v>1802</v>
      </c>
      <c r="L453" s="650">
        <v>82.92</v>
      </c>
      <c r="M453" s="650">
        <v>82.92</v>
      </c>
      <c r="N453" s="649">
        <v>1</v>
      </c>
      <c r="O453" s="730">
        <v>1</v>
      </c>
      <c r="P453" s="650"/>
      <c r="Q453" s="665">
        <v>0</v>
      </c>
      <c r="R453" s="649"/>
      <c r="S453" s="665">
        <v>0</v>
      </c>
      <c r="T453" s="730"/>
      <c r="U453" s="688">
        <v>0</v>
      </c>
    </row>
    <row r="454" spans="1:21" ht="14.4" customHeight="1" x14ac:dyDescent="0.3">
      <c r="A454" s="648">
        <v>25</v>
      </c>
      <c r="B454" s="649" t="s">
        <v>1391</v>
      </c>
      <c r="C454" s="649">
        <v>89870255</v>
      </c>
      <c r="D454" s="728" t="s">
        <v>1982</v>
      </c>
      <c r="E454" s="729" t="s">
        <v>1537</v>
      </c>
      <c r="F454" s="649" t="s">
        <v>1501</v>
      </c>
      <c r="G454" s="649" t="s">
        <v>1595</v>
      </c>
      <c r="H454" s="649" t="s">
        <v>555</v>
      </c>
      <c r="I454" s="649" t="s">
        <v>1971</v>
      </c>
      <c r="J454" s="649" t="s">
        <v>1972</v>
      </c>
      <c r="K454" s="649" t="s">
        <v>1973</v>
      </c>
      <c r="L454" s="650">
        <v>43.32</v>
      </c>
      <c r="M454" s="650">
        <v>43.32</v>
      </c>
      <c r="N454" s="649">
        <v>1</v>
      </c>
      <c r="O454" s="730">
        <v>1</v>
      </c>
      <c r="P454" s="650"/>
      <c r="Q454" s="665">
        <v>0</v>
      </c>
      <c r="R454" s="649"/>
      <c r="S454" s="665">
        <v>0</v>
      </c>
      <c r="T454" s="730"/>
      <c r="U454" s="688">
        <v>0</v>
      </c>
    </row>
    <row r="455" spans="1:21" ht="14.4" customHeight="1" x14ac:dyDescent="0.3">
      <c r="A455" s="648">
        <v>25</v>
      </c>
      <c r="B455" s="649" t="s">
        <v>1391</v>
      </c>
      <c r="C455" s="649">
        <v>89870255</v>
      </c>
      <c r="D455" s="728" t="s">
        <v>1982</v>
      </c>
      <c r="E455" s="729" t="s">
        <v>1537</v>
      </c>
      <c r="F455" s="649" t="s">
        <v>1501</v>
      </c>
      <c r="G455" s="649" t="s">
        <v>1544</v>
      </c>
      <c r="H455" s="649" t="s">
        <v>555</v>
      </c>
      <c r="I455" s="649" t="s">
        <v>1228</v>
      </c>
      <c r="J455" s="649" t="s">
        <v>1459</v>
      </c>
      <c r="K455" s="649" t="s">
        <v>1460</v>
      </c>
      <c r="L455" s="650">
        <v>333.31</v>
      </c>
      <c r="M455" s="650">
        <v>2999.79</v>
      </c>
      <c r="N455" s="649">
        <v>9</v>
      </c>
      <c r="O455" s="730">
        <v>8.5</v>
      </c>
      <c r="P455" s="650"/>
      <c r="Q455" s="665">
        <v>0</v>
      </c>
      <c r="R455" s="649"/>
      <c r="S455" s="665">
        <v>0</v>
      </c>
      <c r="T455" s="730"/>
      <c r="U455" s="688">
        <v>0</v>
      </c>
    </row>
    <row r="456" spans="1:21" ht="14.4" customHeight="1" x14ac:dyDescent="0.3">
      <c r="A456" s="648">
        <v>25</v>
      </c>
      <c r="B456" s="649" t="s">
        <v>1391</v>
      </c>
      <c r="C456" s="649">
        <v>89870255</v>
      </c>
      <c r="D456" s="728" t="s">
        <v>1982</v>
      </c>
      <c r="E456" s="729" t="s">
        <v>1537</v>
      </c>
      <c r="F456" s="649" t="s">
        <v>1501</v>
      </c>
      <c r="G456" s="649" t="s">
        <v>1544</v>
      </c>
      <c r="H456" s="649" t="s">
        <v>555</v>
      </c>
      <c r="I456" s="649" t="s">
        <v>1228</v>
      </c>
      <c r="J456" s="649" t="s">
        <v>1459</v>
      </c>
      <c r="K456" s="649" t="s">
        <v>1460</v>
      </c>
      <c r="L456" s="650">
        <v>156.86000000000001</v>
      </c>
      <c r="M456" s="650">
        <v>2352.900000000001</v>
      </c>
      <c r="N456" s="649">
        <v>15</v>
      </c>
      <c r="O456" s="730">
        <v>15</v>
      </c>
      <c r="P456" s="650"/>
      <c r="Q456" s="665">
        <v>0</v>
      </c>
      <c r="R456" s="649"/>
      <c r="S456" s="665">
        <v>0</v>
      </c>
      <c r="T456" s="730"/>
      <c r="U456" s="688">
        <v>0</v>
      </c>
    </row>
    <row r="457" spans="1:21" ht="14.4" customHeight="1" x14ac:dyDescent="0.3">
      <c r="A457" s="648">
        <v>25</v>
      </c>
      <c r="B457" s="649" t="s">
        <v>1391</v>
      </c>
      <c r="C457" s="649">
        <v>89870255</v>
      </c>
      <c r="D457" s="728" t="s">
        <v>1982</v>
      </c>
      <c r="E457" s="729" t="s">
        <v>1537</v>
      </c>
      <c r="F457" s="649" t="s">
        <v>1501</v>
      </c>
      <c r="G457" s="649" t="s">
        <v>1544</v>
      </c>
      <c r="H457" s="649" t="s">
        <v>555</v>
      </c>
      <c r="I457" s="649" t="s">
        <v>1353</v>
      </c>
      <c r="J457" s="649" t="s">
        <v>1493</v>
      </c>
      <c r="K457" s="649" t="s">
        <v>1494</v>
      </c>
      <c r="L457" s="650">
        <v>151.61000000000001</v>
      </c>
      <c r="M457" s="650">
        <v>151.61000000000001</v>
      </c>
      <c r="N457" s="649">
        <v>1</v>
      </c>
      <c r="O457" s="730">
        <v>1</v>
      </c>
      <c r="P457" s="650"/>
      <c r="Q457" s="665">
        <v>0</v>
      </c>
      <c r="R457" s="649"/>
      <c r="S457" s="665">
        <v>0</v>
      </c>
      <c r="T457" s="730"/>
      <c r="U457" s="688">
        <v>0</v>
      </c>
    </row>
    <row r="458" spans="1:21" ht="14.4" customHeight="1" x14ac:dyDescent="0.3">
      <c r="A458" s="648">
        <v>25</v>
      </c>
      <c r="B458" s="649" t="s">
        <v>1391</v>
      </c>
      <c r="C458" s="649">
        <v>89870255</v>
      </c>
      <c r="D458" s="728" t="s">
        <v>1982</v>
      </c>
      <c r="E458" s="729" t="s">
        <v>1537</v>
      </c>
      <c r="F458" s="649" t="s">
        <v>1501</v>
      </c>
      <c r="G458" s="649" t="s">
        <v>1693</v>
      </c>
      <c r="H458" s="649" t="s">
        <v>555</v>
      </c>
      <c r="I458" s="649" t="s">
        <v>1974</v>
      </c>
      <c r="J458" s="649" t="s">
        <v>1695</v>
      </c>
      <c r="K458" s="649" t="s">
        <v>1975</v>
      </c>
      <c r="L458" s="650">
        <v>0</v>
      </c>
      <c r="M458" s="650">
        <v>0</v>
      </c>
      <c r="N458" s="649">
        <v>1</v>
      </c>
      <c r="O458" s="730">
        <v>1</v>
      </c>
      <c r="P458" s="650"/>
      <c r="Q458" s="665"/>
      <c r="R458" s="649"/>
      <c r="S458" s="665">
        <v>0</v>
      </c>
      <c r="T458" s="730"/>
      <c r="U458" s="688">
        <v>0</v>
      </c>
    </row>
    <row r="459" spans="1:21" ht="14.4" customHeight="1" x14ac:dyDescent="0.3">
      <c r="A459" s="648">
        <v>25</v>
      </c>
      <c r="B459" s="649" t="s">
        <v>1391</v>
      </c>
      <c r="C459" s="649">
        <v>89870255</v>
      </c>
      <c r="D459" s="728" t="s">
        <v>1982</v>
      </c>
      <c r="E459" s="729" t="s">
        <v>1537</v>
      </c>
      <c r="F459" s="649" t="s">
        <v>1501</v>
      </c>
      <c r="G459" s="649" t="s">
        <v>1856</v>
      </c>
      <c r="H459" s="649" t="s">
        <v>555</v>
      </c>
      <c r="I459" s="649" t="s">
        <v>1976</v>
      </c>
      <c r="J459" s="649" t="s">
        <v>1977</v>
      </c>
      <c r="K459" s="649" t="s">
        <v>1978</v>
      </c>
      <c r="L459" s="650">
        <v>83.09</v>
      </c>
      <c r="M459" s="650">
        <v>83.09</v>
      </c>
      <c r="N459" s="649">
        <v>1</v>
      </c>
      <c r="O459" s="730">
        <v>1</v>
      </c>
      <c r="P459" s="650"/>
      <c r="Q459" s="665">
        <v>0</v>
      </c>
      <c r="R459" s="649"/>
      <c r="S459" s="665">
        <v>0</v>
      </c>
      <c r="T459" s="730"/>
      <c r="U459" s="688">
        <v>0</v>
      </c>
    </row>
    <row r="460" spans="1:21" ht="14.4" customHeight="1" x14ac:dyDescent="0.3">
      <c r="A460" s="648">
        <v>25</v>
      </c>
      <c r="B460" s="649" t="s">
        <v>1391</v>
      </c>
      <c r="C460" s="649">
        <v>89870255</v>
      </c>
      <c r="D460" s="728" t="s">
        <v>1982</v>
      </c>
      <c r="E460" s="729" t="s">
        <v>1537</v>
      </c>
      <c r="F460" s="649" t="s">
        <v>1501</v>
      </c>
      <c r="G460" s="649" t="s">
        <v>1581</v>
      </c>
      <c r="H460" s="649" t="s">
        <v>555</v>
      </c>
      <c r="I460" s="649" t="s">
        <v>738</v>
      </c>
      <c r="J460" s="649" t="s">
        <v>739</v>
      </c>
      <c r="K460" s="649" t="s">
        <v>1582</v>
      </c>
      <c r="L460" s="650">
        <v>0</v>
      </c>
      <c r="M460" s="650">
        <v>0</v>
      </c>
      <c r="N460" s="649">
        <v>1</v>
      </c>
      <c r="O460" s="730">
        <v>0.5</v>
      </c>
      <c r="P460" s="650"/>
      <c r="Q460" s="665"/>
      <c r="R460" s="649"/>
      <c r="S460" s="665">
        <v>0</v>
      </c>
      <c r="T460" s="730"/>
      <c r="U460" s="688">
        <v>0</v>
      </c>
    </row>
    <row r="461" spans="1:21" ht="14.4" customHeight="1" x14ac:dyDescent="0.3">
      <c r="A461" s="648">
        <v>25</v>
      </c>
      <c r="B461" s="649" t="s">
        <v>1391</v>
      </c>
      <c r="C461" s="649">
        <v>89870255</v>
      </c>
      <c r="D461" s="728" t="s">
        <v>1982</v>
      </c>
      <c r="E461" s="729" t="s">
        <v>1537</v>
      </c>
      <c r="F461" s="649" t="s">
        <v>1501</v>
      </c>
      <c r="G461" s="649" t="s">
        <v>1548</v>
      </c>
      <c r="H461" s="649" t="s">
        <v>1084</v>
      </c>
      <c r="I461" s="649" t="s">
        <v>1284</v>
      </c>
      <c r="J461" s="649" t="s">
        <v>1285</v>
      </c>
      <c r="K461" s="649" t="s">
        <v>1286</v>
      </c>
      <c r="L461" s="650">
        <v>154.01</v>
      </c>
      <c r="M461" s="650">
        <v>462.03</v>
      </c>
      <c r="N461" s="649">
        <v>3</v>
      </c>
      <c r="O461" s="730">
        <v>3</v>
      </c>
      <c r="P461" s="650"/>
      <c r="Q461" s="665">
        <v>0</v>
      </c>
      <c r="R461" s="649"/>
      <c r="S461" s="665">
        <v>0</v>
      </c>
      <c r="T461" s="730"/>
      <c r="U461" s="688">
        <v>0</v>
      </c>
    </row>
    <row r="462" spans="1:21" ht="14.4" customHeight="1" x14ac:dyDescent="0.3">
      <c r="A462" s="648">
        <v>25</v>
      </c>
      <c r="B462" s="649" t="s">
        <v>1391</v>
      </c>
      <c r="C462" s="649">
        <v>89870255</v>
      </c>
      <c r="D462" s="728" t="s">
        <v>1982</v>
      </c>
      <c r="E462" s="729" t="s">
        <v>1537</v>
      </c>
      <c r="F462" s="649" t="s">
        <v>1501</v>
      </c>
      <c r="G462" s="649" t="s">
        <v>1548</v>
      </c>
      <c r="H462" s="649" t="s">
        <v>1084</v>
      </c>
      <c r="I462" s="649" t="s">
        <v>1571</v>
      </c>
      <c r="J462" s="649" t="s">
        <v>1572</v>
      </c>
      <c r="K462" s="649" t="s">
        <v>1573</v>
      </c>
      <c r="L462" s="650">
        <v>77.010000000000005</v>
      </c>
      <c r="M462" s="650">
        <v>77.010000000000005</v>
      </c>
      <c r="N462" s="649">
        <v>1</v>
      </c>
      <c r="O462" s="730">
        <v>1</v>
      </c>
      <c r="P462" s="650"/>
      <c r="Q462" s="665">
        <v>0</v>
      </c>
      <c r="R462" s="649"/>
      <c r="S462" s="665">
        <v>0</v>
      </c>
      <c r="T462" s="730"/>
      <c r="U462" s="688">
        <v>0</v>
      </c>
    </row>
    <row r="463" spans="1:21" ht="14.4" customHeight="1" x14ac:dyDescent="0.3">
      <c r="A463" s="648">
        <v>25</v>
      </c>
      <c r="B463" s="649" t="s">
        <v>1391</v>
      </c>
      <c r="C463" s="649">
        <v>89870255</v>
      </c>
      <c r="D463" s="728" t="s">
        <v>1982</v>
      </c>
      <c r="E463" s="729" t="s">
        <v>1538</v>
      </c>
      <c r="F463" s="649" t="s">
        <v>1501</v>
      </c>
      <c r="G463" s="649" t="s">
        <v>1544</v>
      </c>
      <c r="H463" s="649" t="s">
        <v>555</v>
      </c>
      <c r="I463" s="649" t="s">
        <v>1228</v>
      </c>
      <c r="J463" s="649" t="s">
        <v>1459</v>
      </c>
      <c r="K463" s="649" t="s">
        <v>1460</v>
      </c>
      <c r="L463" s="650">
        <v>333.31</v>
      </c>
      <c r="M463" s="650">
        <v>999.93000000000006</v>
      </c>
      <c r="N463" s="649">
        <v>3</v>
      </c>
      <c r="O463" s="730">
        <v>3</v>
      </c>
      <c r="P463" s="650"/>
      <c r="Q463" s="665">
        <v>0</v>
      </c>
      <c r="R463" s="649"/>
      <c r="S463" s="665">
        <v>0</v>
      </c>
      <c r="T463" s="730"/>
      <c r="U463" s="688">
        <v>0</v>
      </c>
    </row>
    <row r="464" spans="1:21" ht="14.4" customHeight="1" x14ac:dyDescent="0.3">
      <c r="A464" s="648">
        <v>25</v>
      </c>
      <c r="B464" s="649" t="s">
        <v>1391</v>
      </c>
      <c r="C464" s="649">
        <v>89870255</v>
      </c>
      <c r="D464" s="728" t="s">
        <v>1982</v>
      </c>
      <c r="E464" s="729" t="s">
        <v>1538</v>
      </c>
      <c r="F464" s="649" t="s">
        <v>1501</v>
      </c>
      <c r="G464" s="649" t="s">
        <v>1548</v>
      </c>
      <c r="H464" s="649" t="s">
        <v>1084</v>
      </c>
      <c r="I464" s="649" t="s">
        <v>1284</v>
      </c>
      <c r="J464" s="649" t="s">
        <v>1285</v>
      </c>
      <c r="K464" s="649" t="s">
        <v>1286</v>
      </c>
      <c r="L464" s="650">
        <v>154.01</v>
      </c>
      <c r="M464" s="650">
        <v>154.01</v>
      </c>
      <c r="N464" s="649">
        <v>1</v>
      </c>
      <c r="O464" s="730">
        <v>1</v>
      </c>
      <c r="P464" s="650"/>
      <c r="Q464" s="665">
        <v>0</v>
      </c>
      <c r="R464" s="649"/>
      <c r="S464" s="665">
        <v>0</v>
      </c>
      <c r="T464" s="730"/>
      <c r="U464" s="688">
        <v>0</v>
      </c>
    </row>
    <row r="465" spans="1:21" ht="14.4" customHeight="1" x14ac:dyDescent="0.3">
      <c r="A465" s="648">
        <v>25</v>
      </c>
      <c r="B465" s="649" t="s">
        <v>1391</v>
      </c>
      <c r="C465" s="649">
        <v>89870255</v>
      </c>
      <c r="D465" s="728" t="s">
        <v>1982</v>
      </c>
      <c r="E465" s="729" t="s">
        <v>1539</v>
      </c>
      <c r="F465" s="649" t="s">
        <v>1501</v>
      </c>
      <c r="G465" s="649" t="s">
        <v>1544</v>
      </c>
      <c r="H465" s="649" t="s">
        <v>555</v>
      </c>
      <c r="I465" s="649" t="s">
        <v>1228</v>
      </c>
      <c r="J465" s="649" t="s">
        <v>1459</v>
      </c>
      <c r="K465" s="649" t="s">
        <v>1460</v>
      </c>
      <c r="L465" s="650">
        <v>156.86000000000001</v>
      </c>
      <c r="M465" s="650">
        <v>156.86000000000001</v>
      </c>
      <c r="N465" s="649">
        <v>1</v>
      </c>
      <c r="O465" s="730">
        <v>1</v>
      </c>
      <c r="P465" s="650"/>
      <c r="Q465" s="665">
        <v>0</v>
      </c>
      <c r="R465" s="649"/>
      <c r="S465" s="665">
        <v>0</v>
      </c>
      <c r="T465" s="730"/>
      <c r="U465" s="688">
        <v>0</v>
      </c>
    </row>
    <row r="466" spans="1:21" ht="14.4" customHeight="1" x14ac:dyDescent="0.3">
      <c r="A466" s="648">
        <v>25</v>
      </c>
      <c r="B466" s="649" t="s">
        <v>1391</v>
      </c>
      <c r="C466" s="649">
        <v>89870255</v>
      </c>
      <c r="D466" s="728" t="s">
        <v>1982</v>
      </c>
      <c r="E466" s="729" t="s">
        <v>1539</v>
      </c>
      <c r="F466" s="649" t="s">
        <v>1501</v>
      </c>
      <c r="G466" s="649" t="s">
        <v>1544</v>
      </c>
      <c r="H466" s="649" t="s">
        <v>555</v>
      </c>
      <c r="I466" s="649" t="s">
        <v>1353</v>
      </c>
      <c r="J466" s="649" t="s">
        <v>1493</v>
      </c>
      <c r="K466" s="649" t="s">
        <v>1494</v>
      </c>
      <c r="L466" s="650">
        <v>333.31</v>
      </c>
      <c r="M466" s="650">
        <v>999.93000000000006</v>
      </c>
      <c r="N466" s="649">
        <v>3</v>
      </c>
      <c r="O466" s="730">
        <v>3</v>
      </c>
      <c r="P466" s="650"/>
      <c r="Q466" s="665">
        <v>0</v>
      </c>
      <c r="R466" s="649"/>
      <c r="S466" s="665">
        <v>0</v>
      </c>
      <c r="T466" s="730"/>
      <c r="U466" s="688">
        <v>0</v>
      </c>
    </row>
    <row r="467" spans="1:21" ht="14.4" customHeight="1" thickBot="1" x14ac:dyDescent="0.35">
      <c r="A467" s="654">
        <v>25</v>
      </c>
      <c r="B467" s="655" t="s">
        <v>1391</v>
      </c>
      <c r="C467" s="655">
        <v>89870255</v>
      </c>
      <c r="D467" s="731" t="s">
        <v>1982</v>
      </c>
      <c r="E467" s="732" t="s">
        <v>1539</v>
      </c>
      <c r="F467" s="655" t="s">
        <v>1501</v>
      </c>
      <c r="G467" s="655" t="s">
        <v>1544</v>
      </c>
      <c r="H467" s="655" t="s">
        <v>555</v>
      </c>
      <c r="I467" s="655" t="s">
        <v>1353</v>
      </c>
      <c r="J467" s="655" t="s">
        <v>1493</v>
      </c>
      <c r="K467" s="655" t="s">
        <v>1494</v>
      </c>
      <c r="L467" s="656">
        <v>151.61000000000001</v>
      </c>
      <c r="M467" s="656">
        <v>303.22000000000003</v>
      </c>
      <c r="N467" s="655">
        <v>2</v>
      </c>
      <c r="O467" s="733">
        <v>2</v>
      </c>
      <c r="P467" s="656"/>
      <c r="Q467" s="666">
        <v>0</v>
      </c>
      <c r="R467" s="655"/>
      <c r="S467" s="666">
        <v>0</v>
      </c>
      <c r="T467" s="733"/>
      <c r="U467" s="68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1984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4" t="s">
        <v>235</v>
      </c>
      <c r="B4" s="661" t="s">
        <v>14</v>
      </c>
      <c r="C4" s="662" t="s">
        <v>2</v>
      </c>
      <c r="D4" s="661" t="s">
        <v>14</v>
      </c>
      <c r="E4" s="662" t="s">
        <v>2</v>
      </c>
      <c r="F4" s="663" t="s">
        <v>14</v>
      </c>
    </row>
    <row r="5" spans="1:6" ht="14.4" customHeight="1" x14ac:dyDescent="0.3">
      <c r="A5" s="736" t="s">
        <v>1524</v>
      </c>
      <c r="B5" s="229">
        <v>10607.43</v>
      </c>
      <c r="C5" s="727">
        <v>0.3173805719620128</v>
      </c>
      <c r="D5" s="229">
        <v>22814.370000000003</v>
      </c>
      <c r="E5" s="727">
        <v>0.68261942803798725</v>
      </c>
      <c r="F5" s="735">
        <v>33421.800000000003</v>
      </c>
    </row>
    <row r="6" spans="1:6" ht="14.4" customHeight="1" x14ac:dyDescent="0.3">
      <c r="A6" s="675" t="s">
        <v>1521</v>
      </c>
      <c r="B6" s="652">
        <v>1540.1</v>
      </c>
      <c r="C6" s="665">
        <v>0.13416662238294069</v>
      </c>
      <c r="D6" s="652">
        <v>9938.91</v>
      </c>
      <c r="E6" s="665">
        <v>0.86583337761705925</v>
      </c>
      <c r="F6" s="653">
        <v>11479.01</v>
      </c>
    </row>
    <row r="7" spans="1:6" ht="14.4" customHeight="1" x14ac:dyDescent="0.3">
      <c r="A7" s="675" t="s">
        <v>1531</v>
      </c>
      <c r="B7" s="652">
        <v>1279.3900000000001</v>
      </c>
      <c r="C7" s="665">
        <v>7.2263834531809276E-2</v>
      </c>
      <c r="D7" s="652">
        <v>16425.04</v>
      </c>
      <c r="E7" s="665">
        <v>0.92773616546819071</v>
      </c>
      <c r="F7" s="653">
        <v>17704.43</v>
      </c>
    </row>
    <row r="8" spans="1:6" ht="14.4" customHeight="1" x14ac:dyDescent="0.3">
      <c r="A8" s="675" t="s">
        <v>1529</v>
      </c>
      <c r="B8" s="652">
        <v>820.63</v>
      </c>
      <c r="C8" s="665">
        <v>0.29775908737962714</v>
      </c>
      <c r="D8" s="652">
        <v>1935.3899999999999</v>
      </c>
      <c r="E8" s="665">
        <v>0.7022409126203728</v>
      </c>
      <c r="F8" s="653">
        <v>2756.02</v>
      </c>
    </row>
    <row r="9" spans="1:6" ht="14.4" customHeight="1" x14ac:dyDescent="0.3">
      <c r="A9" s="675" t="s">
        <v>1523</v>
      </c>
      <c r="B9" s="652">
        <v>666.62</v>
      </c>
      <c r="C9" s="665">
        <v>0.27046260457492477</v>
      </c>
      <c r="D9" s="652">
        <v>1798.12</v>
      </c>
      <c r="E9" s="665">
        <v>0.72953739542507523</v>
      </c>
      <c r="F9" s="653">
        <v>2464.7399999999998</v>
      </c>
    </row>
    <row r="10" spans="1:6" ht="14.4" customHeight="1" x14ac:dyDescent="0.3">
      <c r="A10" s="675" t="s">
        <v>1512</v>
      </c>
      <c r="B10" s="652">
        <v>490.17</v>
      </c>
      <c r="C10" s="665">
        <v>7.3301271410754515E-2</v>
      </c>
      <c r="D10" s="652">
        <v>6196.8899999999994</v>
      </c>
      <c r="E10" s="665">
        <v>0.92669872858924551</v>
      </c>
      <c r="F10" s="653">
        <v>6687.0599999999995</v>
      </c>
    </row>
    <row r="11" spans="1:6" ht="14.4" customHeight="1" x14ac:dyDescent="0.3">
      <c r="A11" s="675" t="s">
        <v>1519</v>
      </c>
      <c r="B11" s="652">
        <v>344.04</v>
      </c>
      <c r="C11" s="665">
        <v>2.8615487496319508E-2</v>
      </c>
      <c r="D11" s="652">
        <v>11678.820000000002</v>
      </c>
      <c r="E11" s="665">
        <v>0.97138451250368041</v>
      </c>
      <c r="F11" s="653">
        <v>12022.860000000002</v>
      </c>
    </row>
    <row r="12" spans="1:6" ht="14.4" customHeight="1" x14ac:dyDescent="0.3">
      <c r="A12" s="675" t="s">
        <v>1527</v>
      </c>
      <c r="B12" s="652">
        <v>200.07</v>
      </c>
      <c r="C12" s="665">
        <v>1.4201196032154454E-2</v>
      </c>
      <c r="D12" s="652">
        <v>13888.18</v>
      </c>
      <c r="E12" s="665">
        <v>0.98579880396784558</v>
      </c>
      <c r="F12" s="653">
        <v>14088.25</v>
      </c>
    </row>
    <row r="13" spans="1:6" ht="14.4" customHeight="1" x14ac:dyDescent="0.3">
      <c r="A13" s="675" t="s">
        <v>1520</v>
      </c>
      <c r="B13" s="652">
        <v>189.60000000000002</v>
      </c>
      <c r="C13" s="665">
        <v>4.2156378820421829E-2</v>
      </c>
      <c r="D13" s="652">
        <v>4307.9400000000005</v>
      </c>
      <c r="E13" s="665">
        <v>0.95784362117957811</v>
      </c>
      <c r="F13" s="653">
        <v>4497.5400000000009</v>
      </c>
    </row>
    <row r="14" spans="1:6" ht="14.4" customHeight="1" x14ac:dyDescent="0.3">
      <c r="A14" s="675" t="s">
        <v>1518</v>
      </c>
      <c r="B14" s="652">
        <v>154.01</v>
      </c>
      <c r="C14" s="665">
        <v>0.11142865411608084</v>
      </c>
      <c r="D14" s="652">
        <v>1228.1300000000001</v>
      </c>
      <c r="E14" s="665">
        <v>0.88857134588391917</v>
      </c>
      <c r="F14" s="653">
        <v>1382.14</v>
      </c>
    </row>
    <row r="15" spans="1:6" ht="14.4" customHeight="1" x14ac:dyDescent="0.3">
      <c r="A15" s="675" t="s">
        <v>1532</v>
      </c>
      <c r="B15" s="652">
        <v>154.01</v>
      </c>
      <c r="C15" s="665">
        <v>5.858680307629217E-3</v>
      </c>
      <c r="D15" s="652">
        <v>26133.480000000007</v>
      </c>
      <c r="E15" s="665">
        <v>0.99414131969237085</v>
      </c>
      <c r="F15" s="653">
        <v>26287.490000000005</v>
      </c>
    </row>
    <row r="16" spans="1:6" ht="14.4" customHeight="1" x14ac:dyDescent="0.3">
      <c r="A16" s="675" t="s">
        <v>1515</v>
      </c>
      <c r="B16" s="652">
        <v>48.31</v>
      </c>
      <c r="C16" s="665">
        <v>1.5940774627275914E-3</v>
      </c>
      <c r="D16" s="652">
        <v>30257.620000000003</v>
      </c>
      <c r="E16" s="665">
        <v>0.99840592253727234</v>
      </c>
      <c r="F16" s="653">
        <v>30305.930000000004</v>
      </c>
    </row>
    <row r="17" spans="1:6" ht="14.4" customHeight="1" x14ac:dyDescent="0.3">
      <c r="A17" s="675" t="s">
        <v>1535</v>
      </c>
      <c r="B17" s="652"/>
      <c r="C17" s="665">
        <v>0</v>
      </c>
      <c r="D17" s="652">
        <v>2687.9</v>
      </c>
      <c r="E17" s="665">
        <v>1</v>
      </c>
      <c r="F17" s="653">
        <v>2687.9</v>
      </c>
    </row>
    <row r="18" spans="1:6" ht="14.4" customHeight="1" x14ac:dyDescent="0.3">
      <c r="A18" s="675" t="s">
        <v>1514</v>
      </c>
      <c r="B18" s="652"/>
      <c r="C18" s="665">
        <v>0</v>
      </c>
      <c r="D18" s="652">
        <v>8857.970000000003</v>
      </c>
      <c r="E18" s="665">
        <v>1</v>
      </c>
      <c r="F18" s="653">
        <v>8857.970000000003</v>
      </c>
    </row>
    <row r="19" spans="1:6" ht="14.4" customHeight="1" x14ac:dyDescent="0.3">
      <c r="A19" s="675" t="s">
        <v>1522</v>
      </c>
      <c r="B19" s="652"/>
      <c r="C19" s="665">
        <v>0</v>
      </c>
      <c r="D19" s="652">
        <v>21704.620000000006</v>
      </c>
      <c r="E19" s="665">
        <v>1</v>
      </c>
      <c r="F19" s="653">
        <v>21704.620000000006</v>
      </c>
    </row>
    <row r="20" spans="1:6" ht="14.4" customHeight="1" x14ac:dyDescent="0.3">
      <c r="A20" s="675" t="s">
        <v>1530</v>
      </c>
      <c r="B20" s="652"/>
      <c r="C20" s="665">
        <v>0</v>
      </c>
      <c r="D20" s="652">
        <v>12687.429999999998</v>
      </c>
      <c r="E20" s="665">
        <v>1</v>
      </c>
      <c r="F20" s="653">
        <v>12687.429999999998</v>
      </c>
    </row>
    <row r="21" spans="1:6" ht="14.4" customHeight="1" x14ac:dyDescent="0.3">
      <c r="A21" s="675" t="s">
        <v>1517</v>
      </c>
      <c r="B21" s="652"/>
      <c r="C21" s="665">
        <v>0</v>
      </c>
      <c r="D21" s="652">
        <v>333.31</v>
      </c>
      <c r="E21" s="665">
        <v>1</v>
      </c>
      <c r="F21" s="653">
        <v>333.31</v>
      </c>
    </row>
    <row r="22" spans="1:6" ht="14.4" customHeight="1" x14ac:dyDescent="0.3">
      <c r="A22" s="675" t="s">
        <v>1533</v>
      </c>
      <c r="B22" s="652">
        <v>0</v>
      </c>
      <c r="C22" s="665"/>
      <c r="D22" s="652"/>
      <c r="E22" s="665"/>
      <c r="F22" s="653">
        <v>0</v>
      </c>
    </row>
    <row r="23" spans="1:6" ht="14.4" customHeight="1" x14ac:dyDescent="0.3">
      <c r="A23" s="675" t="s">
        <v>1539</v>
      </c>
      <c r="B23" s="652"/>
      <c r="C23" s="665">
        <v>0</v>
      </c>
      <c r="D23" s="652">
        <v>1460.01</v>
      </c>
      <c r="E23" s="665">
        <v>1</v>
      </c>
      <c r="F23" s="653">
        <v>1460.01</v>
      </c>
    </row>
    <row r="24" spans="1:6" ht="14.4" customHeight="1" x14ac:dyDescent="0.3">
      <c r="A24" s="675" t="s">
        <v>1534</v>
      </c>
      <c r="B24" s="652"/>
      <c r="C24" s="665">
        <v>0</v>
      </c>
      <c r="D24" s="652">
        <v>3129.04</v>
      </c>
      <c r="E24" s="665">
        <v>1</v>
      </c>
      <c r="F24" s="653">
        <v>3129.04</v>
      </c>
    </row>
    <row r="25" spans="1:6" ht="14.4" customHeight="1" x14ac:dyDescent="0.3">
      <c r="A25" s="675" t="s">
        <v>1537</v>
      </c>
      <c r="B25" s="652"/>
      <c r="C25" s="665">
        <v>0</v>
      </c>
      <c r="D25" s="652">
        <v>6043.34</v>
      </c>
      <c r="E25" s="665">
        <v>1</v>
      </c>
      <c r="F25" s="653">
        <v>6043.34</v>
      </c>
    </row>
    <row r="26" spans="1:6" ht="14.4" customHeight="1" x14ac:dyDescent="0.3">
      <c r="A26" s="675" t="s">
        <v>1513</v>
      </c>
      <c r="B26" s="652"/>
      <c r="C26" s="665">
        <v>0</v>
      </c>
      <c r="D26" s="652">
        <v>3547.63</v>
      </c>
      <c r="E26" s="665">
        <v>1</v>
      </c>
      <c r="F26" s="653">
        <v>3547.63</v>
      </c>
    </row>
    <row r="27" spans="1:6" ht="14.4" customHeight="1" x14ac:dyDescent="0.3">
      <c r="A27" s="675" t="s">
        <v>1536</v>
      </c>
      <c r="B27" s="652"/>
      <c r="C27" s="665">
        <v>0</v>
      </c>
      <c r="D27" s="652">
        <v>4162.33</v>
      </c>
      <c r="E27" s="665">
        <v>1</v>
      </c>
      <c r="F27" s="653">
        <v>4162.33</v>
      </c>
    </row>
    <row r="28" spans="1:6" ht="14.4" customHeight="1" x14ac:dyDescent="0.3">
      <c r="A28" s="675" t="s">
        <v>1526</v>
      </c>
      <c r="B28" s="652">
        <v>0</v>
      </c>
      <c r="C28" s="665">
        <v>0</v>
      </c>
      <c r="D28" s="652">
        <v>2254.8100000000004</v>
      </c>
      <c r="E28" s="665">
        <v>1</v>
      </c>
      <c r="F28" s="653">
        <v>2254.8100000000004</v>
      </c>
    </row>
    <row r="29" spans="1:6" ht="14.4" customHeight="1" x14ac:dyDescent="0.3">
      <c r="A29" s="675" t="s">
        <v>1538</v>
      </c>
      <c r="B29" s="652"/>
      <c r="C29" s="665">
        <v>0</v>
      </c>
      <c r="D29" s="652">
        <v>1153.94</v>
      </c>
      <c r="E29" s="665">
        <v>1</v>
      </c>
      <c r="F29" s="653">
        <v>1153.94</v>
      </c>
    </row>
    <row r="30" spans="1:6" ht="14.4" customHeight="1" x14ac:dyDescent="0.3">
      <c r="A30" s="675" t="s">
        <v>1528</v>
      </c>
      <c r="B30" s="652">
        <v>0</v>
      </c>
      <c r="C30" s="665">
        <v>0</v>
      </c>
      <c r="D30" s="652">
        <v>13879.070000000002</v>
      </c>
      <c r="E30" s="665">
        <v>1</v>
      </c>
      <c r="F30" s="653">
        <v>13879.070000000002</v>
      </c>
    </row>
    <row r="31" spans="1:6" ht="14.4" customHeight="1" x14ac:dyDescent="0.3">
      <c r="A31" s="675" t="s">
        <v>1516</v>
      </c>
      <c r="B31" s="652">
        <v>0</v>
      </c>
      <c r="C31" s="665"/>
      <c r="D31" s="652"/>
      <c r="E31" s="665"/>
      <c r="F31" s="653">
        <v>0</v>
      </c>
    </row>
    <row r="32" spans="1:6" ht="14.4" customHeight="1" thickBot="1" x14ac:dyDescent="0.35">
      <c r="A32" s="676" t="s">
        <v>1525</v>
      </c>
      <c r="B32" s="667"/>
      <c r="C32" s="668">
        <v>0</v>
      </c>
      <c r="D32" s="667">
        <v>28396.890000000007</v>
      </c>
      <c r="E32" s="668">
        <v>1</v>
      </c>
      <c r="F32" s="669">
        <v>28396.890000000007</v>
      </c>
    </row>
    <row r="33" spans="1:6" ht="14.4" customHeight="1" thickBot="1" x14ac:dyDescent="0.35">
      <c r="A33" s="670" t="s">
        <v>3</v>
      </c>
      <c r="B33" s="671">
        <v>16494.379999999997</v>
      </c>
      <c r="C33" s="672">
        <v>6.0331557688793461E-2</v>
      </c>
      <c r="D33" s="671">
        <v>256901.18000000005</v>
      </c>
      <c r="E33" s="672">
        <v>0.9396684423112065</v>
      </c>
      <c r="F33" s="673">
        <v>273395.56000000006</v>
      </c>
    </row>
    <row r="34" spans="1:6" ht="14.4" customHeight="1" thickBot="1" x14ac:dyDescent="0.35"/>
    <row r="35" spans="1:6" ht="14.4" customHeight="1" x14ac:dyDescent="0.3">
      <c r="A35" s="736" t="s">
        <v>1406</v>
      </c>
      <c r="B35" s="229">
        <v>13862.169999999998</v>
      </c>
      <c r="C35" s="727">
        <v>7.0435862155730722E-2</v>
      </c>
      <c r="D35" s="229">
        <v>182943.39999999979</v>
      </c>
      <c r="E35" s="727">
        <v>0.92956413784426939</v>
      </c>
      <c r="F35" s="735">
        <v>196805.56999999977</v>
      </c>
    </row>
    <row r="36" spans="1:6" ht="14.4" customHeight="1" x14ac:dyDescent="0.3">
      <c r="A36" s="675" t="s">
        <v>1420</v>
      </c>
      <c r="B36" s="652">
        <v>2156.14</v>
      </c>
      <c r="C36" s="665">
        <v>5.0987378841895505E-2</v>
      </c>
      <c r="D36" s="652">
        <v>40131.579999999973</v>
      </c>
      <c r="E36" s="665">
        <v>0.94901262115810447</v>
      </c>
      <c r="F36" s="653">
        <v>42287.719999999972</v>
      </c>
    </row>
    <row r="37" spans="1:6" ht="14.4" customHeight="1" x14ac:dyDescent="0.3">
      <c r="A37" s="675" t="s">
        <v>1985</v>
      </c>
      <c r="B37" s="652">
        <v>200.07</v>
      </c>
      <c r="C37" s="665">
        <v>1</v>
      </c>
      <c r="D37" s="652"/>
      <c r="E37" s="665">
        <v>0</v>
      </c>
      <c r="F37" s="653">
        <v>200.07</v>
      </c>
    </row>
    <row r="38" spans="1:6" ht="14.4" customHeight="1" x14ac:dyDescent="0.3">
      <c r="A38" s="675" t="s">
        <v>1409</v>
      </c>
      <c r="B38" s="652">
        <v>184.22</v>
      </c>
      <c r="C38" s="665">
        <v>1.5151540074844764E-2</v>
      </c>
      <c r="D38" s="652">
        <v>11974.279999999997</v>
      </c>
      <c r="E38" s="665">
        <v>0.98484845992515524</v>
      </c>
      <c r="F38" s="653">
        <v>12158.499999999996</v>
      </c>
    </row>
    <row r="39" spans="1:6" ht="14.4" customHeight="1" x14ac:dyDescent="0.3">
      <c r="A39" s="675" t="s">
        <v>1422</v>
      </c>
      <c r="B39" s="652">
        <v>48.31</v>
      </c>
      <c r="C39" s="665">
        <v>6.9989438563296865E-3</v>
      </c>
      <c r="D39" s="652">
        <v>6854.1600000000044</v>
      </c>
      <c r="E39" s="665">
        <v>0.99300105614367029</v>
      </c>
      <c r="F39" s="653">
        <v>6902.4700000000048</v>
      </c>
    </row>
    <row r="40" spans="1:6" ht="14.4" customHeight="1" x14ac:dyDescent="0.3">
      <c r="A40" s="675" t="s">
        <v>1413</v>
      </c>
      <c r="B40" s="652">
        <v>32.74</v>
      </c>
      <c r="C40" s="665">
        <v>1</v>
      </c>
      <c r="D40" s="652"/>
      <c r="E40" s="665">
        <v>0</v>
      </c>
      <c r="F40" s="653">
        <v>32.74</v>
      </c>
    </row>
    <row r="41" spans="1:6" ht="14.4" customHeight="1" x14ac:dyDescent="0.3">
      <c r="A41" s="675" t="s">
        <v>1986</v>
      </c>
      <c r="B41" s="652">
        <v>10.73</v>
      </c>
      <c r="C41" s="665">
        <v>1</v>
      </c>
      <c r="D41" s="652"/>
      <c r="E41" s="665">
        <v>0</v>
      </c>
      <c r="F41" s="653">
        <v>10.73</v>
      </c>
    </row>
    <row r="42" spans="1:6" ht="14.4" customHeight="1" x14ac:dyDescent="0.3">
      <c r="A42" s="675" t="s">
        <v>1987</v>
      </c>
      <c r="B42" s="652"/>
      <c r="C42" s="665">
        <v>0</v>
      </c>
      <c r="D42" s="652">
        <v>83.1</v>
      </c>
      <c r="E42" s="665">
        <v>1</v>
      </c>
      <c r="F42" s="653">
        <v>83.1</v>
      </c>
    </row>
    <row r="43" spans="1:6" ht="14.4" customHeight="1" x14ac:dyDescent="0.3">
      <c r="A43" s="675" t="s">
        <v>1412</v>
      </c>
      <c r="B43" s="652"/>
      <c r="C43" s="665">
        <v>0</v>
      </c>
      <c r="D43" s="652">
        <v>10889.52</v>
      </c>
      <c r="E43" s="665">
        <v>1</v>
      </c>
      <c r="F43" s="653">
        <v>10889.52</v>
      </c>
    </row>
    <row r="44" spans="1:6" ht="14.4" customHeight="1" x14ac:dyDescent="0.3">
      <c r="A44" s="675" t="s">
        <v>1988</v>
      </c>
      <c r="B44" s="652">
        <v>0</v>
      </c>
      <c r="C44" s="665"/>
      <c r="D44" s="652">
        <v>0</v>
      </c>
      <c r="E44" s="665"/>
      <c r="F44" s="653">
        <v>0</v>
      </c>
    </row>
    <row r="45" spans="1:6" ht="14.4" customHeight="1" x14ac:dyDescent="0.3">
      <c r="A45" s="675" t="s">
        <v>1989</v>
      </c>
      <c r="B45" s="652">
        <v>0</v>
      </c>
      <c r="C45" s="665"/>
      <c r="D45" s="652"/>
      <c r="E45" s="665"/>
      <c r="F45" s="653">
        <v>0</v>
      </c>
    </row>
    <row r="46" spans="1:6" ht="14.4" customHeight="1" x14ac:dyDescent="0.3">
      <c r="A46" s="675" t="s">
        <v>1990</v>
      </c>
      <c r="B46" s="652">
        <v>0</v>
      </c>
      <c r="C46" s="665">
        <v>0</v>
      </c>
      <c r="D46" s="652">
        <v>130.15</v>
      </c>
      <c r="E46" s="665">
        <v>1</v>
      </c>
      <c r="F46" s="653">
        <v>130.15</v>
      </c>
    </row>
    <row r="47" spans="1:6" ht="14.4" customHeight="1" x14ac:dyDescent="0.3">
      <c r="A47" s="675" t="s">
        <v>1991</v>
      </c>
      <c r="B47" s="652"/>
      <c r="C47" s="665">
        <v>0</v>
      </c>
      <c r="D47" s="652">
        <v>195.89999999999998</v>
      </c>
      <c r="E47" s="665">
        <v>1</v>
      </c>
      <c r="F47" s="653">
        <v>195.89999999999998</v>
      </c>
    </row>
    <row r="48" spans="1:6" ht="14.4" customHeight="1" x14ac:dyDescent="0.3">
      <c r="A48" s="675" t="s">
        <v>1411</v>
      </c>
      <c r="B48" s="652"/>
      <c r="C48" s="665">
        <v>0</v>
      </c>
      <c r="D48" s="652">
        <v>1875.86</v>
      </c>
      <c r="E48" s="665">
        <v>1</v>
      </c>
      <c r="F48" s="653">
        <v>1875.86</v>
      </c>
    </row>
    <row r="49" spans="1:6" ht="14.4" customHeight="1" x14ac:dyDescent="0.3">
      <c r="A49" s="675" t="s">
        <v>1992</v>
      </c>
      <c r="B49" s="652"/>
      <c r="C49" s="665">
        <v>0</v>
      </c>
      <c r="D49" s="652">
        <v>807</v>
      </c>
      <c r="E49" s="665">
        <v>1</v>
      </c>
      <c r="F49" s="653">
        <v>807</v>
      </c>
    </row>
    <row r="50" spans="1:6" ht="14.4" customHeight="1" x14ac:dyDescent="0.3">
      <c r="A50" s="675" t="s">
        <v>1427</v>
      </c>
      <c r="B50" s="652"/>
      <c r="C50" s="665">
        <v>0</v>
      </c>
      <c r="D50" s="652">
        <v>216.16</v>
      </c>
      <c r="E50" s="665">
        <v>1</v>
      </c>
      <c r="F50" s="653">
        <v>216.16</v>
      </c>
    </row>
    <row r="51" spans="1:6" ht="14.4" customHeight="1" x14ac:dyDescent="0.3">
      <c r="A51" s="675" t="s">
        <v>1993</v>
      </c>
      <c r="B51" s="652"/>
      <c r="C51" s="665">
        <v>0</v>
      </c>
      <c r="D51" s="652">
        <v>137.66</v>
      </c>
      <c r="E51" s="665">
        <v>1</v>
      </c>
      <c r="F51" s="653">
        <v>137.66</v>
      </c>
    </row>
    <row r="52" spans="1:6" ht="14.4" customHeight="1" x14ac:dyDescent="0.3">
      <c r="A52" s="675" t="s">
        <v>1410</v>
      </c>
      <c r="B52" s="652"/>
      <c r="C52" s="665">
        <v>0</v>
      </c>
      <c r="D52" s="652">
        <v>413.22</v>
      </c>
      <c r="E52" s="665">
        <v>1</v>
      </c>
      <c r="F52" s="653">
        <v>413.22</v>
      </c>
    </row>
    <row r="53" spans="1:6" ht="14.4" customHeight="1" x14ac:dyDescent="0.3">
      <c r="A53" s="675" t="s">
        <v>1418</v>
      </c>
      <c r="B53" s="652"/>
      <c r="C53" s="665"/>
      <c r="D53" s="652">
        <v>0</v>
      </c>
      <c r="E53" s="665"/>
      <c r="F53" s="653">
        <v>0</v>
      </c>
    </row>
    <row r="54" spans="1:6" ht="14.4" customHeight="1" x14ac:dyDescent="0.3">
      <c r="A54" s="675" t="s">
        <v>1994</v>
      </c>
      <c r="B54" s="652">
        <v>0</v>
      </c>
      <c r="C54" s="665"/>
      <c r="D54" s="652"/>
      <c r="E54" s="665"/>
      <c r="F54" s="653">
        <v>0</v>
      </c>
    </row>
    <row r="55" spans="1:6" ht="14.4" customHeight="1" x14ac:dyDescent="0.3">
      <c r="A55" s="675" t="s">
        <v>1995</v>
      </c>
      <c r="B55" s="652"/>
      <c r="C55" s="665">
        <v>0</v>
      </c>
      <c r="D55" s="652">
        <v>39.61</v>
      </c>
      <c r="E55" s="665">
        <v>1</v>
      </c>
      <c r="F55" s="653">
        <v>39.61</v>
      </c>
    </row>
    <row r="56" spans="1:6" ht="14.4" customHeight="1" thickBot="1" x14ac:dyDescent="0.35">
      <c r="A56" s="676" t="s">
        <v>1996</v>
      </c>
      <c r="B56" s="667"/>
      <c r="C56" s="668">
        <v>0</v>
      </c>
      <c r="D56" s="667">
        <v>209.57999999999998</v>
      </c>
      <c r="E56" s="668">
        <v>1</v>
      </c>
      <c r="F56" s="669">
        <v>209.57999999999998</v>
      </c>
    </row>
    <row r="57" spans="1:6" ht="14.4" customHeight="1" thickBot="1" x14ac:dyDescent="0.35">
      <c r="A57" s="670" t="s">
        <v>3</v>
      </c>
      <c r="B57" s="671">
        <v>16494.38</v>
      </c>
      <c r="C57" s="672">
        <v>6.0331557688793565E-2</v>
      </c>
      <c r="D57" s="671">
        <v>256901.17999999973</v>
      </c>
      <c r="E57" s="672">
        <v>0.93966844231120672</v>
      </c>
      <c r="F57" s="673">
        <v>273395.55999999965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{DBA7483A-9150-4D29-B1B5-7700A4CFD437}</x14:id>
        </ext>
      </extLst>
    </cfRule>
  </conditionalFormatting>
  <conditionalFormatting sqref="F35:F5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{9F5D66F5-8461-464C-9162-C771E25F94D1}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A7483A-9150-4D29-B1B5-7700A4CFD4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9F5D66F5-8461-464C-9162-C771E25F94D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F35:F56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2009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120</v>
      </c>
      <c r="G3" s="47">
        <f>SUBTOTAL(9,G6:G1048576)</f>
        <v>16494.379999999997</v>
      </c>
      <c r="H3" s="48">
        <f>IF(M3=0,0,G3/M3)</f>
        <v>6.0331557688793461E-2</v>
      </c>
      <c r="I3" s="47">
        <f>SUBTOTAL(9,I6:I1048576)</f>
        <v>1257</v>
      </c>
      <c r="J3" s="47">
        <f>SUBTOTAL(9,J6:J1048576)</f>
        <v>256901.18000000011</v>
      </c>
      <c r="K3" s="48">
        <f>IF(M3=0,0,J3/M3)</f>
        <v>0.93966844231120672</v>
      </c>
      <c r="L3" s="47">
        <f>SUBTOTAL(9,L6:L1048576)</f>
        <v>1377</v>
      </c>
      <c r="M3" s="49">
        <f>SUBTOTAL(9,M6:M1048576)</f>
        <v>273395.56000000006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4" t="s">
        <v>168</v>
      </c>
      <c r="B5" s="737" t="s">
        <v>164</v>
      </c>
      <c r="C5" s="737" t="s">
        <v>90</v>
      </c>
      <c r="D5" s="737" t="s">
        <v>165</v>
      </c>
      <c r="E5" s="737" t="s">
        <v>166</v>
      </c>
      <c r="F5" s="679" t="s">
        <v>28</v>
      </c>
      <c r="G5" s="679" t="s">
        <v>14</v>
      </c>
      <c r="H5" s="662" t="s">
        <v>167</v>
      </c>
      <c r="I5" s="661" t="s">
        <v>28</v>
      </c>
      <c r="J5" s="679" t="s">
        <v>14</v>
      </c>
      <c r="K5" s="662" t="s">
        <v>167</v>
      </c>
      <c r="L5" s="661" t="s">
        <v>28</v>
      </c>
      <c r="M5" s="680" t="s">
        <v>14</v>
      </c>
    </row>
    <row r="6" spans="1:13" ht="14.4" customHeight="1" x14ac:dyDescent="0.3">
      <c r="A6" s="721" t="s">
        <v>1512</v>
      </c>
      <c r="B6" s="722" t="s">
        <v>1458</v>
      </c>
      <c r="C6" s="722" t="s">
        <v>1228</v>
      </c>
      <c r="D6" s="722" t="s">
        <v>1459</v>
      </c>
      <c r="E6" s="722" t="s">
        <v>1460</v>
      </c>
      <c r="F6" s="229"/>
      <c r="G6" s="229"/>
      <c r="H6" s="727">
        <v>0</v>
      </c>
      <c r="I6" s="229">
        <v>21</v>
      </c>
      <c r="J6" s="229">
        <v>4529.21</v>
      </c>
      <c r="K6" s="727">
        <v>1</v>
      </c>
      <c r="L6" s="229">
        <v>21</v>
      </c>
      <c r="M6" s="735">
        <v>4529.21</v>
      </c>
    </row>
    <row r="7" spans="1:13" ht="14.4" customHeight="1" x14ac:dyDescent="0.3">
      <c r="A7" s="648" t="s">
        <v>1512</v>
      </c>
      <c r="B7" s="649" t="s">
        <v>1458</v>
      </c>
      <c r="C7" s="649" t="s">
        <v>1811</v>
      </c>
      <c r="D7" s="649" t="s">
        <v>1812</v>
      </c>
      <c r="E7" s="649" t="s">
        <v>1813</v>
      </c>
      <c r="F7" s="652"/>
      <c r="G7" s="652"/>
      <c r="H7" s="665">
        <v>0</v>
      </c>
      <c r="I7" s="652">
        <v>1</v>
      </c>
      <c r="J7" s="652">
        <v>79.36</v>
      </c>
      <c r="K7" s="665">
        <v>1</v>
      </c>
      <c r="L7" s="652">
        <v>1</v>
      </c>
      <c r="M7" s="653">
        <v>79.36</v>
      </c>
    </row>
    <row r="8" spans="1:13" ht="14.4" customHeight="1" x14ac:dyDescent="0.3">
      <c r="A8" s="648" t="s">
        <v>1512</v>
      </c>
      <c r="B8" s="649" t="s">
        <v>1458</v>
      </c>
      <c r="C8" s="649" t="s">
        <v>1659</v>
      </c>
      <c r="D8" s="649" t="s">
        <v>1660</v>
      </c>
      <c r="E8" s="649" t="s">
        <v>1661</v>
      </c>
      <c r="F8" s="652"/>
      <c r="G8" s="652"/>
      <c r="H8" s="665">
        <v>0</v>
      </c>
      <c r="I8" s="652">
        <v>1</v>
      </c>
      <c r="J8" s="652">
        <v>99.7</v>
      </c>
      <c r="K8" s="665">
        <v>1</v>
      </c>
      <c r="L8" s="652">
        <v>1</v>
      </c>
      <c r="M8" s="653">
        <v>99.7</v>
      </c>
    </row>
    <row r="9" spans="1:13" ht="14.4" customHeight="1" x14ac:dyDescent="0.3">
      <c r="A9" s="648" t="s">
        <v>1512</v>
      </c>
      <c r="B9" s="649" t="s">
        <v>1458</v>
      </c>
      <c r="C9" s="649" t="s">
        <v>1937</v>
      </c>
      <c r="D9" s="649" t="s">
        <v>1660</v>
      </c>
      <c r="E9" s="649" t="s">
        <v>1938</v>
      </c>
      <c r="F9" s="652"/>
      <c r="G9" s="652"/>
      <c r="H9" s="665">
        <v>0</v>
      </c>
      <c r="I9" s="652">
        <v>2</v>
      </c>
      <c r="J9" s="652">
        <v>504.14</v>
      </c>
      <c r="K9" s="665">
        <v>1</v>
      </c>
      <c r="L9" s="652">
        <v>2</v>
      </c>
      <c r="M9" s="653">
        <v>504.14</v>
      </c>
    </row>
    <row r="10" spans="1:13" ht="14.4" customHeight="1" x14ac:dyDescent="0.3">
      <c r="A10" s="648" t="s">
        <v>1512</v>
      </c>
      <c r="B10" s="649" t="s">
        <v>1458</v>
      </c>
      <c r="C10" s="649" t="s">
        <v>1547</v>
      </c>
      <c r="D10" s="649" t="s">
        <v>1459</v>
      </c>
      <c r="E10" s="649" t="s">
        <v>1460</v>
      </c>
      <c r="F10" s="652">
        <v>2</v>
      </c>
      <c r="G10" s="652">
        <v>490.17</v>
      </c>
      <c r="H10" s="665">
        <v>1</v>
      </c>
      <c r="I10" s="652"/>
      <c r="J10" s="652"/>
      <c r="K10" s="665">
        <v>0</v>
      </c>
      <c r="L10" s="652">
        <v>2</v>
      </c>
      <c r="M10" s="653">
        <v>490.17</v>
      </c>
    </row>
    <row r="11" spans="1:13" ht="14.4" customHeight="1" x14ac:dyDescent="0.3">
      <c r="A11" s="648" t="s">
        <v>1512</v>
      </c>
      <c r="B11" s="649" t="s">
        <v>1463</v>
      </c>
      <c r="C11" s="649" t="s">
        <v>1280</v>
      </c>
      <c r="D11" s="649" t="s">
        <v>1281</v>
      </c>
      <c r="E11" s="649" t="s">
        <v>1464</v>
      </c>
      <c r="F11" s="652"/>
      <c r="G11" s="652"/>
      <c r="H11" s="665">
        <v>0</v>
      </c>
      <c r="I11" s="652">
        <v>2</v>
      </c>
      <c r="J11" s="652">
        <v>368.44</v>
      </c>
      <c r="K11" s="665">
        <v>1</v>
      </c>
      <c r="L11" s="652">
        <v>2</v>
      </c>
      <c r="M11" s="653">
        <v>368.44</v>
      </c>
    </row>
    <row r="12" spans="1:13" ht="14.4" customHeight="1" x14ac:dyDescent="0.3">
      <c r="A12" s="648" t="s">
        <v>1512</v>
      </c>
      <c r="B12" s="649" t="s">
        <v>1465</v>
      </c>
      <c r="C12" s="649" t="s">
        <v>1284</v>
      </c>
      <c r="D12" s="649" t="s">
        <v>1285</v>
      </c>
      <c r="E12" s="649" t="s">
        <v>1286</v>
      </c>
      <c r="F12" s="652"/>
      <c r="G12" s="652"/>
      <c r="H12" s="665">
        <v>0</v>
      </c>
      <c r="I12" s="652">
        <v>4</v>
      </c>
      <c r="J12" s="652">
        <v>616.04</v>
      </c>
      <c r="K12" s="665">
        <v>1</v>
      </c>
      <c r="L12" s="652">
        <v>4</v>
      </c>
      <c r="M12" s="653">
        <v>616.04</v>
      </c>
    </row>
    <row r="13" spans="1:13" ht="14.4" customHeight="1" x14ac:dyDescent="0.3">
      <c r="A13" s="648" t="s">
        <v>1513</v>
      </c>
      <c r="B13" s="649" t="s">
        <v>1458</v>
      </c>
      <c r="C13" s="649" t="s">
        <v>1228</v>
      </c>
      <c r="D13" s="649" t="s">
        <v>1459</v>
      </c>
      <c r="E13" s="649" t="s">
        <v>1460</v>
      </c>
      <c r="F13" s="652"/>
      <c r="G13" s="652"/>
      <c r="H13" s="665">
        <v>0</v>
      </c>
      <c r="I13" s="652">
        <v>12</v>
      </c>
      <c r="J13" s="652">
        <v>3293.92</v>
      </c>
      <c r="K13" s="665">
        <v>1</v>
      </c>
      <c r="L13" s="652">
        <v>12</v>
      </c>
      <c r="M13" s="653">
        <v>3293.92</v>
      </c>
    </row>
    <row r="14" spans="1:13" ht="14.4" customHeight="1" x14ac:dyDescent="0.3">
      <c r="A14" s="648" t="s">
        <v>1513</v>
      </c>
      <c r="B14" s="649" t="s">
        <v>1458</v>
      </c>
      <c r="C14" s="649" t="s">
        <v>1659</v>
      </c>
      <c r="D14" s="649" t="s">
        <v>1660</v>
      </c>
      <c r="E14" s="649" t="s">
        <v>1661</v>
      </c>
      <c r="F14" s="652"/>
      <c r="G14" s="652"/>
      <c r="H14" s="665">
        <v>0</v>
      </c>
      <c r="I14" s="652">
        <v>1</v>
      </c>
      <c r="J14" s="652">
        <v>99.7</v>
      </c>
      <c r="K14" s="665">
        <v>1</v>
      </c>
      <c r="L14" s="652">
        <v>1</v>
      </c>
      <c r="M14" s="653">
        <v>99.7</v>
      </c>
    </row>
    <row r="15" spans="1:13" ht="14.4" customHeight="1" x14ac:dyDescent="0.3">
      <c r="A15" s="648" t="s">
        <v>1513</v>
      </c>
      <c r="B15" s="649" t="s">
        <v>1465</v>
      </c>
      <c r="C15" s="649" t="s">
        <v>1284</v>
      </c>
      <c r="D15" s="649" t="s">
        <v>1285</v>
      </c>
      <c r="E15" s="649" t="s">
        <v>1286</v>
      </c>
      <c r="F15" s="652"/>
      <c r="G15" s="652"/>
      <c r="H15" s="665">
        <v>0</v>
      </c>
      <c r="I15" s="652">
        <v>1</v>
      </c>
      <c r="J15" s="652">
        <v>154.01</v>
      </c>
      <c r="K15" s="665">
        <v>1</v>
      </c>
      <c r="L15" s="652">
        <v>1</v>
      </c>
      <c r="M15" s="653">
        <v>154.01</v>
      </c>
    </row>
    <row r="16" spans="1:13" ht="14.4" customHeight="1" x14ac:dyDescent="0.3">
      <c r="A16" s="648" t="s">
        <v>1514</v>
      </c>
      <c r="B16" s="649" t="s">
        <v>1458</v>
      </c>
      <c r="C16" s="649" t="s">
        <v>1228</v>
      </c>
      <c r="D16" s="649" t="s">
        <v>1459</v>
      </c>
      <c r="E16" s="649" t="s">
        <v>1460</v>
      </c>
      <c r="F16" s="652"/>
      <c r="G16" s="652"/>
      <c r="H16" s="665">
        <v>0</v>
      </c>
      <c r="I16" s="652">
        <v>35</v>
      </c>
      <c r="J16" s="652">
        <v>7783.9500000000007</v>
      </c>
      <c r="K16" s="665">
        <v>1</v>
      </c>
      <c r="L16" s="652">
        <v>35</v>
      </c>
      <c r="M16" s="653">
        <v>7783.9500000000007</v>
      </c>
    </row>
    <row r="17" spans="1:13" ht="14.4" customHeight="1" x14ac:dyDescent="0.3">
      <c r="A17" s="648" t="s">
        <v>1514</v>
      </c>
      <c r="B17" s="649" t="s">
        <v>1458</v>
      </c>
      <c r="C17" s="649" t="s">
        <v>1353</v>
      </c>
      <c r="D17" s="649" t="s">
        <v>1493</v>
      </c>
      <c r="E17" s="649" t="s">
        <v>1494</v>
      </c>
      <c r="F17" s="652"/>
      <c r="G17" s="652"/>
      <c r="H17" s="665">
        <v>0</v>
      </c>
      <c r="I17" s="652">
        <v>1</v>
      </c>
      <c r="J17" s="652">
        <v>151.61000000000001</v>
      </c>
      <c r="K17" s="665">
        <v>1</v>
      </c>
      <c r="L17" s="652">
        <v>1</v>
      </c>
      <c r="M17" s="653">
        <v>151.61000000000001</v>
      </c>
    </row>
    <row r="18" spans="1:13" ht="14.4" customHeight="1" x14ac:dyDescent="0.3">
      <c r="A18" s="648" t="s">
        <v>1514</v>
      </c>
      <c r="B18" s="649" t="s">
        <v>1458</v>
      </c>
      <c r="C18" s="649" t="s">
        <v>1659</v>
      </c>
      <c r="D18" s="649" t="s">
        <v>1660</v>
      </c>
      <c r="E18" s="649" t="s">
        <v>1661</v>
      </c>
      <c r="F18" s="652"/>
      <c r="G18" s="652"/>
      <c r="H18" s="665">
        <v>0</v>
      </c>
      <c r="I18" s="652">
        <v>1</v>
      </c>
      <c r="J18" s="652">
        <v>152.36000000000001</v>
      </c>
      <c r="K18" s="665">
        <v>1</v>
      </c>
      <c r="L18" s="652">
        <v>1</v>
      </c>
      <c r="M18" s="653">
        <v>152.36000000000001</v>
      </c>
    </row>
    <row r="19" spans="1:13" ht="14.4" customHeight="1" x14ac:dyDescent="0.3">
      <c r="A19" s="648" t="s">
        <v>1514</v>
      </c>
      <c r="B19" s="649" t="s">
        <v>1465</v>
      </c>
      <c r="C19" s="649" t="s">
        <v>1284</v>
      </c>
      <c r="D19" s="649" t="s">
        <v>1285</v>
      </c>
      <c r="E19" s="649" t="s">
        <v>1286</v>
      </c>
      <c r="F19" s="652"/>
      <c r="G19" s="652"/>
      <c r="H19" s="665">
        <v>0</v>
      </c>
      <c r="I19" s="652">
        <v>5</v>
      </c>
      <c r="J19" s="652">
        <v>770.05</v>
      </c>
      <c r="K19" s="665">
        <v>1</v>
      </c>
      <c r="L19" s="652">
        <v>5</v>
      </c>
      <c r="M19" s="653">
        <v>770.05</v>
      </c>
    </row>
    <row r="20" spans="1:13" ht="14.4" customHeight="1" x14ac:dyDescent="0.3">
      <c r="A20" s="648" t="s">
        <v>1515</v>
      </c>
      <c r="B20" s="649" t="s">
        <v>1997</v>
      </c>
      <c r="C20" s="649" t="s">
        <v>1600</v>
      </c>
      <c r="D20" s="649" t="s">
        <v>1601</v>
      </c>
      <c r="E20" s="649" t="s">
        <v>1158</v>
      </c>
      <c r="F20" s="652"/>
      <c r="G20" s="652"/>
      <c r="H20" s="665">
        <v>0</v>
      </c>
      <c r="I20" s="652">
        <v>3</v>
      </c>
      <c r="J20" s="652">
        <v>195.89999999999998</v>
      </c>
      <c r="K20" s="665">
        <v>1</v>
      </c>
      <c r="L20" s="652">
        <v>3</v>
      </c>
      <c r="M20" s="653">
        <v>195.89999999999998</v>
      </c>
    </row>
    <row r="21" spans="1:13" ht="14.4" customHeight="1" x14ac:dyDescent="0.3">
      <c r="A21" s="648" t="s">
        <v>1515</v>
      </c>
      <c r="B21" s="649" t="s">
        <v>1458</v>
      </c>
      <c r="C21" s="649" t="s">
        <v>1228</v>
      </c>
      <c r="D21" s="649" t="s">
        <v>1459</v>
      </c>
      <c r="E21" s="649" t="s">
        <v>1460</v>
      </c>
      <c r="F21" s="652"/>
      <c r="G21" s="652"/>
      <c r="H21" s="665">
        <v>0</v>
      </c>
      <c r="I21" s="652">
        <v>84</v>
      </c>
      <c r="J21" s="652">
        <v>18999.09</v>
      </c>
      <c r="K21" s="665">
        <v>1</v>
      </c>
      <c r="L21" s="652">
        <v>84</v>
      </c>
      <c r="M21" s="653">
        <v>18999.09</v>
      </c>
    </row>
    <row r="22" spans="1:13" ht="14.4" customHeight="1" x14ac:dyDescent="0.3">
      <c r="A22" s="648" t="s">
        <v>1515</v>
      </c>
      <c r="B22" s="649" t="s">
        <v>1458</v>
      </c>
      <c r="C22" s="649" t="s">
        <v>1353</v>
      </c>
      <c r="D22" s="649" t="s">
        <v>1493</v>
      </c>
      <c r="E22" s="649" t="s">
        <v>1494</v>
      </c>
      <c r="F22" s="652"/>
      <c r="G22" s="652"/>
      <c r="H22" s="665">
        <v>0</v>
      </c>
      <c r="I22" s="652">
        <v>2</v>
      </c>
      <c r="J22" s="652">
        <v>484.92</v>
      </c>
      <c r="K22" s="665">
        <v>1</v>
      </c>
      <c r="L22" s="652">
        <v>2</v>
      </c>
      <c r="M22" s="653">
        <v>484.92</v>
      </c>
    </row>
    <row r="23" spans="1:13" ht="14.4" customHeight="1" x14ac:dyDescent="0.3">
      <c r="A23" s="648" t="s">
        <v>1515</v>
      </c>
      <c r="B23" s="649" t="s">
        <v>1463</v>
      </c>
      <c r="C23" s="649" t="s">
        <v>1602</v>
      </c>
      <c r="D23" s="649" t="s">
        <v>1603</v>
      </c>
      <c r="E23" s="649" t="s">
        <v>1604</v>
      </c>
      <c r="F23" s="652"/>
      <c r="G23" s="652"/>
      <c r="H23" s="665">
        <v>0</v>
      </c>
      <c r="I23" s="652">
        <v>3</v>
      </c>
      <c r="J23" s="652">
        <v>414.48</v>
      </c>
      <c r="K23" s="665">
        <v>1</v>
      </c>
      <c r="L23" s="652">
        <v>3</v>
      </c>
      <c r="M23" s="653">
        <v>414.48</v>
      </c>
    </row>
    <row r="24" spans="1:13" ht="14.4" customHeight="1" x14ac:dyDescent="0.3">
      <c r="A24" s="648" t="s">
        <v>1515</v>
      </c>
      <c r="B24" s="649" t="s">
        <v>1463</v>
      </c>
      <c r="C24" s="649" t="s">
        <v>1280</v>
      </c>
      <c r="D24" s="649" t="s">
        <v>1281</v>
      </c>
      <c r="E24" s="649" t="s">
        <v>1464</v>
      </c>
      <c r="F24" s="652"/>
      <c r="G24" s="652"/>
      <c r="H24" s="665">
        <v>0</v>
      </c>
      <c r="I24" s="652">
        <v>1</v>
      </c>
      <c r="J24" s="652">
        <v>184.22</v>
      </c>
      <c r="K24" s="665">
        <v>1</v>
      </c>
      <c r="L24" s="652">
        <v>1</v>
      </c>
      <c r="M24" s="653">
        <v>184.22</v>
      </c>
    </row>
    <row r="25" spans="1:13" ht="14.4" customHeight="1" x14ac:dyDescent="0.3">
      <c r="A25" s="648" t="s">
        <v>1515</v>
      </c>
      <c r="B25" s="649" t="s">
        <v>1998</v>
      </c>
      <c r="C25" s="649" t="s">
        <v>1622</v>
      </c>
      <c r="D25" s="649" t="s">
        <v>1623</v>
      </c>
      <c r="E25" s="649" t="s">
        <v>1624</v>
      </c>
      <c r="F25" s="652"/>
      <c r="G25" s="652"/>
      <c r="H25" s="665">
        <v>0</v>
      </c>
      <c r="I25" s="652">
        <v>1</v>
      </c>
      <c r="J25" s="652">
        <v>137.66</v>
      </c>
      <c r="K25" s="665">
        <v>1</v>
      </c>
      <c r="L25" s="652">
        <v>1</v>
      </c>
      <c r="M25" s="653">
        <v>137.66</v>
      </c>
    </row>
    <row r="26" spans="1:13" ht="14.4" customHeight="1" x14ac:dyDescent="0.3">
      <c r="A26" s="648" t="s">
        <v>1515</v>
      </c>
      <c r="B26" s="649" t="s">
        <v>1465</v>
      </c>
      <c r="C26" s="649" t="s">
        <v>1284</v>
      </c>
      <c r="D26" s="649" t="s">
        <v>1285</v>
      </c>
      <c r="E26" s="649" t="s">
        <v>1286</v>
      </c>
      <c r="F26" s="652"/>
      <c r="G26" s="652"/>
      <c r="H26" s="665">
        <v>0</v>
      </c>
      <c r="I26" s="652">
        <v>36</v>
      </c>
      <c r="J26" s="652">
        <v>5544.36</v>
      </c>
      <c r="K26" s="665">
        <v>1</v>
      </c>
      <c r="L26" s="652">
        <v>36</v>
      </c>
      <c r="M26" s="653">
        <v>5544.36</v>
      </c>
    </row>
    <row r="27" spans="1:13" ht="14.4" customHeight="1" x14ac:dyDescent="0.3">
      <c r="A27" s="648" t="s">
        <v>1515</v>
      </c>
      <c r="B27" s="649" t="s">
        <v>1465</v>
      </c>
      <c r="C27" s="649" t="s">
        <v>1571</v>
      </c>
      <c r="D27" s="649" t="s">
        <v>1572</v>
      </c>
      <c r="E27" s="649" t="s">
        <v>1573</v>
      </c>
      <c r="F27" s="652"/>
      <c r="G27" s="652"/>
      <c r="H27" s="665">
        <v>0</v>
      </c>
      <c r="I27" s="652">
        <v>13</v>
      </c>
      <c r="J27" s="652">
        <v>1001.1300000000001</v>
      </c>
      <c r="K27" s="665">
        <v>1</v>
      </c>
      <c r="L27" s="652">
        <v>13</v>
      </c>
      <c r="M27" s="653">
        <v>1001.1300000000001</v>
      </c>
    </row>
    <row r="28" spans="1:13" ht="14.4" customHeight="1" x14ac:dyDescent="0.3">
      <c r="A28" s="648" t="s">
        <v>1515</v>
      </c>
      <c r="B28" s="649" t="s">
        <v>1472</v>
      </c>
      <c r="C28" s="649" t="s">
        <v>1550</v>
      </c>
      <c r="D28" s="649" t="s">
        <v>646</v>
      </c>
      <c r="E28" s="649" t="s">
        <v>1551</v>
      </c>
      <c r="F28" s="652"/>
      <c r="G28" s="652"/>
      <c r="H28" s="665">
        <v>0</v>
      </c>
      <c r="I28" s="652">
        <v>53</v>
      </c>
      <c r="J28" s="652">
        <v>2449.25</v>
      </c>
      <c r="K28" s="665">
        <v>1</v>
      </c>
      <c r="L28" s="652">
        <v>53</v>
      </c>
      <c r="M28" s="653">
        <v>2449.25</v>
      </c>
    </row>
    <row r="29" spans="1:13" ht="14.4" customHeight="1" x14ac:dyDescent="0.3">
      <c r="A29" s="648" t="s">
        <v>1515</v>
      </c>
      <c r="B29" s="649" t="s">
        <v>1472</v>
      </c>
      <c r="C29" s="649" t="s">
        <v>1633</v>
      </c>
      <c r="D29" s="649" t="s">
        <v>646</v>
      </c>
      <c r="E29" s="649" t="s">
        <v>1551</v>
      </c>
      <c r="F29" s="652">
        <v>1</v>
      </c>
      <c r="G29" s="652">
        <v>48.31</v>
      </c>
      <c r="H29" s="665">
        <v>1</v>
      </c>
      <c r="I29" s="652"/>
      <c r="J29" s="652"/>
      <c r="K29" s="665">
        <v>0</v>
      </c>
      <c r="L29" s="652">
        <v>1</v>
      </c>
      <c r="M29" s="653">
        <v>48.31</v>
      </c>
    </row>
    <row r="30" spans="1:13" ht="14.4" customHeight="1" x14ac:dyDescent="0.3">
      <c r="A30" s="648" t="s">
        <v>1515</v>
      </c>
      <c r="B30" s="649" t="s">
        <v>1999</v>
      </c>
      <c r="C30" s="649" t="s">
        <v>1635</v>
      </c>
      <c r="D30" s="649" t="s">
        <v>1636</v>
      </c>
      <c r="E30" s="649" t="s">
        <v>1637</v>
      </c>
      <c r="F30" s="652"/>
      <c r="G30" s="652"/>
      <c r="H30" s="665">
        <v>0</v>
      </c>
      <c r="I30" s="652">
        <v>3</v>
      </c>
      <c r="J30" s="652">
        <v>807</v>
      </c>
      <c r="K30" s="665">
        <v>1</v>
      </c>
      <c r="L30" s="652">
        <v>3</v>
      </c>
      <c r="M30" s="653">
        <v>807</v>
      </c>
    </row>
    <row r="31" spans="1:13" ht="14.4" customHeight="1" x14ac:dyDescent="0.3">
      <c r="A31" s="648" t="s">
        <v>1515</v>
      </c>
      <c r="B31" s="649" t="s">
        <v>2000</v>
      </c>
      <c r="C31" s="649" t="s">
        <v>1950</v>
      </c>
      <c r="D31" s="649" t="s">
        <v>1951</v>
      </c>
      <c r="E31" s="649" t="s">
        <v>1952</v>
      </c>
      <c r="F31" s="652"/>
      <c r="G31" s="652"/>
      <c r="H31" s="665"/>
      <c r="I31" s="652">
        <v>1</v>
      </c>
      <c r="J31" s="652">
        <v>0</v>
      </c>
      <c r="K31" s="665"/>
      <c r="L31" s="652">
        <v>1</v>
      </c>
      <c r="M31" s="653">
        <v>0</v>
      </c>
    </row>
    <row r="32" spans="1:13" ht="14.4" customHeight="1" x14ac:dyDescent="0.3">
      <c r="A32" s="648" t="s">
        <v>1515</v>
      </c>
      <c r="B32" s="649" t="s">
        <v>2001</v>
      </c>
      <c r="C32" s="649" t="s">
        <v>1954</v>
      </c>
      <c r="D32" s="649" t="s">
        <v>1955</v>
      </c>
      <c r="E32" s="649" t="s">
        <v>1956</v>
      </c>
      <c r="F32" s="652"/>
      <c r="G32" s="652"/>
      <c r="H32" s="665">
        <v>0</v>
      </c>
      <c r="I32" s="652">
        <v>1</v>
      </c>
      <c r="J32" s="652">
        <v>39.61</v>
      </c>
      <c r="K32" s="665">
        <v>1</v>
      </c>
      <c r="L32" s="652">
        <v>1</v>
      </c>
      <c r="M32" s="653">
        <v>39.61</v>
      </c>
    </row>
    <row r="33" spans="1:13" ht="14.4" customHeight="1" x14ac:dyDescent="0.3">
      <c r="A33" s="648" t="s">
        <v>1516</v>
      </c>
      <c r="B33" s="649" t="s">
        <v>1458</v>
      </c>
      <c r="C33" s="649" t="s">
        <v>1545</v>
      </c>
      <c r="D33" s="649" t="s">
        <v>1459</v>
      </c>
      <c r="E33" s="649" t="s">
        <v>1546</v>
      </c>
      <c r="F33" s="652">
        <v>1</v>
      </c>
      <c r="G33" s="652">
        <v>0</v>
      </c>
      <c r="H33" s="665"/>
      <c r="I33" s="652"/>
      <c r="J33" s="652"/>
      <c r="K33" s="665"/>
      <c r="L33" s="652">
        <v>1</v>
      </c>
      <c r="M33" s="653">
        <v>0</v>
      </c>
    </row>
    <row r="34" spans="1:13" ht="14.4" customHeight="1" x14ac:dyDescent="0.3">
      <c r="A34" s="648" t="s">
        <v>1517</v>
      </c>
      <c r="B34" s="649" t="s">
        <v>1458</v>
      </c>
      <c r="C34" s="649" t="s">
        <v>1228</v>
      </c>
      <c r="D34" s="649" t="s">
        <v>1459</v>
      </c>
      <c r="E34" s="649" t="s">
        <v>1460</v>
      </c>
      <c r="F34" s="652"/>
      <c r="G34" s="652"/>
      <c r="H34" s="665">
        <v>0</v>
      </c>
      <c r="I34" s="652">
        <v>1</v>
      </c>
      <c r="J34" s="652">
        <v>333.31</v>
      </c>
      <c r="K34" s="665">
        <v>1</v>
      </c>
      <c r="L34" s="652">
        <v>1</v>
      </c>
      <c r="M34" s="653">
        <v>333.31</v>
      </c>
    </row>
    <row r="35" spans="1:13" ht="14.4" customHeight="1" x14ac:dyDescent="0.3">
      <c r="A35" s="648" t="s">
        <v>1518</v>
      </c>
      <c r="B35" s="649" t="s">
        <v>1458</v>
      </c>
      <c r="C35" s="649" t="s">
        <v>1228</v>
      </c>
      <c r="D35" s="649" t="s">
        <v>1459</v>
      </c>
      <c r="E35" s="649" t="s">
        <v>1460</v>
      </c>
      <c r="F35" s="652"/>
      <c r="G35" s="652"/>
      <c r="H35" s="665">
        <v>0</v>
      </c>
      <c r="I35" s="652">
        <v>2</v>
      </c>
      <c r="J35" s="652">
        <v>490.17</v>
      </c>
      <c r="K35" s="665">
        <v>1</v>
      </c>
      <c r="L35" s="652">
        <v>2</v>
      </c>
      <c r="M35" s="653">
        <v>490.17</v>
      </c>
    </row>
    <row r="36" spans="1:13" ht="14.4" customHeight="1" x14ac:dyDescent="0.3">
      <c r="A36" s="648" t="s">
        <v>1518</v>
      </c>
      <c r="B36" s="649" t="s">
        <v>1458</v>
      </c>
      <c r="C36" s="649" t="s">
        <v>1957</v>
      </c>
      <c r="D36" s="649" t="s">
        <v>1958</v>
      </c>
      <c r="E36" s="649" t="s">
        <v>1959</v>
      </c>
      <c r="F36" s="652"/>
      <c r="G36" s="652"/>
      <c r="H36" s="665">
        <v>0</v>
      </c>
      <c r="I36" s="652">
        <v>1</v>
      </c>
      <c r="J36" s="652">
        <v>333.31</v>
      </c>
      <c r="K36" s="665">
        <v>1</v>
      </c>
      <c r="L36" s="652">
        <v>1</v>
      </c>
      <c r="M36" s="653">
        <v>333.31</v>
      </c>
    </row>
    <row r="37" spans="1:13" ht="14.4" customHeight="1" x14ac:dyDescent="0.3">
      <c r="A37" s="648" t="s">
        <v>1518</v>
      </c>
      <c r="B37" s="649" t="s">
        <v>1465</v>
      </c>
      <c r="C37" s="649" t="s">
        <v>1284</v>
      </c>
      <c r="D37" s="649" t="s">
        <v>1285</v>
      </c>
      <c r="E37" s="649" t="s">
        <v>1286</v>
      </c>
      <c r="F37" s="652"/>
      <c r="G37" s="652"/>
      <c r="H37" s="665">
        <v>0</v>
      </c>
      <c r="I37" s="652">
        <v>2</v>
      </c>
      <c r="J37" s="652">
        <v>308.02</v>
      </c>
      <c r="K37" s="665">
        <v>1</v>
      </c>
      <c r="L37" s="652">
        <v>2</v>
      </c>
      <c r="M37" s="653">
        <v>308.02</v>
      </c>
    </row>
    <row r="38" spans="1:13" ht="14.4" customHeight="1" x14ac:dyDescent="0.3">
      <c r="A38" s="648" t="s">
        <v>1518</v>
      </c>
      <c r="B38" s="649" t="s">
        <v>1465</v>
      </c>
      <c r="C38" s="649" t="s">
        <v>1736</v>
      </c>
      <c r="D38" s="649" t="s">
        <v>1285</v>
      </c>
      <c r="E38" s="649" t="s">
        <v>1286</v>
      </c>
      <c r="F38" s="652">
        <v>1</v>
      </c>
      <c r="G38" s="652">
        <v>154.01</v>
      </c>
      <c r="H38" s="665">
        <v>1</v>
      </c>
      <c r="I38" s="652"/>
      <c r="J38" s="652"/>
      <c r="K38" s="665">
        <v>0</v>
      </c>
      <c r="L38" s="652">
        <v>1</v>
      </c>
      <c r="M38" s="653">
        <v>154.01</v>
      </c>
    </row>
    <row r="39" spans="1:13" ht="14.4" customHeight="1" x14ac:dyDescent="0.3">
      <c r="A39" s="648" t="s">
        <v>1518</v>
      </c>
      <c r="B39" s="649" t="s">
        <v>1472</v>
      </c>
      <c r="C39" s="649" t="s">
        <v>1090</v>
      </c>
      <c r="D39" s="649" t="s">
        <v>646</v>
      </c>
      <c r="E39" s="649" t="s">
        <v>1473</v>
      </c>
      <c r="F39" s="652"/>
      <c r="G39" s="652"/>
      <c r="H39" s="665">
        <v>0</v>
      </c>
      <c r="I39" s="652">
        <v>1</v>
      </c>
      <c r="J39" s="652">
        <v>96.63</v>
      </c>
      <c r="K39" s="665">
        <v>1</v>
      </c>
      <c r="L39" s="652">
        <v>1</v>
      </c>
      <c r="M39" s="653">
        <v>96.63</v>
      </c>
    </row>
    <row r="40" spans="1:13" ht="14.4" customHeight="1" x14ac:dyDescent="0.3">
      <c r="A40" s="648" t="s">
        <v>1518</v>
      </c>
      <c r="B40" s="649" t="s">
        <v>2002</v>
      </c>
      <c r="C40" s="649" t="s">
        <v>1901</v>
      </c>
      <c r="D40" s="649" t="s">
        <v>1902</v>
      </c>
      <c r="E40" s="649" t="s">
        <v>1903</v>
      </c>
      <c r="F40" s="652">
        <v>1</v>
      </c>
      <c r="G40" s="652">
        <v>0</v>
      </c>
      <c r="H40" s="665"/>
      <c r="I40" s="652"/>
      <c r="J40" s="652"/>
      <c r="K40" s="665"/>
      <c r="L40" s="652">
        <v>1</v>
      </c>
      <c r="M40" s="653">
        <v>0</v>
      </c>
    </row>
    <row r="41" spans="1:13" ht="14.4" customHeight="1" x14ac:dyDescent="0.3">
      <c r="A41" s="648" t="s">
        <v>1519</v>
      </c>
      <c r="B41" s="649" t="s">
        <v>1458</v>
      </c>
      <c r="C41" s="649" t="s">
        <v>1545</v>
      </c>
      <c r="D41" s="649" t="s">
        <v>1459</v>
      </c>
      <c r="E41" s="649" t="s">
        <v>1546</v>
      </c>
      <c r="F41" s="652">
        <v>1</v>
      </c>
      <c r="G41" s="652">
        <v>0</v>
      </c>
      <c r="H41" s="665"/>
      <c r="I41" s="652"/>
      <c r="J41" s="652"/>
      <c r="K41" s="665"/>
      <c r="L41" s="652">
        <v>1</v>
      </c>
      <c r="M41" s="653">
        <v>0</v>
      </c>
    </row>
    <row r="42" spans="1:13" ht="14.4" customHeight="1" x14ac:dyDescent="0.3">
      <c r="A42" s="648" t="s">
        <v>1519</v>
      </c>
      <c r="B42" s="649" t="s">
        <v>1458</v>
      </c>
      <c r="C42" s="649" t="s">
        <v>1228</v>
      </c>
      <c r="D42" s="649" t="s">
        <v>1459</v>
      </c>
      <c r="E42" s="649" t="s">
        <v>1460</v>
      </c>
      <c r="F42" s="652"/>
      <c r="G42" s="652"/>
      <c r="H42" s="665">
        <v>0</v>
      </c>
      <c r="I42" s="652">
        <v>38</v>
      </c>
      <c r="J42" s="652">
        <v>8430.98</v>
      </c>
      <c r="K42" s="665">
        <v>1</v>
      </c>
      <c r="L42" s="652">
        <v>38</v>
      </c>
      <c r="M42" s="653">
        <v>8430.98</v>
      </c>
    </row>
    <row r="43" spans="1:13" ht="14.4" customHeight="1" x14ac:dyDescent="0.3">
      <c r="A43" s="648" t="s">
        <v>1519</v>
      </c>
      <c r="B43" s="649" t="s">
        <v>1458</v>
      </c>
      <c r="C43" s="649" t="s">
        <v>1659</v>
      </c>
      <c r="D43" s="649" t="s">
        <v>1660</v>
      </c>
      <c r="E43" s="649" t="s">
        <v>1661</v>
      </c>
      <c r="F43" s="652"/>
      <c r="G43" s="652"/>
      <c r="H43" s="665">
        <v>0</v>
      </c>
      <c r="I43" s="652">
        <v>1</v>
      </c>
      <c r="J43" s="652">
        <v>99.7</v>
      </c>
      <c r="K43" s="665">
        <v>1</v>
      </c>
      <c r="L43" s="652">
        <v>1</v>
      </c>
      <c r="M43" s="653">
        <v>99.7</v>
      </c>
    </row>
    <row r="44" spans="1:13" ht="14.4" customHeight="1" x14ac:dyDescent="0.3">
      <c r="A44" s="648" t="s">
        <v>1519</v>
      </c>
      <c r="B44" s="649" t="s">
        <v>1458</v>
      </c>
      <c r="C44" s="649" t="s">
        <v>1547</v>
      </c>
      <c r="D44" s="649" t="s">
        <v>1459</v>
      </c>
      <c r="E44" s="649" t="s">
        <v>1460</v>
      </c>
      <c r="F44" s="652">
        <v>1</v>
      </c>
      <c r="G44" s="652">
        <v>333.31</v>
      </c>
      <c r="H44" s="665">
        <v>1</v>
      </c>
      <c r="I44" s="652"/>
      <c r="J44" s="652"/>
      <c r="K44" s="665">
        <v>0</v>
      </c>
      <c r="L44" s="652">
        <v>1</v>
      </c>
      <c r="M44" s="653">
        <v>333.31</v>
      </c>
    </row>
    <row r="45" spans="1:13" ht="14.4" customHeight="1" x14ac:dyDescent="0.3">
      <c r="A45" s="648" t="s">
        <v>1519</v>
      </c>
      <c r="B45" s="649" t="s">
        <v>1465</v>
      </c>
      <c r="C45" s="649" t="s">
        <v>1284</v>
      </c>
      <c r="D45" s="649" t="s">
        <v>1285</v>
      </c>
      <c r="E45" s="649" t="s">
        <v>1286</v>
      </c>
      <c r="F45" s="652"/>
      <c r="G45" s="652"/>
      <c r="H45" s="665">
        <v>0</v>
      </c>
      <c r="I45" s="652">
        <v>18</v>
      </c>
      <c r="J45" s="652">
        <v>2772.18</v>
      </c>
      <c r="K45" s="665">
        <v>1</v>
      </c>
      <c r="L45" s="652">
        <v>18</v>
      </c>
      <c r="M45" s="653">
        <v>2772.18</v>
      </c>
    </row>
    <row r="46" spans="1:13" ht="14.4" customHeight="1" x14ac:dyDescent="0.3">
      <c r="A46" s="648" t="s">
        <v>1519</v>
      </c>
      <c r="B46" s="649" t="s">
        <v>1465</v>
      </c>
      <c r="C46" s="649" t="s">
        <v>1571</v>
      </c>
      <c r="D46" s="649" t="s">
        <v>1572</v>
      </c>
      <c r="E46" s="649" t="s">
        <v>1573</v>
      </c>
      <c r="F46" s="652"/>
      <c r="G46" s="652"/>
      <c r="H46" s="665">
        <v>0</v>
      </c>
      <c r="I46" s="652">
        <v>3</v>
      </c>
      <c r="J46" s="652">
        <v>231.03000000000003</v>
      </c>
      <c r="K46" s="665">
        <v>1</v>
      </c>
      <c r="L46" s="652">
        <v>3</v>
      </c>
      <c r="M46" s="653">
        <v>231.03000000000003</v>
      </c>
    </row>
    <row r="47" spans="1:13" ht="14.4" customHeight="1" x14ac:dyDescent="0.3">
      <c r="A47" s="648" t="s">
        <v>1519</v>
      </c>
      <c r="B47" s="649" t="s">
        <v>1472</v>
      </c>
      <c r="C47" s="649" t="s">
        <v>1550</v>
      </c>
      <c r="D47" s="649" t="s">
        <v>646</v>
      </c>
      <c r="E47" s="649" t="s">
        <v>1551</v>
      </c>
      <c r="F47" s="652"/>
      <c r="G47" s="652"/>
      <c r="H47" s="665">
        <v>0</v>
      </c>
      <c r="I47" s="652">
        <v>3</v>
      </c>
      <c r="J47" s="652">
        <v>144.93</v>
      </c>
      <c r="K47" s="665">
        <v>1</v>
      </c>
      <c r="L47" s="652">
        <v>3</v>
      </c>
      <c r="M47" s="653">
        <v>144.93</v>
      </c>
    </row>
    <row r="48" spans="1:13" ht="14.4" customHeight="1" x14ac:dyDescent="0.3">
      <c r="A48" s="648" t="s">
        <v>1519</v>
      </c>
      <c r="B48" s="649" t="s">
        <v>2003</v>
      </c>
      <c r="C48" s="649" t="s">
        <v>1541</v>
      </c>
      <c r="D48" s="649" t="s">
        <v>1542</v>
      </c>
      <c r="E48" s="649" t="s">
        <v>1543</v>
      </c>
      <c r="F48" s="652">
        <v>1</v>
      </c>
      <c r="G48" s="652">
        <v>10.73</v>
      </c>
      <c r="H48" s="665">
        <v>1</v>
      </c>
      <c r="I48" s="652"/>
      <c r="J48" s="652"/>
      <c r="K48" s="665">
        <v>0</v>
      </c>
      <c r="L48" s="652">
        <v>1</v>
      </c>
      <c r="M48" s="653">
        <v>10.73</v>
      </c>
    </row>
    <row r="49" spans="1:13" ht="14.4" customHeight="1" x14ac:dyDescent="0.3">
      <c r="A49" s="648" t="s">
        <v>1519</v>
      </c>
      <c r="B49" s="649" t="s">
        <v>2000</v>
      </c>
      <c r="C49" s="649" t="s">
        <v>1673</v>
      </c>
      <c r="D49" s="649" t="s">
        <v>1674</v>
      </c>
      <c r="E49" s="649" t="s">
        <v>799</v>
      </c>
      <c r="F49" s="652">
        <v>1</v>
      </c>
      <c r="G49" s="652">
        <v>0</v>
      </c>
      <c r="H49" s="665"/>
      <c r="I49" s="652"/>
      <c r="J49" s="652"/>
      <c r="K49" s="665"/>
      <c r="L49" s="652">
        <v>1</v>
      </c>
      <c r="M49" s="653">
        <v>0</v>
      </c>
    </row>
    <row r="50" spans="1:13" ht="14.4" customHeight="1" x14ac:dyDescent="0.3">
      <c r="A50" s="648" t="s">
        <v>1520</v>
      </c>
      <c r="B50" s="649" t="s">
        <v>1458</v>
      </c>
      <c r="C50" s="649" t="s">
        <v>1228</v>
      </c>
      <c r="D50" s="649" t="s">
        <v>1459</v>
      </c>
      <c r="E50" s="649" t="s">
        <v>1460</v>
      </c>
      <c r="F50" s="652"/>
      <c r="G50" s="652"/>
      <c r="H50" s="665">
        <v>0</v>
      </c>
      <c r="I50" s="652">
        <v>16</v>
      </c>
      <c r="J50" s="652">
        <v>2686.21</v>
      </c>
      <c r="K50" s="665">
        <v>1</v>
      </c>
      <c r="L50" s="652">
        <v>16</v>
      </c>
      <c r="M50" s="653">
        <v>2686.21</v>
      </c>
    </row>
    <row r="51" spans="1:13" ht="14.4" customHeight="1" x14ac:dyDescent="0.3">
      <c r="A51" s="648" t="s">
        <v>1520</v>
      </c>
      <c r="B51" s="649" t="s">
        <v>1458</v>
      </c>
      <c r="C51" s="649" t="s">
        <v>1547</v>
      </c>
      <c r="D51" s="649" t="s">
        <v>1459</v>
      </c>
      <c r="E51" s="649" t="s">
        <v>1460</v>
      </c>
      <c r="F51" s="652">
        <v>1</v>
      </c>
      <c r="G51" s="652">
        <v>156.86000000000001</v>
      </c>
      <c r="H51" s="665">
        <v>1</v>
      </c>
      <c r="I51" s="652"/>
      <c r="J51" s="652"/>
      <c r="K51" s="665">
        <v>0</v>
      </c>
      <c r="L51" s="652">
        <v>1</v>
      </c>
      <c r="M51" s="653">
        <v>156.86000000000001</v>
      </c>
    </row>
    <row r="52" spans="1:13" ht="14.4" customHeight="1" x14ac:dyDescent="0.3">
      <c r="A52" s="648" t="s">
        <v>1520</v>
      </c>
      <c r="B52" s="649" t="s">
        <v>1463</v>
      </c>
      <c r="C52" s="649" t="s">
        <v>1280</v>
      </c>
      <c r="D52" s="649" t="s">
        <v>1281</v>
      </c>
      <c r="E52" s="649" t="s">
        <v>1464</v>
      </c>
      <c r="F52" s="652"/>
      <c r="G52" s="652"/>
      <c r="H52" s="665">
        <v>0</v>
      </c>
      <c r="I52" s="652">
        <v>1</v>
      </c>
      <c r="J52" s="652">
        <v>184.22</v>
      </c>
      <c r="K52" s="665">
        <v>1</v>
      </c>
      <c r="L52" s="652">
        <v>1</v>
      </c>
      <c r="M52" s="653">
        <v>184.22</v>
      </c>
    </row>
    <row r="53" spans="1:13" ht="14.4" customHeight="1" x14ac:dyDescent="0.3">
      <c r="A53" s="648" t="s">
        <v>1520</v>
      </c>
      <c r="B53" s="649" t="s">
        <v>1465</v>
      </c>
      <c r="C53" s="649" t="s">
        <v>1284</v>
      </c>
      <c r="D53" s="649" t="s">
        <v>1285</v>
      </c>
      <c r="E53" s="649" t="s">
        <v>1286</v>
      </c>
      <c r="F53" s="652"/>
      <c r="G53" s="652"/>
      <c r="H53" s="665">
        <v>0</v>
      </c>
      <c r="I53" s="652">
        <v>3</v>
      </c>
      <c r="J53" s="652">
        <v>462.03</v>
      </c>
      <c r="K53" s="665">
        <v>1</v>
      </c>
      <c r="L53" s="652">
        <v>3</v>
      </c>
      <c r="M53" s="653">
        <v>462.03</v>
      </c>
    </row>
    <row r="54" spans="1:13" ht="14.4" customHeight="1" x14ac:dyDescent="0.3">
      <c r="A54" s="648" t="s">
        <v>1520</v>
      </c>
      <c r="B54" s="649" t="s">
        <v>1468</v>
      </c>
      <c r="C54" s="649" t="s">
        <v>1295</v>
      </c>
      <c r="D54" s="649" t="s">
        <v>1296</v>
      </c>
      <c r="E54" s="649" t="s">
        <v>1471</v>
      </c>
      <c r="F54" s="652"/>
      <c r="G54" s="652"/>
      <c r="H54" s="665">
        <v>0</v>
      </c>
      <c r="I54" s="652">
        <v>1</v>
      </c>
      <c r="J54" s="652">
        <v>782.22</v>
      </c>
      <c r="K54" s="665">
        <v>1</v>
      </c>
      <c r="L54" s="652">
        <v>1</v>
      </c>
      <c r="M54" s="653">
        <v>782.22</v>
      </c>
    </row>
    <row r="55" spans="1:13" ht="14.4" customHeight="1" x14ac:dyDescent="0.3">
      <c r="A55" s="648" t="s">
        <v>1520</v>
      </c>
      <c r="B55" s="649" t="s">
        <v>1472</v>
      </c>
      <c r="C55" s="649" t="s">
        <v>1090</v>
      </c>
      <c r="D55" s="649" t="s">
        <v>646</v>
      </c>
      <c r="E55" s="649" t="s">
        <v>1473</v>
      </c>
      <c r="F55" s="652"/>
      <c r="G55" s="652"/>
      <c r="H55" s="665">
        <v>0</v>
      </c>
      <c r="I55" s="652">
        <v>2</v>
      </c>
      <c r="J55" s="652">
        <v>193.26</v>
      </c>
      <c r="K55" s="665">
        <v>1</v>
      </c>
      <c r="L55" s="652">
        <v>2</v>
      </c>
      <c r="M55" s="653">
        <v>193.26</v>
      </c>
    </row>
    <row r="56" spans="1:13" ht="14.4" customHeight="1" x14ac:dyDescent="0.3">
      <c r="A56" s="648" t="s">
        <v>1520</v>
      </c>
      <c r="B56" s="649" t="s">
        <v>1474</v>
      </c>
      <c r="C56" s="649" t="s">
        <v>1728</v>
      </c>
      <c r="D56" s="649" t="s">
        <v>1729</v>
      </c>
      <c r="E56" s="649" t="s">
        <v>1730</v>
      </c>
      <c r="F56" s="652">
        <v>1</v>
      </c>
      <c r="G56" s="652">
        <v>32.74</v>
      </c>
      <c r="H56" s="665">
        <v>1</v>
      </c>
      <c r="I56" s="652"/>
      <c r="J56" s="652"/>
      <c r="K56" s="665">
        <v>0</v>
      </c>
      <c r="L56" s="652">
        <v>1</v>
      </c>
      <c r="M56" s="653">
        <v>32.74</v>
      </c>
    </row>
    <row r="57" spans="1:13" ht="14.4" customHeight="1" x14ac:dyDescent="0.3">
      <c r="A57" s="648" t="s">
        <v>1521</v>
      </c>
      <c r="B57" s="649" t="s">
        <v>1458</v>
      </c>
      <c r="C57" s="649" t="s">
        <v>1353</v>
      </c>
      <c r="D57" s="649" t="s">
        <v>1493</v>
      </c>
      <c r="E57" s="649" t="s">
        <v>1494</v>
      </c>
      <c r="F57" s="652"/>
      <c r="G57" s="652"/>
      <c r="H57" s="665">
        <v>0</v>
      </c>
      <c r="I57" s="652">
        <v>40</v>
      </c>
      <c r="J57" s="652">
        <v>8244.8000000000011</v>
      </c>
      <c r="K57" s="665">
        <v>1</v>
      </c>
      <c r="L57" s="652">
        <v>40</v>
      </c>
      <c r="M57" s="653">
        <v>8244.8000000000011</v>
      </c>
    </row>
    <row r="58" spans="1:13" ht="14.4" customHeight="1" x14ac:dyDescent="0.3">
      <c r="A58" s="648" t="s">
        <v>1521</v>
      </c>
      <c r="B58" s="649" t="s">
        <v>1458</v>
      </c>
      <c r="C58" s="649" t="s">
        <v>1733</v>
      </c>
      <c r="D58" s="649" t="s">
        <v>1692</v>
      </c>
      <c r="E58" s="649" t="s">
        <v>1734</v>
      </c>
      <c r="F58" s="652">
        <v>2</v>
      </c>
      <c r="G58" s="652">
        <v>0</v>
      </c>
      <c r="H58" s="665"/>
      <c r="I58" s="652"/>
      <c r="J58" s="652"/>
      <c r="K58" s="665"/>
      <c r="L58" s="652">
        <v>2</v>
      </c>
      <c r="M58" s="653">
        <v>0</v>
      </c>
    </row>
    <row r="59" spans="1:13" ht="14.4" customHeight="1" x14ac:dyDescent="0.3">
      <c r="A59" s="648" t="s">
        <v>1521</v>
      </c>
      <c r="B59" s="649" t="s">
        <v>1465</v>
      </c>
      <c r="C59" s="649" t="s">
        <v>1284</v>
      </c>
      <c r="D59" s="649" t="s">
        <v>1285</v>
      </c>
      <c r="E59" s="649" t="s">
        <v>1286</v>
      </c>
      <c r="F59" s="652"/>
      <c r="G59" s="652"/>
      <c r="H59" s="665">
        <v>0</v>
      </c>
      <c r="I59" s="652">
        <v>11</v>
      </c>
      <c r="J59" s="652">
        <v>1694.11</v>
      </c>
      <c r="K59" s="665">
        <v>1</v>
      </c>
      <c r="L59" s="652">
        <v>11</v>
      </c>
      <c r="M59" s="653">
        <v>1694.11</v>
      </c>
    </row>
    <row r="60" spans="1:13" ht="14.4" customHeight="1" x14ac:dyDescent="0.3">
      <c r="A60" s="648" t="s">
        <v>1521</v>
      </c>
      <c r="B60" s="649" t="s">
        <v>1465</v>
      </c>
      <c r="C60" s="649" t="s">
        <v>1736</v>
      </c>
      <c r="D60" s="649" t="s">
        <v>1285</v>
      </c>
      <c r="E60" s="649" t="s">
        <v>1286</v>
      </c>
      <c r="F60" s="652">
        <v>10</v>
      </c>
      <c r="G60" s="652">
        <v>1540.1</v>
      </c>
      <c r="H60" s="665">
        <v>1</v>
      </c>
      <c r="I60" s="652"/>
      <c r="J60" s="652"/>
      <c r="K60" s="665">
        <v>0</v>
      </c>
      <c r="L60" s="652">
        <v>10</v>
      </c>
      <c r="M60" s="653">
        <v>1540.1</v>
      </c>
    </row>
    <row r="61" spans="1:13" ht="14.4" customHeight="1" x14ac:dyDescent="0.3">
      <c r="A61" s="648" t="s">
        <v>1522</v>
      </c>
      <c r="B61" s="649" t="s">
        <v>1458</v>
      </c>
      <c r="C61" s="649" t="s">
        <v>1228</v>
      </c>
      <c r="D61" s="649" t="s">
        <v>1459</v>
      </c>
      <c r="E61" s="649" t="s">
        <v>1460</v>
      </c>
      <c r="F61" s="652"/>
      <c r="G61" s="652"/>
      <c r="H61" s="665">
        <v>0</v>
      </c>
      <c r="I61" s="652">
        <v>65</v>
      </c>
      <c r="J61" s="652">
        <v>16548.100000000002</v>
      </c>
      <c r="K61" s="665">
        <v>1</v>
      </c>
      <c r="L61" s="652">
        <v>65</v>
      </c>
      <c r="M61" s="653">
        <v>16548.100000000002</v>
      </c>
    </row>
    <row r="62" spans="1:13" ht="14.4" customHeight="1" x14ac:dyDescent="0.3">
      <c r="A62" s="648" t="s">
        <v>1522</v>
      </c>
      <c r="B62" s="649" t="s">
        <v>1458</v>
      </c>
      <c r="C62" s="649" t="s">
        <v>1353</v>
      </c>
      <c r="D62" s="649" t="s">
        <v>1493</v>
      </c>
      <c r="E62" s="649" t="s">
        <v>1494</v>
      </c>
      <c r="F62" s="652"/>
      <c r="G62" s="652"/>
      <c r="H62" s="665">
        <v>0</v>
      </c>
      <c r="I62" s="652">
        <v>1</v>
      </c>
      <c r="J62" s="652">
        <v>151.61000000000001</v>
      </c>
      <c r="K62" s="665">
        <v>1</v>
      </c>
      <c r="L62" s="652">
        <v>1</v>
      </c>
      <c r="M62" s="653">
        <v>151.61000000000001</v>
      </c>
    </row>
    <row r="63" spans="1:13" ht="14.4" customHeight="1" x14ac:dyDescent="0.3">
      <c r="A63" s="648" t="s">
        <v>1522</v>
      </c>
      <c r="B63" s="649" t="s">
        <v>1463</v>
      </c>
      <c r="C63" s="649" t="s">
        <v>1602</v>
      </c>
      <c r="D63" s="649" t="s">
        <v>1603</v>
      </c>
      <c r="E63" s="649" t="s">
        <v>1604</v>
      </c>
      <c r="F63" s="652"/>
      <c r="G63" s="652"/>
      <c r="H63" s="665">
        <v>0</v>
      </c>
      <c r="I63" s="652">
        <v>1</v>
      </c>
      <c r="J63" s="652">
        <v>138.16</v>
      </c>
      <c r="K63" s="665">
        <v>1</v>
      </c>
      <c r="L63" s="652">
        <v>1</v>
      </c>
      <c r="M63" s="653">
        <v>138.16</v>
      </c>
    </row>
    <row r="64" spans="1:13" ht="14.4" customHeight="1" x14ac:dyDescent="0.3">
      <c r="A64" s="648" t="s">
        <v>1522</v>
      </c>
      <c r="B64" s="649" t="s">
        <v>1463</v>
      </c>
      <c r="C64" s="649" t="s">
        <v>1280</v>
      </c>
      <c r="D64" s="649" t="s">
        <v>1281</v>
      </c>
      <c r="E64" s="649" t="s">
        <v>1464</v>
      </c>
      <c r="F64" s="652"/>
      <c r="G64" s="652"/>
      <c r="H64" s="665">
        <v>0</v>
      </c>
      <c r="I64" s="652">
        <v>9</v>
      </c>
      <c r="J64" s="652">
        <v>1657.9799999999998</v>
      </c>
      <c r="K64" s="665">
        <v>1</v>
      </c>
      <c r="L64" s="652">
        <v>9</v>
      </c>
      <c r="M64" s="653">
        <v>1657.9799999999998</v>
      </c>
    </row>
    <row r="65" spans="1:13" ht="14.4" customHeight="1" x14ac:dyDescent="0.3">
      <c r="A65" s="648" t="s">
        <v>1522</v>
      </c>
      <c r="B65" s="649" t="s">
        <v>1465</v>
      </c>
      <c r="C65" s="649" t="s">
        <v>1284</v>
      </c>
      <c r="D65" s="649" t="s">
        <v>1285</v>
      </c>
      <c r="E65" s="649" t="s">
        <v>1286</v>
      </c>
      <c r="F65" s="652"/>
      <c r="G65" s="652"/>
      <c r="H65" s="665">
        <v>0</v>
      </c>
      <c r="I65" s="652">
        <v>19</v>
      </c>
      <c r="J65" s="652">
        <v>2926.1899999999996</v>
      </c>
      <c r="K65" s="665">
        <v>1</v>
      </c>
      <c r="L65" s="652">
        <v>19</v>
      </c>
      <c r="M65" s="653">
        <v>2926.1899999999996</v>
      </c>
    </row>
    <row r="66" spans="1:13" ht="14.4" customHeight="1" x14ac:dyDescent="0.3">
      <c r="A66" s="648" t="s">
        <v>1522</v>
      </c>
      <c r="B66" s="649" t="s">
        <v>1472</v>
      </c>
      <c r="C66" s="649" t="s">
        <v>1550</v>
      </c>
      <c r="D66" s="649" t="s">
        <v>646</v>
      </c>
      <c r="E66" s="649" t="s">
        <v>1551</v>
      </c>
      <c r="F66" s="652"/>
      <c r="G66" s="652"/>
      <c r="H66" s="665">
        <v>0</v>
      </c>
      <c r="I66" s="652">
        <v>3</v>
      </c>
      <c r="J66" s="652">
        <v>126.4</v>
      </c>
      <c r="K66" s="665">
        <v>1</v>
      </c>
      <c r="L66" s="652">
        <v>3</v>
      </c>
      <c r="M66" s="653">
        <v>126.4</v>
      </c>
    </row>
    <row r="67" spans="1:13" ht="14.4" customHeight="1" x14ac:dyDescent="0.3">
      <c r="A67" s="648" t="s">
        <v>1522</v>
      </c>
      <c r="B67" s="649" t="s">
        <v>1472</v>
      </c>
      <c r="C67" s="649" t="s">
        <v>1090</v>
      </c>
      <c r="D67" s="649" t="s">
        <v>646</v>
      </c>
      <c r="E67" s="649" t="s">
        <v>1473</v>
      </c>
      <c r="F67" s="652"/>
      <c r="G67" s="652"/>
      <c r="H67" s="665">
        <v>0</v>
      </c>
      <c r="I67" s="652">
        <v>2</v>
      </c>
      <c r="J67" s="652">
        <v>156.18</v>
      </c>
      <c r="K67" s="665">
        <v>1</v>
      </c>
      <c r="L67" s="652">
        <v>2</v>
      </c>
      <c r="M67" s="653">
        <v>156.18</v>
      </c>
    </row>
    <row r="68" spans="1:13" ht="14.4" customHeight="1" x14ac:dyDescent="0.3">
      <c r="A68" s="648" t="s">
        <v>1523</v>
      </c>
      <c r="B68" s="649" t="s">
        <v>1458</v>
      </c>
      <c r="C68" s="649" t="s">
        <v>1228</v>
      </c>
      <c r="D68" s="649" t="s">
        <v>1459</v>
      </c>
      <c r="E68" s="649" t="s">
        <v>1460</v>
      </c>
      <c r="F68" s="652"/>
      <c r="G68" s="652"/>
      <c r="H68" s="665">
        <v>0</v>
      </c>
      <c r="I68" s="652">
        <v>5</v>
      </c>
      <c r="J68" s="652">
        <v>1490.1</v>
      </c>
      <c r="K68" s="665">
        <v>1</v>
      </c>
      <c r="L68" s="652">
        <v>5</v>
      </c>
      <c r="M68" s="653">
        <v>1490.1</v>
      </c>
    </row>
    <row r="69" spans="1:13" ht="14.4" customHeight="1" x14ac:dyDescent="0.3">
      <c r="A69" s="648" t="s">
        <v>1523</v>
      </c>
      <c r="B69" s="649" t="s">
        <v>1458</v>
      </c>
      <c r="C69" s="649" t="s">
        <v>1547</v>
      </c>
      <c r="D69" s="649" t="s">
        <v>1459</v>
      </c>
      <c r="E69" s="649" t="s">
        <v>1460</v>
      </c>
      <c r="F69" s="652">
        <v>2</v>
      </c>
      <c r="G69" s="652">
        <v>666.62</v>
      </c>
      <c r="H69" s="665">
        <v>1</v>
      </c>
      <c r="I69" s="652"/>
      <c r="J69" s="652"/>
      <c r="K69" s="665">
        <v>0</v>
      </c>
      <c r="L69" s="652">
        <v>2</v>
      </c>
      <c r="M69" s="653">
        <v>666.62</v>
      </c>
    </row>
    <row r="70" spans="1:13" ht="14.4" customHeight="1" x14ac:dyDescent="0.3">
      <c r="A70" s="648" t="s">
        <v>1523</v>
      </c>
      <c r="B70" s="649" t="s">
        <v>1465</v>
      </c>
      <c r="C70" s="649" t="s">
        <v>1284</v>
      </c>
      <c r="D70" s="649" t="s">
        <v>1285</v>
      </c>
      <c r="E70" s="649" t="s">
        <v>1286</v>
      </c>
      <c r="F70" s="652"/>
      <c r="G70" s="652"/>
      <c r="H70" s="665">
        <v>0</v>
      </c>
      <c r="I70" s="652">
        <v>2</v>
      </c>
      <c r="J70" s="652">
        <v>308.02</v>
      </c>
      <c r="K70" s="665">
        <v>1</v>
      </c>
      <c r="L70" s="652">
        <v>2</v>
      </c>
      <c r="M70" s="653">
        <v>308.02</v>
      </c>
    </row>
    <row r="71" spans="1:13" ht="14.4" customHeight="1" x14ac:dyDescent="0.3">
      <c r="A71" s="648" t="s">
        <v>1524</v>
      </c>
      <c r="B71" s="649" t="s">
        <v>2004</v>
      </c>
      <c r="C71" s="649" t="s">
        <v>1795</v>
      </c>
      <c r="D71" s="649" t="s">
        <v>1796</v>
      </c>
      <c r="E71" s="649" t="s">
        <v>1797</v>
      </c>
      <c r="F71" s="652">
        <v>1</v>
      </c>
      <c r="G71" s="652">
        <v>0</v>
      </c>
      <c r="H71" s="665"/>
      <c r="I71" s="652"/>
      <c r="J71" s="652"/>
      <c r="K71" s="665"/>
      <c r="L71" s="652">
        <v>1</v>
      </c>
      <c r="M71" s="653">
        <v>0</v>
      </c>
    </row>
    <row r="72" spans="1:13" ht="14.4" customHeight="1" x14ac:dyDescent="0.3">
      <c r="A72" s="648" t="s">
        <v>1524</v>
      </c>
      <c r="B72" s="649" t="s">
        <v>1458</v>
      </c>
      <c r="C72" s="649" t="s">
        <v>1228</v>
      </c>
      <c r="D72" s="649" t="s">
        <v>1459</v>
      </c>
      <c r="E72" s="649" t="s">
        <v>1460</v>
      </c>
      <c r="F72" s="652"/>
      <c r="G72" s="652"/>
      <c r="H72" s="665">
        <v>0</v>
      </c>
      <c r="I72" s="652">
        <v>60</v>
      </c>
      <c r="J72" s="652">
        <v>16998.95</v>
      </c>
      <c r="K72" s="665">
        <v>1</v>
      </c>
      <c r="L72" s="652">
        <v>60</v>
      </c>
      <c r="M72" s="653">
        <v>16998.95</v>
      </c>
    </row>
    <row r="73" spans="1:13" ht="14.4" customHeight="1" x14ac:dyDescent="0.3">
      <c r="A73" s="648" t="s">
        <v>1524</v>
      </c>
      <c r="B73" s="649" t="s">
        <v>1458</v>
      </c>
      <c r="C73" s="649" t="s">
        <v>1957</v>
      </c>
      <c r="D73" s="649" t="s">
        <v>1958</v>
      </c>
      <c r="E73" s="649" t="s">
        <v>1959</v>
      </c>
      <c r="F73" s="652"/>
      <c r="G73" s="652"/>
      <c r="H73" s="665">
        <v>0</v>
      </c>
      <c r="I73" s="652">
        <v>1</v>
      </c>
      <c r="J73" s="652">
        <v>112.76</v>
      </c>
      <c r="K73" s="665">
        <v>1</v>
      </c>
      <c r="L73" s="652">
        <v>1</v>
      </c>
      <c r="M73" s="653">
        <v>112.76</v>
      </c>
    </row>
    <row r="74" spans="1:13" ht="14.4" customHeight="1" x14ac:dyDescent="0.3">
      <c r="A74" s="648" t="s">
        <v>1524</v>
      </c>
      <c r="B74" s="649" t="s">
        <v>1458</v>
      </c>
      <c r="C74" s="649" t="s">
        <v>1353</v>
      </c>
      <c r="D74" s="649" t="s">
        <v>1493</v>
      </c>
      <c r="E74" s="649" t="s">
        <v>1494</v>
      </c>
      <c r="F74" s="652"/>
      <c r="G74" s="652"/>
      <c r="H74" s="665">
        <v>0</v>
      </c>
      <c r="I74" s="652">
        <v>1</v>
      </c>
      <c r="J74" s="652">
        <v>151.61000000000001</v>
      </c>
      <c r="K74" s="665">
        <v>1</v>
      </c>
      <c r="L74" s="652">
        <v>1</v>
      </c>
      <c r="M74" s="653">
        <v>151.61000000000001</v>
      </c>
    </row>
    <row r="75" spans="1:13" ht="14.4" customHeight="1" x14ac:dyDescent="0.3">
      <c r="A75" s="648" t="s">
        <v>1524</v>
      </c>
      <c r="B75" s="649" t="s">
        <v>1458</v>
      </c>
      <c r="C75" s="649" t="s">
        <v>1547</v>
      </c>
      <c r="D75" s="649" t="s">
        <v>1459</v>
      </c>
      <c r="E75" s="649" t="s">
        <v>1460</v>
      </c>
      <c r="F75" s="652">
        <v>53</v>
      </c>
      <c r="G75" s="652">
        <v>10607.43</v>
      </c>
      <c r="H75" s="665">
        <v>1</v>
      </c>
      <c r="I75" s="652"/>
      <c r="J75" s="652"/>
      <c r="K75" s="665">
        <v>0</v>
      </c>
      <c r="L75" s="652">
        <v>53</v>
      </c>
      <c r="M75" s="653">
        <v>10607.43</v>
      </c>
    </row>
    <row r="76" spans="1:13" ht="14.4" customHeight="1" x14ac:dyDescent="0.3">
      <c r="A76" s="648" t="s">
        <v>1524</v>
      </c>
      <c r="B76" s="649" t="s">
        <v>1463</v>
      </c>
      <c r="C76" s="649" t="s">
        <v>1280</v>
      </c>
      <c r="D76" s="649" t="s">
        <v>1281</v>
      </c>
      <c r="E76" s="649" t="s">
        <v>1464</v>
      </c>
      <c r="F76" s="652"/>
      <c r="G76" s="652"/>
      <c r="H76" s="665">
        <v>0</v>
      </c>
      <c r="I76" s="652">
        <v>2</v>
      </c>
      <c r="J76" s="652">
        <v>368.44</v>
      </c>
      <c r="K76" s="665">
        <v>1</v>
      </c>
      <c r="L76" s="652">
        <v>2</v>
      </c>
      <c r="M76" s="653">
        <v>368.44</v>
      </c>
    </row>
    <row r="77" spans="1:13" ht="14.4" customHeight="1" x14ac:dyDescent="0.3">
      <c r="A77" s="648" t="s">
        <v>1524</v>
      </c>
      <c r="B77" s="649" t="s">
        <v>1465</v>
      </c>
      <c r="C77" s="649" t="s">
        <v>1284</v>
      </c>
      <c r="D77" s="649" t="s">
        <v>1285</v>
      </c>
      <c r="E77" s="649" t="s">
        <v>1286</v>
      </c>
      <c r="F77" s="652"/>
      <c r="G77" s="652"/>
      <c r="H77" s="665">
        <v>0</v>
      </c>
      <c r="I77" s="652">
        <v>27</v>
      </c>
      <c r="J77" s="652">
        <v>4158.2700000000004</v>
      </c>
      <c r="K77" s="665">
        <v>1</v>
      </c>
      <c r="L77" s="652">
        <v>27</v>
      </c>
      <c r="M77" s="653">
        <v>4158.2700000000004</v>
      </c>
    </row>
    <row r="78" spans="1:13" ht="14.4" customHeight="1" x14ac:dyDescent="0.3">
      <c r="A78" s="648" t="s">
        <v>1524</v>
      </c>
      <c r="B78" s="649" t="s">
        <v>1465</v>
      </c>
      <c r="C78" s="649" t="s">
        <v>1571</v>
      </c>
      <c r="D78" s="649" t="s">
        <v>1572</v>
      </c>
      <c r="E78" s="649" t="s">
        <v>1573</v>
      </c>
      <c r="F78" s="652"/>
      <c r="G78" s="652"/>
      <c r="H78" s="665">
        <v>0</v>
      </c>
      <c r="I78" s="652">
        <v>5</v>
      </c>
      <c r="J78" s="652">
        <v>385.05000000000007</v>
      </c>
      <c r="K78" s="665">
        <v>1</v>
      </c>
      <c r="L78" s="652">
        <v>5</v>
      </c>
      <c r="M78" s="653">
        <v>385.05000000000007</v>
      </c>
    </row>
    <row r="79" spans="1:13" ht="14.4" customHeight="1" x14ac:dyDescent="0.3">
      <c r="A79" s="648" t="s">
        <v>1524</v>
      </c>
      <c r="B79" s="649" t="s">
        <v>1472</v>
      </c>
      <c r="C79" s="649" t="s">
        <v>1550</v>
      </c>
      <c r="D79" s="649" t="s">
        <v>646</v>
      </c>
      <c r="E79" s="649" t="s">
        <v>1551</v>
      </c>
      <c r="F79" s="652"/>
      <c r="G79" s="652"/>
      <c r="H79" s="665">
        <v>0</v>
      </c>
      <c r="I79" s="652">
        <v>12</v>
      </c>
      <c r="J79" s="652">
        <v>542.66000000000008</v>
      </c>
      <c r="K79" s="665">
        <v>1</v>
      </c>
      <c r="L79" s="652">
        <v>12</v>
      </c>
      <c r="M79" s="653">
        <v>542.66000000000008</v>
      </c>
    </row>
    <row r="80" spans="1:13" ht="14.4" customHeight="1" x14ac:dyDescent="0.3">
      <c r="A80" s="648" t="s">
        <v>1524</v>
      </c>
      <c r="B80" s="649" t="s">
        <v>1472</v>
      </c>
      <c r="C80" s="649" t="s">
        <v>1090</v>
      </c>
      <c r="D80" s="649" t="s">
        <v>646</v>
      </c>
      <c r="E80" s="649" t="s">
        <v>1473</v>
      </c>
      <c r="F80" s="652"/>
      <c r="G80" s="652"/>
      <c r="H80" s="665">
        <v>0</v>
      </c>
      <c r="I80" s="652">
        <v>1</v>
      </c>
      <c r="J80" s="652">
        <v>96.63</v>
      </c>
      <c r="K80" s="665">
        <v>1</v>
      </c>
      <c r="L80" s="652">
        <v>1</v>
      </c>
      <c r="M80" s="653">
        <v>96.63</v>
      </c>
    </row>
    <row r="81" spans="1:13" ht="14.4" customHeight="1" x14ac:dyDescent="0.3">
      <c r="A81" s="648" t="s">
        <v>1539</v>
      </c>
      <c r="B81" s="649" t="s">
        <v>1458</v>
      </c>
      <c r="C81" s="649" t="s">
        <v>1228</v>
      </c>
      <c r="D81" s="649" t="s">
        <v>1459</v>
      </c>
      <c r="E81" s="649" t="s">
        <v>1460</v>
      </c>
      <c r="F81" s="652"/>
      <c r="G81" s="652"/>
      <c r="H81" s="665">
        <v>0</v>
      </c>
      <c r="I81" s="652">
        <v>1</v>
      </c>
      <c r="J81" s="652">
        <v>156.86000000000001</v>
      </c>
      <c r="K81" s="665">
        <v>1</v>
      </c>
      <c r="L81" s="652">
        <v>1</v>
      </c>
      <c r="M81" s="653">
        <v>156.86000000000001</v>
      </c>
    </row>
    <row r="82" spans="1:13" ht="14.4" customHeight="1" x14ac:dyDescent="0.3">
      <c r="A82" s="648" t="s">
        <v>1539</v>
      </c>
      <c r="B82" s="649" t="s">
        <v>1458</v>
      </c>
      <c r="C82" s="649" t="s">
        <v>1353</v>
      </c>
      <c r="D82" s="649" t="s">
        <v>1493</v>
      </c>
      <c r="E82" s="649" t="s">
        <v>1494</v>
      </c>
      <c r="F82" s="652"/>
      <c r="G82" s="652"/>
      <c r="H82" s="665">
        <v>0</v>
      </c>
      <c r="I82" s="652">
        <v>5</v>
      </c>
      <c r="J82" s="652">
        <v>1303.1500000000001</v>
      </c>
      <c r="K82" s="665">
        <v>1</v>
      </c>
      <c r="L82" s="652">
        <v>5</v>
      </c>
      <c r="M82" s="653">
        <v>1303.1500000000001</v>
      </c>
    </row>
    <row r="83" spans="1:13" ht="14.4" customHeight="1" x14ac:dyDescent="0.3">
      <c r="A83" s="648" t="s">
        <v>1525</v>
      </c>
      <c r="B83" s="649" t="s">
        <v>1458</v>
      </c>
      <c r="C83" s="649" t="s">
        <v>1228</v>
      </c>
      <c r="D83" s="649" t="s">
        <v>1459</v>
      </c>
      <c r="E83" s="649" t="s">
        <v>1460</v>
      </c>
      <c r="F83" s="652"/>
      <c r="G83" s="652"/>
      <c r="H83" s="665">
        <v>0</v>
      </c>
      <c r="I83" s="652">
        <v>80</v>
      </c>
      <c r="J83" s="652">
        <v>21371.300000000007</v>
      </c>
      <c r="K83" s="665">
        <v>1</v>
      </c>
      <c r="L83" s="652">
        <v>80</v>
      </c>
      <c r="M83" s="653">
        <v>21371.300000000007</v>
      </c>
    </row>
    <row r="84" spans="1:13" ht="14.4" customHeight="1" x14ac:dyDescent="0.3">
      <c r="A84" s="648" t="s">
        <v>1525</v>
      </c>
      <c r="B84" s="649" t="s">
        <v>1458</v>
      </c>
      <c r="C84" s="649" t="s">
        <v>1353</v>
      </c>
      <c r="D84" s="649" t="s">
        <v>1493</v>
      </c>
      <c r="E84" s="649" t="s">
        <v>1494</v>
      </c>
      <c r="F84" s="652"/>
      <c r="G84" s="652"/>
      <c r="H84" s="665">
        <v>0</v>
      </c>
      <c r="I84" s="652">
        <v>4</v>
      </c>
      <c r="J84" s="652">
        <v>1151.54</v>
      </c>
      <c r="K84" s="665">
        <v>1</v>
      </c>
      <c r="L84" s="652">
        <v>4</v>
      </c>
      <c r="M84" s="653">
        <v>1151.54</v>
      </c>
    </row>
    <row r="85" spans="1:13" ht="14.4" customHeight="1" x14ac:dyDescent="0.3">
      <c r="A85" s="648" t="s">
        <v>1525</v>
      </c>
      <c r="B85" s="649" t="s">
        <v>1463</v>
      </c>
      <c r="C85" s="649" t="s">
        <v>1280</v>
      </c>
      <c r="D85" s="649" t="s">
        <v>1281</v>
      </c>
      <c r="E85" s="649" t="s">
        <v>1464</v>
      </c>
      <c r="F85" s="652"/>
      <c r="G85" s="652"/>
      <c r="H85" s="665">
        <v>0</v>
      </c>
      <c r="I85" s="652">
        <v>2</v>
      </c>
      <c r="J85" s="652">
        <v>368.44</v>
      </c>
      <c r="K85" s="665">
        <v>1</v>
      </c>
      <c r="L85" s="652">
        <v>2</v>
      </c>
      <c r="M85" s="653">
        <v>368.44</v>
      </c>
    </row>
    <row r="86" spans="1:13" ht="14.4" customHeight="1" x14ac:dyDescent="0.3">
      <c r="A86" s="648" t="s">
        <v>1525</v>
      </c>
      <c r="B86" s="649" t="s">
        <v>1465</v>
      </c>
      <c r="C86" s="649" t="s">
        <v>1284</v>
      </c>
      <c r="D86" s="649" t="s">
        <v>1285</v>
      </c>
      <c r="E86" s="649" t="s">
        <v>1286</v>
      </c>
      <c r="F86" s="652"/>
      <c r="G86" s="652"/>
      <c r="H86" s="665">
        <v>0</v>
      </c>
      <c r="I86" s="652">
        <v>31</v>
      </c>
      <c r="J86" s="652">
        <v>4774.3099999999995</v>
      </c>
      <c r="K86" s="665">
        <v>1</v>
      </c>
      <c r="L86" s="652">
        <v>31</v>
      </c>
      <c r="M86" s="653">
        <v>4774.3099999999995</v>
      </c>
    </row>
    <row r="87" spans="1:13" ht="14.4" customHeight="1" x14ac:dyDescent="0.3">
      <c r="A87" s="648" t="s">
        <v>1525</v>
      </c>
      <c r="B87" s="649" t="s">
        <v>1465</v>
      </c>
      <c r="C87" s="649" t="s">
        <v>1571</v>
      </c>
      <c r="D87" s="649" t="s">
        <v>1572</v>
      </c>
      <c r="E87" s="649" t="s">
        <v>1573</v>
      </c>
      <c r="F87" s="652"/>
      <c r="G87" s="652"/>
      <c r="H87" s="665">
        <v>0</v>
      </c>
      <c r="I87" s="652">
        <v>2</v>
      </c>
      <c r="J87" s="652">
        <v>154.02000000000001</v>
      </c>
      <c r="K87" s="665">
        <v>1</v>
      </c>
      <c r="L87" s="652">
        <v>2</v>
      </c>
      <c r="M87" s="653">
        <v>154.02000000000001</v>
      </c>
    </row>
    <row r="88" spans="1:13" ht="14.4" customHeight="1" x14ac:dyDescent="0.3">
      <c r="A88" s="648" t="s">
        <v>1525</v>
      </c>
      <c r="B88" s="649" t="s">
        <v>1465</v>
      </c>
      <c r="C88" s="649" t="s">
        <v>1801</v>
      </c>
      <c r="D88" s="649" t="s">
        <v>1466</v>
      </c>
      <c r="E88" s="649" t="s">
        <v>1802</v>
      </c>
      <c r="F88" s="652"/>
      <c r="G88" s="652"/>
      <c r="H88" s="665">
        <v>0</v>
      </c>
      <c r="I88" s="652">
        <v>1</v>
      </c>
      <c r="J88" s="652">
        <v>82.92</v>
      </c>
      <c r="K88" s="665">
        <v>1</v>
      </c>
      <c r="L88" s="652">
        <v>1</v>
      </c>
      <c r="M88" s="653">
        <v>82.92</v>
      </c>
    </row>
    <row r="89" spans="1:13" ht="14.4" customHeight="1" x14ac:dyDescent="0.3">
      <c r="A89" s="648" t="s">
        <v>1525</v>
      </c>
      <c r="B89" s="649" t="s">
        <v>1472</v>
      </c>
      <c r="C89" s="649" t="s">
        <v>1550</v>
      </c>
      <c r="D89" s="649" t="s">
        <v>646</v>
      </c>
      <c r="E89" s="649" t="s">
        <v>1551</v>
      </c>
      <c r="F89" s="652"/>
      <c r="G89" s="652"/>
      <c r="H89" s="665">
        <v>0</v>
      </c>
      <c r="I89" s="652">
        <v>9</v>
      </c>
      <c r="J89" s="652">
        <v>397.73</v>
      </c>
      <c r="K89" s="665">
        <v>1</v>
      </c>
      <c r="L89" s="652">
        <v>9</v>
      </c>
      <c r="M89" s="653">
        <v>397.73</v>
      </c>
    </row>
    <row r="90" spans="1:13" ht="14.4" customHeight="1" x14ac:dyDescent="0.3">
      <c r="A90" s="648" t="s">
        <v>1525</v>
      </c>
      <c r="B90" s="649" t="s">
        <v>1472</v>
      </c>
      <c r="C90" s="649" t="s">
        <v>1090</v>
      </c>
      <c r="D90" s="649" t="s">
        <v>646</v>
      </c>
      <c r="E90" s="649" t="s">
        <v>1473</v>
      </c>
      <c r="F90" s="652"/>
      <c r="G90" s="652"/>
      <c r="H90" s="665">
        <v>0</v>
      </c>
      <c r="I90" s="652">
        <v>1</v>
      </c>
      <c r="J90" s="652">
        <v>96.63</v>
      </c>
      <c r="K90" s="665">
        <v>1</v>
      </c>
      <c r="L90" s="652">
        <v>1</v>
      </c>
      <c r="M90" s="653">
        <v>96.63</v>
      </c>
    </row>
    <row r="91" spans="1:13" ht="14.4" customHeight="1" x14ac:dyDescent="0.3">
      <c r="A91" s="648" t="s">
        <v>1526</v>
      </c>
      <c r="B91" s="649" t="s">
        <v>1458</v>
      </c>
      <c r="C91" s="649" t="s">
        <v>1228</v>
      </c>
      <c r="D91" s="649" t="s">
        <v>1459</v>
      </c>
      <c r="E91" s="649" t="s">
        <v>1460</v>
      </c>
      <c r="F91" s="652"/>
      <c r="G91" s="652"/>
      <c r="H91" s="665">
        <v>0</v>
      </c>
      <c r="I91" s="652">
        <v>11</v>
      </c>
      <c r="J91" s="652">
        <v>2254.8100000000004</v>
      </c>
      <c r="K91" s="665">
        <v>1</v>
      </c>
      <c r="L91" s="652">
        <v>11</v>
      </c>
      <c r="M91" s="653">
        <v>2254.8100000000004</v>
      </c>
    </row>
    <row r="92" spans="1:13" ht="14.4" customHeight="1" x14ac:dyDescent="0.3">
      <c r="A92" s="648" t="s">
        <v>1526</v>
      </c>
      <c r="B92" s="649" t="s">
        <v>1465</v>
      </c>
      <c r="C92" s="649" t="s">
        <v>1965</v>
      </c>
      <c r="D92" s="649" t="s">
        <v>1285</v>
      </c>
      <c r="E92" s="649" t="s">
        <v>1966</v>
      </c>
      <c r="F92" s="652">
        <v>1</v>
      </c>
      <c r="G92" s="652">
        <v>0</v>
      </c>
      <c r="H92" s="665"/>
      <c r="I92" s="652"/>
      <c r="J92" s="652"/>
      <c r="K92" s="665"/>
      <c r="L92" s="652">
        <v>1</v>
      </c>
      <c r="M92" s="653">
        <v>0</v>
      </c>
    </row>
    <row r="93" spans="1:13" ht="14.4" customHeight="1" x14ac:dyDescent="0.3">
      <c r="A93" s="648" t="s">
        <v>1527</v>
      </c>
      <c r="B93" s="649" t="s">
        <v>2005</v>
      </c>
      <c r="C93" s="649" t="s">
        <v>1835</v>
      </c>
      <c r="D93" s="649" t="s">
        <v>1836</v>
      </c>
      <c r="E93" s="649" t="s">
        <v>1837</v>
      </c>
      <c r="F93" s="652">
        <v>1</v>
      </c>
      <c r="G93" s="652">
        <v>200.07</v>
      </c>
      <c r="H93" s="665">
        <v>1</v>
      </c>
      <c r="I93" s="652"/>
      <c r="J93" s="652"/>
      <c r="K93" s="665">
        <v>0</v>
      </c>
      <c r="L93" s="652">
        <v>1</v>
      </c>
      <c r="M93" s="653">
        <v>200.07</v>
      </c>
    </row>
    <row r="94" spans="1:13" ht="14.4" customHeight="1" x14ac:dyDescent="0.3">
      <c r="A94" s="648" t="s">
        <v>1527</v>
      </c>
      <c r="B94" s="649" t="s">
        <v>1458</v>
      </c>
      <c r="C94" s="649" t="s">
        <v>1228</v>
      </c>
      <c r="D94" s="649" t="s">
        <v>1459</v>
      </c>
      <c r="E94" s="649" t="s">
        <v>1460</v>
      </c>
      <c r="F94" s="652"/>
      <c r="G94" s="652"/>
      <c r="H94" s="665">
        <v>0</v>
      </c>
      <c r="I94" s="652">
        <v>21</v>
      </c>
      <c r="J94" s="652">
        <v>4352.76</v>
      </c>
      <c r="K94" s="665">
        <v>1</v>
      </c>
      <c r="L94" s="652">
        <v>21</v>
      </c>
      <c r="M94" s="653">
        <v>4352.76</v>
      </c>
    </row>
    <row r="95" spans="1:13" ht="14.4" customHeight="1" x14ac:dyDescent="0.3">
      <c r="A95" s="648" t="s">
        <v>1527</v>
      </c>
      <c r="B95" s="649" t="s">
        <v>1458</v>
      </c>
      <c r="C95" s="649" t="s">
        <v>1811</v>
      </c>
      <c r="D95" s="649" t="s">
        <v>1812</v>
      </c>
      <c r="E95" s="649" t="s">
        <v>1813</v>
      </c>
      <c r="F95" s="652"/>
      <c r="G95" s="652"/>
      <c r="H95" s="665">
        <v>0</v>
      </c>
      <c r="I95" s="652">
        <v>1</v>
      </c>
      <c r="J95" s="652">
        <v>79.36</v>
      </c>
      <c r="K95" s="665">
        <v>1</v>
      </c>
      <c r="L95" s="652">
        <v>1</v>
      </c>
      <c r="M95" s="653">
        <v>79.36</v>
      </c>
    </row>
    <row r="96" spans="1:13" ht="14.4" customHeight="1" x14ac:dyDescent="0.3">
      <c r="A96" s="648" t="s">
        <v>1527</v>
      </c>
      <c r="B96" s="649" t="s">
        <v>1458</v>
      </c>
      <c r="C96" s="649" t="s">
        <v>1353</v>
      </c>
      <c r="D96" s="649" t="s">
        <v>1493</v>
      </c>
      <c r="E96" s="649" t="s">
        <v>1494</v>
      </c>
      <c r="F96" s="652"/>
      <c r="G96" s="652"/>
      <c r="H96" s="665">
        <v>0</v>
      </c>
      <c r="I96" s="652">
        <v>1</v>
      </c>
      <c r="J96" s="652">
        <v>151.61000000000001</v>
      </c>
      <c r="K96" s="665">
        <v>1</v>
      </c>
      <c r="L96" s="652">
        <v>1</v>
      </c>
      <c r="M96" s="653">
        <v>151.61000000000001</v>
      </c>
    </row>
    <row r="97" spans="1:13" ht="14.4" customHeight="1" x14ac:dyDescent="0.3">
      <c r="A97" s="648" t="s">
        <v>1527</v>
      </c>
      <c r="B97" s="649" t="s">
        <v>1463</v>
      </c>
      <c r="C97" s="649" t="s">
        <v>1280</v>
      </c>
      <c r="D97" s="649" t="s">
        <v>1281</v>
      </c>
      <c r="E97" s="649" t="s">
        <v>1464</v>
      </c>
      <c r="F97" s="652"/>
      <c r="G97" s="652"/>
      <c r="H97" s="665">
        <v>0</v>
      </c>
      <c r="I97" s="652">
        <v>3</v>
      </c>
      <c r="J97" s="652">
        <v>552.66</v>
      </c>
      <c r="K97" s="665">
        <v>1</v>
      </c>
      <c r="L97" s="652">
        <v>3</v>
      </c>
      <c r="M97" s="653">
        <v>552.66</v>
      </c>
    </row>
    <row r="98" spans="1:13" ht="14.4" customHeight="1" x14ac:dyDescent="0.3">
      <c r="A98" s="648" t="s">
        <v>1527</v>
      </c>
      <c r="B98" s="649" t="s">
        <v>1465</v>
      </c>
      <c r="C98" s="649" t="s">
        <v>1284</v>
      </c>
      <c r="D98" s="649" t="s">
        <v>1285</v>
      </c>
      <c r="E98" s="649" t="s">
        <v>1286</v>
      </c>
      <c r="F98" s="652"/>
      <c r="G98" s="652"/>
      <c r="H98" s="665">
        <v>0</v>
      </c>
      <c r="I98" s="652">
        <v>8</v>
      </c>
      <c r="J98" s="652">
        <v>1232.08</v>
      </c>
      <c r="K98" s="665">
        <v>1</v>
      </c>
      <c r="L98" s="652">
        <v>8</v>
      </c>
      <c r="M98" s="653">
        <v>1232.08</v>
      </c>
    </row>
    <row r="99" spans="1:13" ht="14.4" customHeight="1" x14ac:dyDescent="0.3">
      <c r="A99" s="648" t="s">
        <v>1527</v>
      </c>
      <c r="B99" s="649" t="s">
        <v>1468</v>
      </c>
      <c r="C99" s="649" t="s">
        <v>1828</v>
      </c>
      <c r="D99" s="649" t="s">
        <v>1296</v>
      </c>
      <c r="E99" s="649" t="s">
        <v>1829</v>
      </c>
      <c r="F99" s="652"/>
      <c r="G99" s="652"/>
      <c r="H99" s="665">
        <v>0</v>
      </c>
      <c r="I99" s="652">
        <v>2</v>
      </c>
      <c r="J99" s="652">
        <v>6254.38</v>
      </c>
      <c r="K99" s="665">
        <v>1</v>
      </c>
      <c r="L99" s="652">
        <v>2</v>
      </c>
      <c r="M99" s="653">
        <v>6254.38</v>
      </c>
    </row>
    <row r="100" spans="1:13" ht="14.4" customHeight="1" x14ac:dyDescent="0.3">
      <c r="A100" s="648" t="s">
        <v>1527</v>
      </c>
      <c r="B100" s="649" t="s">
        <v>1468</v>
      </c>
      <c r="C100" s="649" t="s">
        <v>1295</v>
      </c>
      <c r="D100" s="649" t="s">
        <v>1296</v>
      </c>
      <c r="E100" s="649" t="s">
        <v>1471</v>
      </c>
      <c r="F100" s="652"/>
      <c r="G100" s="652"/>
      <c r="H100" s="665">
        <v>0</v>
      </c>
      <c r="I100" s="652">
        <v>1</v>
      </c>
      <c r="J100" s="652">
        <v>782.22</v>
      </c>
      <c r="K100" s="665">
        <v>1</v>
      </c>
      <c r="L100" s="652">
        <v>1</v>
      </c>
      <c r="M100" s="653">
        <v>782.22</v>
      </c>
    </row>
    <row r="101" spans="1:13" ht="14.4" customHeight="1" x14ac:dyDescent="0.3">
      <c r="A101" s="648" t="s">
        <v>1527</v>
      </c>
      <c r="B101" s="649" t="s">
        <v>1472</v>
      </c>
      <c r="C101" s="649" t="s">
        <v>1550</v>
      </c>
      <c r="D101" s="649" t="s">
        <v>646</v>
      </c>
      <c r="E101" s="649" t="s">
        <v>1551</v>
      </c>
      <c r="F101" s="652"/>
      <c r="G101" s="652"/>
      <c r="H101" s="665">
        <v>0</v>
      </c>
      <c r="I101" s="652">
        <v>8</v>
      </c>
      <c r="J101" s="652">
        <v>386.48</v>
      </c>
      <c r="K101" s="665">
        <v>1</v>
      </c>
      <c r="L101" s="652">
        <v>8</v>
      </c>
      <c r="M101" s="653">
        <v>386.48</v>
      </c>
    </row>
    <row r="102" spans="1:13" ht="14.4" customHeight="1" x14ac:dyDescent="0.3">
      <c r="A102" s="648" t="s">
        <v>1527</v>
      </c>
      <c r="B102" s="649" t="s">
        <v>1472</v>
      </c>
      <c r="C102" s="649" t="s">
        <v>1090</v>
      </c>
      <c r="D102" s="649" t="s">
        <v>646</v>
      </c>
      <c r="E102" s="649" t="s">
        <v>1473</v>
      </c>
      <c r="F102" s="652"/>
      <c r="G102" s="652"/>
      <c r="H102" s="665">
        <v>0</v>
      </c>
      <c r="I102" s="652">
        <v>1</v>
      </c>
      <c r="J102" s="652">
        <v>96.63</v>
      </c>
      <c r="K102" s="665">
        <v>1</v>
      </c>
      <c r="L102" s="652">
        <v>1</v>
      </c>
      <c r="M102" s="653">
        <v>96.63</v>
      </c>
    </row>
    <row r="103" spans="1:13" ht="14.4" customHeight="1" x14ac:dyDescent="0.3">
      <c r="A103" s="648" t="s">
        <v>1527</v>
      </c>
      <c r="B103" s="649" t="s">
        <v>1489</v>
      </c>
      <c r="C103" s="649" t="s">
        <v>1819</v>
      </c>
      <c r="D103" s="649" t="s">
        <v>1129</v>
      </c>
      <c r="E103" s="649" t="s">
        <v>955</v>
      </c>
      <c r="F103" s="652"/>
      <c r="G103" s="652"/>
      <c r="H103" s="665"/>
      <c r="I103" s="652">
        <v>1</v>
      </c>
      <c r="J103" s="652">
        <v>0</v>
      </c>
      <c r="K103" s="665"/>
      <c r="L103" s="652">
        <v>1</v>
      </c>
      <c r="M103" s="653">
        <v>0</v>
      </c>
    </row>
    <row r="104" spans="1:13" ht="14.4" customHeight="1" x14ac:dyDescent="0.3">
      <c r="A104" s="648" t="s">
        <v>1528</v>
      </c>
      <c r="B104" s="649" t="s">
        <v>2006</v>
      </c>
      <c r="C104" s="649" t="s">
        <v>1847</v>
      </c>
      <c r="D104" s="649" t="s">
        <v>1845</v>
      </c>
      <c r="E104" s="649" t="s">
        <v>1848</v>
      </c>
      <c r="F104" s="652">
        <v>1</v>
      </c>
      <c r="G104" s="652">
        <v>0</v>
      </c>
      <c r="H104" s="665"/>
      <c r="I104" s="652"/>
      <c r="J104" s="652"/>
      <c r="K104" s="665"/>
      <c r="L104" s="652">
        <v>1</v>
      </c>
      <c r="M104" s="653">
        <v>0</v>
      </c>
    </row>
    <row r="105" spans="1:13" ht="14.4" customHeight="1" x14ac:dyDescent="0.3">
      <c r="A105" s="648" t="s">
        <v>1528</v>
      </c>
      <c r="B105" s="649" t="s">
        <v>2006</v>
      </c>
      <c r="C105" s="649" t="s">
        <v>1844</v>
      </c>
      <c r="D105" s="649" t="s">
        <v>1845</v>
      </c>
      <c r="E105" s="649" t="s">
        <v>1846</v>
      </c>
      <c r="F105" s="652"/>
      <c r="G105" s="652"/>
      <c r="H105" s="665">
        <v>0</v>
      </c>
      <c r="I105" s="652">
        <v>1</v>
      </c>
      <c r="J105" s="652">
        <v>130.15</v>
      </c>
      <c r="K105" s="665">
        <v>1</v>
      </c>
      <c r="L105" s="652">
        <v>1</v>
      </c>
      <c r="M105" s="653">
        <v>130.15</v>
      </c>
    </row>
    <row r="106" spans="1:13" ht="14.4" customHeight="1" x14ac:dyDescent="0.3">
      <c r="A106" s="648" t="s">
        <v>1528</v>
      </c>
      <c r="B106" s="649" t="s">
        <v>1458</v>
      </c>
      <c r="C106" s="649" t="s">
        <v>1545</v>
      </c>
      <c r="D106" s="649" t="s">
        <v>1459</v>
      </c>
      <c r="E106" s="649" t="s">
        <v>1546</v>
      </c>
      <c r="F106" s="652">
        <v>1</v>
      </c>
      <c r="G106" s="652">
        <v>0</v>
      </c>
      <c r="H106" s="665"/>
      <c r="I106" s="652"/>
      <c r="J106" s="652"/>
      <c r="K106" s="665"/>
      <c r="L106" s="652">
        <v>1</v>
      </c>
      <c r="M106" s="653">
        <v>0</v>
      </c>
    </row>
    <row r="107" spans="1:13" ht="14.4" customHeight="1" x14ac:dyDescent="0.3">
      <c r="A107" s="648" t="s">
        <v>1528</v>
      </c>
      <c r="B107" s="649" t="s">
        <v>1458</v>
      </c>
      <c r="C107" s="649" t="s">
        <v>1228</v>
      </c>
      <c r="D107" s="649" t="s">
        <v>1459</v>
      </c>
      <c r="E107" s="649" t="s">
        <v>1460</v>
      </c>
      <c r="F107" s="652"/>
      <c r="G107" s="652"/>
      <c r="H107" s="665">
        <v>0</v>
      </c>
      <c r="I107" s="652">
        <v>41</v>
      </c>
      <c r="J107" s="652">
        <v>10489.610000000002</v>
      </c>
      <c r="K107" s="665">
        <v>1</v>
      </c>
      <c r="L107" s="652">
        <v>41</v>
      </c>
      <c r="M107" s="653">
        <v>10489.610000000002</v>
      </c>
    </row>
    <row r="108" spans="1:13" ht="14.4" customHeight="1" x14ac:dyDescent="0.3">
      <c r="A108" s="648" t="s">
        <v>1528</v>
      </c>
      <c r="B108" s="649" t="s">
        <v>1463</v>
      </c>
      <c r="C108" s="649" t="s">
        <v>1280</v>
      </c>
      <c r="D108" s="649" t="s">
        <v>1281</v>
      </c>
      <c r="E108" s="649" t="s">
        <v>1464</v>
      </c>
      <c r="F108" s="652"/>
      <c r="G108" s="652"/>
      <c r="H108" s="665">
        <v>0</v>
      </c>
      <c r="I108" s="652">
        <v>1</v>
      </c>
      <c r="J108" s="652">
        <v>184.22</v>
      </c>
      <c r="K108" s="665">
        <v>1</v>
      </c>
      <c r="L108" s="652">
        <v>1</v>
      </c>
      <c r="M108" s="653">
        <v>184.22</v>
      </c>
    </row>
    <row r="109" spans="1:13" ht="14.4" customHeight="1" x14ac:dyDescent="0.3">
      <c r="A109" s="648" t="s">
        <v>1528</v>
      </c>
      <c r="B109" s="649" t="s">
        <v>1463</v>
      </c>
      <c r="C109" s="649" t="s">
        <v>1840</v>
      </c>
      <c r="D109" s="649" t="s">
        <v>1841</v>
      </c>
      <c r="E109" s="649" t="s">
        <v>1842</v>
      </c>
      <c r="F109" s="652">
        <v>2</v>
      </c>
      <c r="G109" s="652">
        <v>0</v>
      </c>
      <c r="H109" s="665"/>
      <c r="I109" s="652"/>
      <c r="J109" s="652"/>
      <c r="K109" s="665"/>
      <c r="L109" s="652">
        <v>2</v>
      </c>
      <c r="M109" s="653">
        <v>0</v>
      </c>
    </row>
    <row r="110" spans="1:13" ht="14.4" customHeight="1" x14ac:dyDescent="0.3">
      <c r="A110" s="648" t="s">
        <v>1528</v>
      </c>
      <c r="B110" s="649" t="s">
        <v>1465</v>
      </c>
      <c r="C110" s="649" t="s">
        <v>1284</v>
      </c>
      <c r="D110" s="649" t="s">
        <v>1285</v>
      </c>
      <c r="E110" s="649" t="s">
        <v>1286</v>
      </c>
      <c r="F110" s="652"/>
      <c r="G110" s="652"/>
      <c r="H110" s="665">
        <v>0</v>
      </c>
      <c r="I110" s="652">
        <v>17</v>
      </c>
      <c r="J110" s="652">
        <v>2618.17</v>
      </c>
      <c r="K110" s="665">
        <v>1</v>
      </c>
      <c r="L110" s="652">
        <v>17</v>
      </c>
      <c r="M110" s="653">
        <v>2618.17</v>
      </c>
    </row>
    <row r="111" spans="1:13" ht="14.4" customHeight="1" x14ac:dyDescent="0.3">
      <c r="A111" s="648" t="s">
        <v>1528</v>
      </c>
      <c r="B111" s="649" t="s">
        <v>1465</v>
      </c>
      <c r="C111" s="649" t="s">
        <v>1571</v>
      </c>
      <c r="D111" s="649" t="s">
        <v>1572</v>
      </c>
      <c r="E111" s="649" t="s">
        <v>1573</v>
      </c>
      <c r="F111" s="652"/>
      <c r="G111" s="652"/>
      <c r="H111" s="665">
        <v>0</v>
      </c>
      <c r="I111" s="652">
        <v>4</v>
      </c>
      <c r="J111" s="652">
        <v>308.04000000000002</v>
      </c>
      <c r="K111" s="665">
        <v>1</v>
      </c>
      <c r="L111" s="652">
        <v>4</v>
      </c>
      <c r="M111" s="653">
        <v>308.04000000000002</v>
      </c>
    </row>
    <row r="112" spans="1:13" ht="14.4" customHeight="1" x14ac:dyDescent="0.3">
      <c r="A112" s="648" t="s">
        <v>1528</v>
      </c>
      <c r="B112" s="649" t="s">
        <v>1472</v>
      </c>
      <c r="C112" s="649" t="s">
        <v>1550</v>
      </c>
      <c r="D112" s="649" t="s">
        <v>646</v>
      </c>
      <c r="E112" s="649" t="s">
        <v>1551</v>
      </c>
      <c r="F112" s="652"/>
      <c r="G112" s="652"/>
      <c r="H112" s="665">
        <v>0</v>
      </c>
      <c r="I112" s="652">
        <v>1</v>
      </c>
      <c r="J112" s="652">
        <v>29.78</v>
      </c>
      <c r="K112" s="665">
        <v>1</v>
      </c>
      <c r="L112" s="652">
        <v>1</v>
      </c>
      <c r="M112" s="653">
        <v>29.78</v>
      </c>
    </row>
    <row r="113" spans="1:13" ht="14.4" customHeight="1" x14ac:dyDescent="0.3">
      <c r="A113" s="648" t="s">
        <v>1528</v>
      </c>
      <c r="B113" s="649" t="s">
        <v>1472</v>
      </c>
      <c r="C113" s="649" t="s">
        <v>1090</v>
      </c>
      <c r="D113" s="649" t="s">
        <v>646</v>
      </c>
      <c r="E113" s="649" t="s">
        <v>1473</v>
      </c>
      <c r="F113" s="652"/>
      <c r="G113" s="652"/>
      <c r="H113" s="665">
        <v>0</v>
      </c>
      <c r="I113" s="652">
        <v>2</v>
      </c>
      <c r="J113" s="652">
        <v>119.1</v>
      </c>
      <c r="K113" s="665">
        <v>1</v>
      </c>
      <c r="L113" s="652">
        <v>2</v>
      </c>
      <c r="M113" s="653">
        <v>119.1</v>
      </c>
    </row>
    <row r="114" spans="1:13" ht="14.4" customHeight="1" x14ac:dyDescent="0.3">
      <c r="A114" s="648" t="s">
        <v>1529</v>
      </c>
      <c r="B114" s="649" t="s">
        <v>1458</v>
      </c>
      <c r="C114" s="649" t="s">
        <v>1545</v>
      </c>
      <c r="D114" s="649" t="s">
        <v>1459</v>
      </c>
      <c r="E114" s="649" t="s">
        <v>1546</v>
      </c>
      <c r="F114" s="652">
        <v>1</v>
      </c>
      <c r="G114" s="652">
        <v>0</v>
      </c>
      <c r="H114" s="665"/>
      <c r="I114" s="652"/>
      <c r="J114" s="652"/>
      <c r="K114" s="665"/>
      <c r="L114" s="652">
        <v>1</v>
      </c>
      <c r="M114" s="653">
        <v>0</v>
      </c>
    </row>
    <row r="115" spans="1:13" ht="14.4" customHeight="1" x14ac:dyDescent="0.3">
      <c r="A115" s="648" t="s">
        <v>1529</v>
      </c>
      <c r="B115" s="649" t="s">
        <v>1458</v>
      </c>
      <c r="C115" s="649" t="s">
        <v>1228</v>
      </c>
      <c r="D115" s="649" t="s">
        <v>1459</v>
      </c>
      <c r="E115" s="649" t="s">
        <v>1460</v>
      </c>
      <c r="F115" s="652"/>
      <c r="G115" s="652"/>
      <c r="H115" s="665">
        <v>0</v>
      </c>
      <c r="I115" s="652">
        <v>7</v>
      </c>
      <c r="J115" s="652">
        <v>1627.37</v>
      </c>
      <c r="K115" s="665">
        <v>1</v>
      </c>
      <c r="L115" s="652">
        <v>7</v>
      </c>
      <c r="M115" s="653">
        <v>1627.37</v>
      </c>
    </row>
    <row r="116" spans="1:13" ht="14.4" customHeight="1" x14ac:dyDescent="0.3">
      <c r="A116" s="648" t="s">
        <v>1529</v>
      </c>
      <c r="B116" s="649" t="s">
        <v>1458</v>
      </c>
      <c r="C116" s="649" t="s">
        <v>1547</v>
      </c>
      <c r="D116" s="649" t="s">
        <v>1459</v>
      </c>
      <c r="E116" s="649" t="s">
        <v>1460</v>
      </c>
      <c r="F116" s="652">
        <v>2</v>
      </c>
      <c r="G116" s="652">
        <v>666.62</v>
      </c>
      <c r="H116" s="665">
        <v>1</v>
      </c>
      <c r="I116" s="652"/>
      <c r="J116" s="652"/>
      <c r="K116" s="665">
        <v>0</v>
      </c>
      <c r="L116" s="652">
        <v>2</v>
      </c>
      <c r="M116" s="653">
        <v>666.62</v>
      </c>
    </row>
    <row r="117" spans="1:13" ht="14.4" customHeight="1" x14ac:dyDescent="0.3">
      <c r="A117" s="648" t="s">
        <v>1529</v>
      </c>
      <c r="B117" s="649" t="s">
        <v>1465</v>
      </c>
      <c r="C117" s="649" t="s">
        <v>1284</v>
      </c>
      <c r="D117" s="649" t="s">
        <v>1285</v>
      </c>
      <c r="E117" s="649" t="s">
        <v>1286</v>
      </c>
      <c r="F117" s="652"/>
      <c r="G117" s="652"/>
      <c r="H117" s="665">
        <v>0</v>
      </c>
      <c r="I117" s="652">
        <v>2</v>
      </c>
      <c r="J117" s="652">
        <v>308.02</v>
      </c>
      <c r="K117" s="665">
        <v>1</v>
      </c>
      <c r="L117" s="652">
        <v>2</v>
      </c>
      <c r="M117" s="653">
        <v>308.02</v>
      </c>
    </row>
    <row r="118" spans="1:13" ht="14.4" customHeight="1" x14ac:dyDescent="0.3">
      <c r="A118" s="648" t="s">
        <v>1529</v>
      </c>
      <c r="B118" s="649" t="s">
        <v>1465</v>
      </c>
      <c r="C118" s="649" t="s">
        <v>1736</v>
      </c>
      <c r="D118" s="649" t="s">
        <v>1285</v>
      </c>
      <c r="E118" s="649" t="s">
        <v>1286</v>
      </c>
      <c r="F118" s="652">
        <v>1</v>
      </c>
      <c r="G118" s="652">
        <v>154.01</v>
      </c>
      <c r="H118" s="665">
        <v>1</v>
      </c>
      <c r="I118" s="652"/>
      <c r="J118" s="652"/>
      <c r="K118" s="665">
        <v>0</v>
      </c>
      <c r="L118" s="652">
        <v>1</v>
      </c>
      <c r="M118" s="653">
        <v>154.01</v>
      </c>
    </row>
    <row r="119" spans="1:13" ht="14.4" customHeight="1" x14ac:dyDescent="0.3">
      <c r="A119" s="648" t="s">
        <v>1530</v>
      </c>
      <c r="B119" s="649" t="s">
        <v>2007</v>
      </c>
      <c r="C119" s="649" t="s">
        <v>1857</v>
      </c>
      <c r="D119" s="649" t="s">
        <v>1858</v>
      </c>
      <c r="E119" s="649" t="s">
        <v>1859</v>
      </c>
      <c r="F119" s="652"/>
      <c r="G119" s="652"/>
      <c r="H119" s="665">
        <v>0</v>
      </c>
      <c r="I119" s="652">
        <v>2</v>
      </c>
      <c r="J119" s="652">
        <v>83.1</v>
      </c>
      <c r="K119" s="665">
        <v>1</v>
      </c>
      <c r="L119" s="652">
        <v>2</v>
      </c>
      <c r="M119" s="653">
        <v>83.1</v>
      </c>
    </row>
    <row r="120" spans="1:13" ht="14.4" customHeight="1" x14ac:dyDescent="0.3">
      <c r="A120" s="648" t="s">
        <v>1530</v>
      </c>
      <c r="B120" s="649" t="s">
        <v>1458</v>
      </c>
      <c r="C120" s="649" t="s">
        <v>1228</v>
      </c>
      <c r="D120" s="649" t="s">
        <v>1459</v>
      </c>
      <c r="E120" s="649" t="s">
        <v>1460</v>
      </c>
      <c r="F120" s="652"/>
      <c r="G120" s="652"/>
      <c r="H120" s="665">
        <v>0</v>
      </c>
      <c r="I120" s="652">
        <v>29</v>
      </c>
      <c r="J120" s="652">
        <v>8430.84</v>
      </c>
      <c r="K120" s="665">
        <v>1</v>
      </c>
      <c r="L120" s="652">
        <v>29</v>
      </c>
      <c r="M120" s="653">
        <v>8430.84</v>
      </c>
    </row>
    <row r="121" spans="1:13" ht="14.4" customHeight="1" x14ac:dyDescent="0.3">
      <c r="A121" s="648" t="s">
        <v>1530</v>
      </c>
      <c r="B121" s="649" t="s">
        <v>1463</v>
      </c>
      <c r="C121" s="649" t="s">
        <v>1280</v>
      </c>
      <c r="D121" s="649" t="s">
        <v>1281</v>
      </c>
      <c r="E121" s="649" t="s">
        <v>1464</v>
      </c>
      <c r="F121" s="652"/>
      <c r="G121" s="652"/>
      <c r="H121" s="665">
        <v>0</v>
      </c>
      <c r="I121" s="652">
        <v>11</v>
      </c>
      <c r="J121" s="652">
        <v>2026.42</v>
      </c>
      <c r="K121" s="665">
        <v>1</v>
      </c>
      <c r="L121" s="652">
        <v>11</v>
      </c>
      <c r="M121" s="653">
        <v>2026.42</v>
      </c>
    </row>
    <row r="122" spans="1:13" ht="14.4" customHeight="1" x14ac:dyDescent="0.3">
      <c r="A122" s="648" t="s">
        <v>1530</v>
      </c>
      <c r="B122" s="649" t="s">
        <v>1465</v>
      </c>
      <c r="C122" s="649" t="s">
        <v>1284</v>
      </c>
      <c r="D122" s="649" t="s">
        <v>1285</v>
      </c>
      <c r="E122" s="649" t="s">
        <v>1286</v>
      </c>
      <c r="F122" s="652"/>
      <c r="G122" s="652"/>
      <c r="H122" s="665">
        <v>0</v>
      </c>
      <c r="I122" s="652">
        <v>13</v>
      </c>
      <c r="J122" s="652">
        <v>2002.1299999999999</v>
      </c>
      <c r="K122" s="665">
        <v>1</v>
      </c>
      <c r="L122" s="652">
        <v>13</v>
      </c>
      <c r="M122" s="653">
        <v>2002.1299999999999</v>
      </c>
    </row>
    <row r="123" spans="1:13" ht="14.4" customHeight="1" x14ac:dyDescent="0.3">
      <c r="A123" s="648" t="s">
        <v>1530</v>
      </c>
      <c r="B123" s="649" t="s">
        <v>1472</v>
      </c>
      <c r="C123" s="649" t="s">
        <v>1550</v>
      </c>
      <c r="D123" s="649" t="s">
        <v>646</v>
      </c>
      <c r="E123" s="649" t="s">
        <v>1551</v>
      </c>
      <c r="F123" s="652"/>
      <c r="G123" s="652"/>
      <c r="H123" s="665">
        <v>0</v>
      </c>
      <c r="I123" s="652">
        <v>1</v>
      </c>
      <c r="J123" s="652">
        <v>48.31</v>
      </c>
      <c r="K123" s="665">
        <v>1</v>
      </c>
      <c r="L123" s="652">
        <v>1</v>
      </c>
      <c r="M123" s="653">
        <v>48.31</v>
      </c>
    </row>
    <row r="124" spans="1:13" ht="14.4" customHeight="1" x14ac:dyDescent="0.3">
      <c r="A124" s="648" t="s">
        <v>1530</v>
      </c>
      <c r="B124" s="649" t="s">
        <v>1472</v>
      </c>
      <c r="C124" s="649" t="s">
        <v>1090</v>
      </c>
      <c r="D124" s="649" t="s">
        <v>646</v>
      </c>
      <c r="E124" s="649" t="s">
        <v>1473</v>
      </c>
      <c r="F124" s="652"/>
      <c r="G124" s="652"/>
      <c r="H124" s="665">
        <v>0</v>
      </c>
      <c r="I124" s="652">
        <v>1</v>
      </c>
      <c r="J124" s="652">
        <v>96.63</v>
      </c>
      <c r="K124" s="665">
        <v>1</v>
      </c>
      <c r="L124" s="652">
        <v>1</v>
      </c>
      <c r="M124" s="653">
        <v>96.63</v>
      </c>
    </row>
    <row r="125" spans="1:13" ht="14.4" customHeight="1" x14ac:dyDescent="0.3">
      <c r="A125" s="648" t="s">
        <v>1531</v>
      </c>
      <c r="B125" s="649" t="s">
        <v>1458</v>
      </c>
      <c r="C125" s="649" t="s">
        <v>1545</v>
      </c>
      <c r="D125" s="649" t="s">
        <v>1459</v>
      </c>
      <c r="E125" s="649" t="s">
        <v>1546</v>
      </c>
      <c r="F125" s="652">
        <v>4</v>
      </c>
      <c r="G125" s="652">
        <v>0</v>
      </c>
      <c r="H125" s="665"/>
      <c r="I125" s="652"/>
      <c r="J125" s="652"/>
      <c r="K125" s="665"/>
      <c r="L125" s="652">
        <v>4</v>
      </c>
      <c r="M125" s="653">
        <v>0</v>
      </c>
    </row>
    <row r="126" spans="1:13" ht="14.4" customHeight="1" x14ac:dyDescent="0.3">
      <c r="A126" s="648" t="s">
        <v>1531</v>
      </c>
      <c r="B126" s="649" t="s">
        <v>1458</v>
      </c>
      <c r="C126" s="649" t="s">
        <v>1228</v>
      </c>
      <c r="D126" s="649" t="s">
        <v>1459</v>
      </c>
      <c r="E126" s="649" t="s">
        <v>1460</v>
      </c>
      <c r="F126" s="652"/>
      <c r="G126" s="652"/>
      <c r="H126" s="665">
        <v>0</v>
      </c>
      <c r="I126" s="652">
        <v>37</v>
      </c>
      <c r="J126" s="652">
        <v>8803.4699999999993</v>
      </c>
      <c r="K126" s="665">
        <v>1</v>
      </c>
      <c r="L126" s="652">
        <v>37</v>
      </c>
      <c r="M126" s="653">
        <v>8803.4699999999993</v>
      </c>
    </row>
    <row r="127" spans="1:13" ht="14.4" customHeight="1" x14ac:dyDescent="0.3">
      <c r="A127" s="648" t="s">
        <v>1531</v>
      </c>
      <c r="B127" s="649" t="s">
        <v>1458</v>
      </c>
      <c r="C127" s="649" t="s">
        <v>1547</v>
      </c>
      <c r="D127" s="649" t="s">
        <v>1459</v>
      </c>
      <c r="E127" s="649" t="s">
        <v>1460</v>
      </c>
      <c r="F127" s="652">
        <v>6</v>
      </c>
      <c r="G127" s="652">
        <v>941.16000000000008</v>
      </c>
      <c r="H127" s="665">
        <v>1</v>
      </c>
      <c r="I127" s="652"/>
      <c r="J127" s="652"/>
      <c r="K127" s="665">
        <v>0</v>
      </c>
      <c r="L127" s="652">
        <v>6</v>
      </c>
      <c r="M127" s="653">
        <v>941.16000000000008</v>
      </c>
    </row>
    <row r="128" spans="1:13" ht="14.4" customHeight="1" x14ac:dyDescent="0.3">
      <c r="A128" s="648" t="s">
        <v>1531</v>
      </c>
      <c r="B128" s="649" t="s">
        <v>1463</v>
      </c>
      <c r="C128" s="649" t="s">
        <v>1873</v>
      </c>
      <c r="D128" s="649" t="s">
        <v>1841</v>
      </c>
      <c r="E128" s="649" t="s">
        <v>1464</v>
      </c>
      <c r="F128" s="652">
        <v>3</v>
      </c>
      <c r="G128" s="652">
        <v>0</v>
      </c>
      <c r="H128" s="665"/>
      <c r="I128" s="652"/>
      <c r="J128" s="652"/>
      <c r="K128" s="665"/>
      <c r="L128" s="652">
        <v>3</v>
      </c>
      <c r="M128" s="653">
        <v>0</v>
      </c>
    </row>
    <row r="129" spans="1:13" ht="14.4" customHeight="1" x14ac:dyDescent="0.3">
      <c r="A129" s="648" t="s">
        <v>1531</v>
      </c>
      <c r="B129" s="649" t="s">
        <v>1463</v>
      </c>
      <c r="C129" s="649" t="s">
        <v>1870</v>
      </c>
      <c r="D129" s="649" t="s">
        <v>1281</v>
      </c>
      <c r="E129" s="649" t="s">
        <v>1464</v>
      </c>
      <c r="F129" s="652">
        <v>1</v>
      </c>
      <c r="G129" s="652">
        <v>184.22</v>
      </c>
      <c r="H129" s="665">
        <v>1</v>
      </c>
      <c r="I129" s="652"/>
      <c r="J129" s="652"/>
      <c r="K129" s="665">
        <v>0</v>
      </c>
      <c r="L129" s="652">
        <v>1</v>
      </c>
      <c r="M129" s="653">
        <v>184.22</v>
      </c>
    </row>
    <row r="130" spans="1:13" ht="14.4" customHeight="1" x14ac:dyDescent="0.3">
      <c r="A130" s="648" t="s">
        <v>1531</v>
      </c>
      <c r="B130" s="649" t="s">
        <v>1463</v>
      </c>
      <c r="C130" s="649" t="s">
        <v>1280</v>
      </c>
      <c r="D130" s="649" t="s">
        <v>1281</v>
      </c>
      <c r="E130" s="649" t="s">
        <v>1464</v>
      </c>
      <c r="F130" s="652"/>
      <c r="G130" s="652"/>
      <c r="H130" s="665">
        <v>0</v>
      </c>
      <c r="I130" s="652">
        <v>5</v>
      </c>
      <c r="J130" s="652">
        <v>921.09999999999991</v>
      </c>
      <c r="K130" s="665">
        <v>1</v>
      </c>
      <c r="L130" s="652">
        <v>5</v>
      </c>
      <c r="M130" s="653">
        <v>921.09999999999991</v>
      </c>
    </row>
    <row r="131" spans="1:13" ht="14.4" customHeight="1" x14ac:dyDescent="0.3">
      <c r="A131" s="648" t="s">
        <v>1531</v>
      </c>
      <c r="B131" s="649" t="s">
        <v>1463</v>
      </c>
      <c r="C131" s="649" t="s">
        <v>1871</v>
      </c>
      <c r="D131" s="649" t="s">
        <v>1281</v>
      </c>
      <c r="E131" s="649" t="s">
        <v>1872</v>
      </c>
      <c r="F131" s="652">
        <v>1</v>
      </c>
      <c r="G131" s="652">
        <v>0</v>
      </c>
      <c r="H131" s="665"/>
      <c r="I131" s="652"/>
      <c r="J131" s="652"/>
      <c r="K131" s="665"/>
      <c r="L131" s="652">
        <v>1</v>
      </c>
      <c r="M131" s="653">
        <v>0</v>
      </c>
    </row>
    <row r="132" spans="1:13" ht="14.4" customHeight="1" x14ac:dyDescent="0.3">
      <c r="A132" s="648" t="s">
        <v>1531</v>
      </c>
      <c r="B132" s="649" t="s">
        <v>1465</v>
      </c>
      <c r="C132" s="649" t="s">
        <v>1284</v>
      </c>
      <c r="D132" s="649" t="s">
        <v>1285</v>
      </c>
      <c r="E132" s="649" t="s">
        <v>1286</v>
      </c>
      <c r="F132" s="652"/>
      <c r="G132" s="652"/>
      <c r="H132" s="665">
        <v>0</v>
      </c>
      <c r="I132" s="652">
        <v>14</v>
      </c>
      <c r="J132" s="652">
        <v>2156.14</v>
      </c>
      <c r="K132" s="665">
        <v>1</v>
      </c>
      <c r="L132" s="652">
        <v>14</v>
      </c>
      <c r="M132" s="653">
        <v>2156.14</v>
      </c>
    </row>
    <row r="133" spans="1:13" ht="14.4" customHeight="1" x14ac:dyDescent="0.3">
      <c r="A133" s="648" t="s">
        <v>1531</v>
      </c>
      <c r="B133" s="649" t="s">
        <v>1465</v>
      </c>
      <c r="C133" s="649" t="s">
        <v>1736</v>
      </c>
      <c r="D133" s="649" t="s">
        <v>1285</v>
      </c>
      <c r="E133" s="649" t="s">
        <v>1286</v>
      </c>
      <c r="F133" s="652">
        <v>1</v>
      </c>
      <c r="G133" s="652">
        <v>154.01</v>
      </c>
      <c r="H133" s="665">
        <v>1</v>
      </c>
      <c r="I133" s="652"/>
      <c r="J133" s="652"/>
      <c r="K133" s="665">
        <v>0</v>
      </c>
      <c r="L133" s="652">
        <v>1</v>
      </c>
      <c r="M133" s="653">
        <v>154.01</v>
      </c>
    </row>
    <row r="134" spans="1:13" ht="14.4" customHeight="1" x14ac:dyDescent="0.3">
      <c r="A134" s="648" t="s">
        <v>1531</v>
      </c>
      <c r="B134" s="649" t="s">
        <v>2008</v>
      </c>
      <c r="C134" s="649" t="s">
        <v>1579</v>
      </c>
      <c r="D134" s="649" t="s">
        <v>1580</v>
      </c>
      <c r="E134" s="649" t="s">
        <v>1464</v>
      </c>
      <c r="F134" s="652"/>
      <c r="G134" s="652"/>
      <c r="H134" s="665">
        <v>0</v>
      </c>
      <c r="I134" s="652">
        <v>3</v>
      </c>
      <c r="J134" s="652">
        <v>209.57999999999998</v>
      </c>
      <c r="K134" s="665">
        <v>1</v>
      </c>
      <c r="L134" s="652">
        <v>3</v>
      </c>
      <c r="M134" s="653">
        <v>209.57999999999998</v>
      </c>
    </row>
    <row r="135" spans="1:13" ht="14.4" customHeight="1" x14ac:dyDescent="0.3">
      <c r="A135" s="648" t="s">
        <v>1531</v>
      </c>
      <c r="B135" s="649" t="s">
        <v>1468</v>
      </c>
      <c r="C135" s="649" t="s">
        <v>1295</v>
      </c>
      <c r="D135" s="649" t="s">
        <v>1296</v>
      </c>
      <c r="E135" s="649" t="s">
        <v>1471</v>
      </c>
      <c r="F135" s="652"/>
      <c r="G135" s="652"/>
      <c r="H135" s="665">
        <v>0</v>
      </c>
      <c r="I135" s="652">
        <v>3</v>
      </c>
      <c r="J135" s="652">
        <v>2346.66</v>
      </c>
      <c r="K135" s="665">
        <v>1</v>
      </c>
      <c r="L135" s="652">
        <v>3</v>
      </c>
      <c r="M135" s="653">
        <v>2346.66</v>
      </c>
    </row>
    <row r="136" spans="1:13" ht="14.4" customHeight="1" x14ac:dyDescent="0.3">
      <c r="A136" s="648" t="s">
        <v>1531</v>
      </c>
      <c r="B136" s="649" t="s">
        <v>1468</v>
      </c>
      <c r="C136" s="649" t="s">
        <v>1874</v>
      </c>
      <c r="D136" s="649" t="s">
        <v>1875</v>
      </c>
      <c r="E136" s="649" t="s">
        <v>1876</v>
      </c>
      <c r="F136" s="652"/>
      <c r="G136" s="652"/>
      <c r="H136" s="665">
        <v>0</v>
      </c>
      <c r="I136" s="652">
        <v>4</v>
      </c>
      <c r="J136" s="652">
        <v>724.04</v>
      </c>
      <c r="K136" s="665">
        <v>1</v>
      </c>
      <c r="L136" s="652">
        <v>4</v>
      </c>
      <c r="M136" s="653">
        <v>724.04</v>
      </c>
    </row>
    <row r="137" spans="1:13" ht="14.4" customHeight="1" x14ac:dyDescent="0.3">
      <c r="A137" s="648" t="s">
        <v>1531</v>
      </c>
      <c r="B137" s="649" t="s">
        <v>1472</v>
      </c>
      <c r="C137" s="649" t="s">
        <v>1090</v>
      </c>
      <c r="D137" s="649" t="s">
        <v>646</v>
      </c>
      <c r="E137" s="649" t="s">
        <v>1473</v>
      </c>
      <c r="F137" s="652"/>
      <c r="G137" s="652"/>
      <c r="H137" s="665">
        <v>0</v>
      </c>
      <c r="I137" s="652">
        <v>15</v>
      </c>
      <c r="J137" s="652">
        <v>1264.05</v>
      </c>
      <c r="K137" s="665">
        <v>1</v>
      </c>
      <c r="L137" s="652">
        <v>15</v>
      </c>
      <c r="M137" s="653">
        <v>1264.05</v>
      </c>
    </row>
    <row r="138" spans="1:13" ht="14.4" customHeight="1" x14ac:dyDescent="0.3">
      <c r="A138" s="648" t="s">
        <v>1532</v>
      </c>
      <c r="B138" s="649" t="s">
        <v>1458</v>
      </c>
      <c r="C138" s="649" t="s">
        <v>1228</v>
      </c>
      <c r="D138" s="649" t="s">
        <v>1459</v>
      </c>
      <c r="E138" s="649" t="s">
        <v>1460</v>
      </c>
      <c r="F138" s="652"/>
      <c r="G138" s="652"/>
      <c r="H138" s="665">
        <v>0</v>
      </c>
      <c r="I138" s="652">
        <v>69</v>
      </c>
      <c r="J138" s="652">
        <v>17528.440000000002</v>
      </c>
      <c r="K138" s="665">
        <v>1</v>
      </c>
      <c r="L138" s="652">
        <v>69</v>
      </c>
      <c r="M138" s="653">
        <v>17528.440000000002</v>
      </c>
    </row>
    <row r="139" spans="1:13" ht="14.4" customHeight="1" x14ac:dyDescent="0.3">
      <c r="A139" s="648" t="s">
        <v>1532</v>
      </c>
      <c r="B139" s="649" t="s">
        <v>1458</v>
      </c>
      <c r="C139" s="649" t="s">
        <v>1353</v>
      </c>
      <c r="D139" s="649" t="s">
        <v>1493</v>
      </c>
      <c r="E139" s="649" t="s">
        <v>1494</v>
      </c>
      <c r="F139" s="652"/>
      <c r="G139" s="652"/>
      <c r="H139" s="665">
        <v>0</v>
      </c>
      <c r="I139" s="652">
        <v>3</v>
      </c>
      <c r="J139" s="652">
        <v>636.53</v>
      </c>
      <c r="K139" s="665">
        <v>1</v>
      </c>
      <c r="L139" s="652">
        <v>3</v>
      </c>
      <c r="M139" s="653">
        <v>636.53</v>
      </c>
    </row>
    <row r="140" spans="1:13" ht="14.4" customHeight="1" x14ac:dyDescent="0.3">
      <c r="A140" s="648" t="s">
        <v>1532</v>
      </c>
      <c r="B140" s="649" t="s">
        <v>1463</v>
      </c>
      <c r="C140" s="649" t="s">
        <v>1280</v>
      </c>
      <c r="D140" s="649" t="s">
        <v>1281</v>
      </c>
      <c r="E140" s="649" t="s">
        <v>1464</v>
      </c>
      <c r="F140" s="652"/>
      <c r="G140" s="652"/>
      <c r="H140" s="665">
        <v>0</v>
      </c>
      <c r="I140" s="652">
        <v>19</v>
      </c>
      <c r="J140" s="652">
        <v>3500.1799999999994</v>
      </c>
      <c r="K140" s="665">
        <v>1</v>
      </c>
      <c r="L140" s="652">
        <v>19</v>
      </c>
      <c r="M140" s="653">
        <v>3500.1799999999994</v>
      </c>
    </row>
    <row r="141" spans="1:13" ht="14.4" customHeight="1" x14ac:dyDescent="0.3">
      <c r="A141" s="648" t="s">
        <v>1532</v>
      </c>
      <c r="B141" s="649" t="s">
        <v>1465</v>
      </c>
      <c r="C141" s="649" t="s">
        <v>1284</v>
      </c>
      <c r="D141" s="649" t="s">
        <v>1285</v>
      </c>
      <c r="E141" s="649" t="s">
        <v>1286</v>
      </c>
      <c r="F141" s="652"/>
      <c r="G141" s="652"/>
      <c r="H141" s="665">
        <v>0</v>
      </c>
      <c r="I141" s="652">
        <v>23</v>
      </c>
      <c r="J141" s="652">
        <v>3542.2299999999996</v>
      </c>
      <c r="K141" s="665">
        <v>1</v>
      </c>
      <c r="L141" s="652">
        <v>23</v>
      </c>
      <c r="M141" s="653">
        <v>3542.2299999999996</v>
      </c>
    </row>
    <row r="142" spans="1:13" ht="14.4" customHeight="1" x14ac:dyDescent="0.3">
      <c r="A142" s="648" t="s">
        <v>1532</v>
      </c>
      <c r="B142" s="649" t="s">
        <v>1465</v>
      </c>
      <c r="C142" s="649" t="s">
        <v>1736</v>
      </c>
      <c r="D142" s="649" t="s">
        <v>1285</v>
      </c>
      <c r="E142" s="649" t="s">
        <v>1286</v>
      </c>
      <c r="F142" s="652">
        <v>1</v>
      </c>
      <c r="G142" s="652">
        <v>154.01</v>
      </c>
      <c r="H142" s="665">
        <v>1</v>
      </c>
      <c r="I142" s="652"/>
      <c r="J142" s="652"/>
      <c r="K142" s="665">
        <v>0</v>
      </c>
      <c r="L142" s="652">
        <v>1</v>
      </c>
      <c r="M142" s="653">
        <v>154.01</v>
      </c>
    </row>
    <row r="143" spans="1:13" ht="14.4" customHeight="1" x14ac:dyDescent="0.3">
      <c r="A143" s="648" t="s">
        <v>1532</v>
      </c>
      <c r="B143" s="649" t="s">
        <v>1472</v>
      </c>
      <c r="C143" s="649" t="s">
        <v>1550</v>
      </c>
      <c r="D143" s="649" t="s">
        <v>646</v>
      </c>
      <c r="E143" s="649" t="s">
        <v>1551</v>
      </c>
      <c r="F143" s="652"/>
      <c r="G143" s="652"/>
      <c r="H143" s="665">
        <v>0</v>
      </c>
      <c r="I143" s="652">
        <v>11</v>
      </c>
      <c r="J143" s="652">
        <v>512.88000000000011</v>
      </c>
      <c r="K143" s="665">
        <v>1</v>
      </c>
      <c r="L143" s="652">
        <v>11</v>
      </c>
      <c r="M143" s="653">
        <v>512.88000000000011</v>
      </c>
    </row>
    <row r="144" spans="1:13" ht="14.4" customHeight="1" x14ac:dyDescent="0.3">
      <c r="A144" s="648" t="s">
        <v>1532</v>
      </c>
      <c r="B144" s="649" t="s">
        <v>1472</v>
      </c>
      <c r="C144" s="649" t="s">
        <v>1893</v>
      </c>
      <c r="D144" s="649" t="s">
        <v>1894</v>
      </c>
      <c r="E144" s="649" t="s">
        <v>1895</v>
      </c>
      <c r="F144" s="652">
        <v>2</v>
      </c>
      <c r="G144" s="652">
        <v>0</v>
      </c>
      <c r="H144" s="665"/>
      <c r="I144" s="652"/>
      <c r="J144" s="652"/>
      <c r="K144" s="665"/>
      <c r="L144" s="652">
        <v>2</v>
      </c>
      <c r="M144" s="653">
        <v>0</v>
      </c>
    </row>
    <row r="145" spans="1:13" ht="14.4" customHeight="1" x14ac:dyDescent="0.3">
      <c r="A145" s="648" t="s">
        <v>1532</v>
      </c>
      <c r="B145" s="649" t="s">
        <v>1489</v>
      </c>
      <c r="C145" s="649" t="s">
        <v>1889</v>
      </c>
      <c r="D145" s="649" t="s">
        <v>1129</v>
      </c>
      <c r="E145" s="649" t="s">
        <v>1890</v>
      </c>
      <c r="F145" s="652"/>
      <c r="G145" s="652"/>
      <c r="H145" s="665">
        <v>0</v>
      </c>
      <c r="I145" s="652">
        <v>1</v>
      </c>
      <c r="J145" s="652">
        <v>413.22</v>
      </c>
      <c r="K145" s="665">
        <v>1</v>
      </c>
      <c r="L145" s="652">
        <v>1</v>
      </c>
      <c r="M145" s="653">
        <v>413.22</v>
      </c>
    </row>
    <row r="146" spans="1:13" ht="14.4" customHeight="1" x14ac:dyDescent="0.3">
      <c r="A146" s="648" t="s">
        <v>1538</v>
      </c>
      <c r="B146" s="649" t="s">
        <v>1458</v>
      </c>
      <c r="C146" s="649" t="s">
        <v>1228</v>
      </c>
      <c r="D146" s="649" t="s">
        <v>1459</v>
      </c>
      <c r="E146" s="649" t="s">
        <v>1460</v>
      </c>
      <c r="F146" s="652"/>
      <c r="G146" s="652"/>
      <c r="H146" s="665">
        <v>0</v>
      </c>
      <c r="I146" s="652">
        <v>3</v>
      </c>
      <c r="J146" s="652">
        <v>999.93000000000006</v>
      </c>
      <c r="K146" s="665">
        <v>1</v>
      </c>
      <c r="L146" s="652">
        <v>3</v>
      </c>
      <c r="M146" s="653">
        <v>999.93000000000006</v>
      </c>
    </row>
    <row r="147" spans="1:13" ht="14.4" customHeight="1" x14ac:dyDescent="0.3">
      <c r="A147" s="648" t="s">
        <v>1538</v>
      </c>
      <c r="B147" s="649" t="s">
        <v>1465</v>
      </c>
      <c r="C147" s="649" t="s">
        <v>1284</v>
      </c>
      <c r="D147" s="649" t="s">
        <v>1285</v>
      </c>
      <c r="E147" s="649" t="s">
        <v>1286</v>
      </c>
      <c r="F147" s="652"/>
      <c r="G147" s="652"/>
      <c r="H147" s="665">
        <v>0</v>
      </c>
      <c r="I147" s="652">
        <v>1</v>
      </c>
      <c r="J147" s="652">
        <v>154.01</v>
      </c>
      <c r="K147" s="665">
        <v>1</v>
      </c>
      <c r="L147" s="652">
        <v>1</v>
      </c>
      <c r="M147" s="653">
        <v>154.01</v>
      </c>
    </row>
    <row r="148" spans="1:13" ht="14.4" customHeight="1" x14ac:dyDescent="0.3">
      <c r="A148" s="648" t="s">
        <v>1533</v>
      </c>
      <c r="B148" s="649" t="s">
        <v>1458</v>
      </c>
      <c r="C148" s="649" t="s">
        <v>1545</v>
      </c>
      <c r="D148" s="649" t="s">
        <v>1459</v>
      </c>
      <c r="E148" s="649" t="s">
        <v>1546</v>
      </c>
      <c r="F148" s="652">
        <v>8</v>
      </c>
      <c r="G148" s="652">
        <v>0</v>
      </c>
      <c r="H148" s="665"/>
      <c r="I148" s="652"/>
      <c r="J148" s="652"/>
      <c r="K148" s="665"/>
      <c r="L148" s="652">
        <v>8</v>
      </c>
      <c r="M148" s="653">
        <v>0</v>
      </c>
    </row>
    <row r="149" spans="1:13" ht="14.4" customHeight="1" x14ac:dyDescent="0.3">
      <c r="A149" s="648" t="s">
        <v>1533</v>
      </c>
      <c r="B149" s="649" t="s">
        <v>1472</v>
      </c>
      <c r="C149" s="649" t="s">
        <v>1909</v>
      </c>
      <c r="D149" s="649" t="s">
        <v>646</v>
      </c>
      <c r="E149" s="649" t="s">
        <v>1910</v>
      </c>
      <c r="F149" s="652">
        <v>1</v>
      </c>
      <c r="G149" s="652">
        <v>0</v>
      </c>
      <c r="H149" s="665"/>
      <c r="I149" s="652"/>
      <c r="J149" s="652"/>
      <c r="K149" s="665"/>
      <c r="L149" s="652">
        <v>1</v>
      </c>
      <c r="M149" s="653">
        <v>0</v>
      </c>
    </row>
    <row r="150" spans="1:13" ht="14.4" customHeight="1" x14ac:dyDescent="0.3">
      <c r="A150" s="648" t="s">
        <v>1533</v>
      </c>
      <c r="B150" s="649" t="s">
        <v>1472</v>
      </c>
      <c r="C150" s="649" t="s">
        <v>1911</v>
      </c>
      <c r="D150" s="649" t="s">
        <v>646</v>
      </c>
      <c r="E150" s="649" t="s">
        <v>1859</v>
      </c>
      <c r="F150" s="652">
        <v>1</v>
      </c>
      <c r="G150" s="652">
        <v>0</v>
      </c>
      <c r="H150" s="665"/>
      <c r="I150" s="652"/>
      <c r="J150" s="652"/>
      <c r="K150" s="665"/>
      <c r="L150" s="652">
        <v>1</v>
      </c>
      <c r="M150" s="653">
        <v>0</v>
      </c>
    </row>
    <row r="151" spans="1:13" ht="14.4" customHeight="1" x14ac:dyDescent="0.3">
      <c r="A151" s="648" t="s">
        <v>1533</v>
      </c>
      <c r="B151" s="649" t="s">
        <v>2002</v>
      </c>
      <c r="C151" s="649" t="s">
        <v>1901</v>
      </c>
      <c r="D151" s="649" t="s">
        <v>1902</v>
      </c>
      <c r="E151" s="649" t="s">
        <v>1903</v>
      </c>
      <c r="F151" s="652">
        <v>1</v>
      </c>
      <c r="G151" s="652">
        <v>0</v>
      </c>
      <c r="H151" s="665"/>
      <c r="I151" s="652"/>
      <c r="J151" s="652"/>
      <c r="K151" s="665"/>
      <c r="L151" s="652">
        <v>1</v>
      </c>
      <c r="M151" s="653">
        <v>0</v>
      </c>
    </row>
    <row r="152" spans="1:13" ht="14.4" customHeight="1" x14ac:dyDescent="0.3">
      <c r="A152" s="648" t="s">
        <v>1534</v>
      </c>
      <c r="B152" s="649" t="s">
        <v>1458</v>
      </c>
      <c r="C152" s="649" t="s">
        <v>1228</v>
      </c>
      <c r="D152" s="649" t="s">
        <v>1459</v>
      </c>
      <c r="E152" s="649" t="s">
        <v>1460</v>
      </c>
      <c r="F152" s="652"/>
      <c r="G152" s="652"/>
      <c r="H152" s="665">
        <v>0</v>
      </c>
      <c r="I152" s="652">
        <v>10</v>
      </c>
      <c r="J152" s="652">
        <v>2450.8500000000004</v>
      </c>
      <c r="K152" s="665">
        <v>1</v>
      </c>
      <c r="L152" s="652">
        <v>10</v>
      </c>
      <c r="M152" s="653">
        <v>2450.8500000000004</v>
      </c>
    </row>
    <row r="153" spans="1:13" ht="14.4" customHeight="1" x14ac:dyDescent="0.3">
      <c r="A153" s="648" t="s">
        <v>1534</v>
      </c>
      <c r="B153" s="649" t="s">
        <v>1465</v>
      </c>
      <c r="C153" s="649" t="s">
        <v>1284</v>
      </c>
      <c r="D153" s="649" t="s">
        <v>1285</v>
      </c>
      <c r="E153" s="649" t="s">
        <v>1286</v>
      </c>
      <c r="F153" s="652"/>
      <c r="G153" s="652"/>
      <c r="H153" s="665">
        <v>0</v>
      </c>
      <c r="I153" s="652">
        <v>3</v>
      </c>
      <c r="J153" s="652">
        <v>462.03</v>
      </c>
      <c r="K153" s="665">
        <v>1</v>
      </c>
      <c r="L153" s="652">
        <v>3</v>
      </c>
      <c r="M153" s="653">
        <v>462.03</v>
      </c>
    </row>
    <row r="154" spans="1:13" ht="14.4" customHeight="1" x14ac:dyDescent="0.3">
      <c r="A154" s="648" t="s">
        <v>1534</v>
      </c>
      <c r="B154" s="649" t="s">
        <v>1482</v>
      </c>
      <c r="C154" s="649" t="s">
        <v>1167</v>
      </c>
      <c r="D154" s="649" t="s">
        <v>1168</v>
      </c>
      <c r="E154" s="649" t="s">
        <v>1484</v>
      </c>
      <c r="F154" s="652"/>
      <c r="G154" s="652"/>
      <c r="H154" s="665">
        <v>0</v>
      </c>
      <c r="I154" s="652">
        <v>1</v>
      </c>
      <c r="J154" s="652">
        <v>216.16</v>
      </c>
      <c r="K154" s="665">
        <v>1</v>
      </c>
      <c r="L154" s="652">
        <v>1</v>
      </c>
      <c r="M154" s="653">
        <v>216.16</v>
      </c>
    </row>
    <row r="155" spans="1:13" ht="14.4" customHeight="1" x14ac:dyDescent="0.3">
      <c r="A155" s="648" t="s">
        <v>1535</v>
      </c>
      <c r="B155" s="649" t="s">
        <v>1458</v>
      </c>
      <c r="C155" s="649" t="s">
        <v>1228</v>
      </c>
      <c r="D155" s="649" t="s">
        <v>1459</v>
      </c>
      <c r="E155" s="649" t="s">
        <v>1460</v>
      </c>
      <c r="F155" s="652"/>
      <c r="G155" s="652"/>
      <c r="H155" s="665">
        <v>0</v>
      </c>
      <c r="I155" s="652">
        <v>9</v>
      </c>
      <c r="J155" s="652">
        <v>2117.54</v>
      </c>
      <c r="K155" s="665">
        <v>1</v>
      </c>
      <c r="L155" s="652">
        <v>9</v>
      </c>
      <c r="M155" s="653">
        <v>2117.54</v>
      </c>
    </row>
    <row r="156" spans="1:13" ht="14.4" customHeight="1" x14ac:dyDescent="0.3">
      <c r="A156" s="648" t="s">
        <v>1535</v>
      </c>
      <c r="B156" s="649" t="s">
        <v>1458</v>
      </c>
      <c r="C156" s="649" t="s">
        <v>1353</v>
      </c>
      <c r="D156" s="649" t="s">
        <v>1493</v>
      </c>
      <c r="E156" s="649" t="s">
        <v>1494</v>
      </c>
      <c r="F156" s="652"/>
      <c r="G156" s="652"/>
      <c r="H156" s="665">
        <v>0</v>
      </c>
      <c r="I156" s="652">
        <v>2</v>
      </c>
      <c r="J156" s="652">
        <v>303.22000000000003</v>
      </c>
      <c r="K156" s="665">
        <v>1</v>
      </c>
      <c r="L156" s="652">
        <v>2</v>
      </c>
      <c r="M156" s="653">
        <v>303.22000000000003</v>
      </c>
    </row>
    <row r="157" spans="1:13" ht="14.4" customHeight="1" x14ac:dyDescent="0.3">
      <c r="A157" s="648" t="s">
        <v>1535</v>
      </c>
      <c r="B157" s="649" t="s">
        <v>1463</v>
      </c>
      <c r="C157" s="649" t="s">
        <v>1280</v>
      </c>
      <c r="D157" s="649" t="s">
        <v>1281</v>
      </c>
      <c r="E157" s="649" t="s">
        <v>1464</v>
      </c>
      <c r="F157" s="652"/>
      <c r="G157" s="652"/>
      <c r="H157" s="665">
        <v>0</v>
      </c>
      <c r="I157" s="652">
        <v>1</v>
      </c>
      <c r="J157" s="652">
        <v>184.22</v>
      </c>
      <c r="K157" s="665">
        <v>1</v>
      </c>
      <c r="L157" s="652">
        <v>1</v>
      </c>
      <c r="M157" s="653">
        <v>184.22</v>
      </c>
    </row>
    <row r="158" spans="1:13" ht="14.4" customHeight="1" x14ac:dyDescent="0.3">
      <c r="A158" s="648" t="s">
        <v>1535</v>
      </c>
      <c r="B158" s="649" t="s">
        <v>1465</v>
      </c>
      <c r="C158" s="649" t="s">
        <v>1801</v>
      </c>
      <c r="D158" s="649" t="s">
        <v>1466</v>
      </c>
      <c r="E158" s="649" t="s">
        <v>1802</v>
      </c>
      <c r="F158" s="652"/>
      <c r="G158" s="652"/>
      <c r="H158" s="665">
        <v>0</v>
      </c>
      <c r="I158" s="652">
        <v>1</v>
      </c>
      <c r="J158" s="652">
        <v>82.92</v>
      </c>
      <c r="K158" s="665">
        <v>1</v>
      </c>
      <c r="L158" s="652">
        <v>1</v>
      </c>
      <c r="M158" s="653">
        <v>82.92</v>
      </c>
    </row>
    <row r="159" spans="1:13" ht="14.4" customHeight="1" x14ac:dyDescent="0.3">
      <c r="A159" s="648" t="s">
        <v>1536</v>
      </c>
      <c r="B159" s="649" t="s">
        <v>1434</v>
      </c>
      <c r="C159" s="649" t="s">
        <v>1929</v>
      </c>
      <c r="D159" s="649" t="s">
        <v>1930</v>
      </c>
      <c r="E159" s="649" t="s">
        <v>1931</v>
      </c>
      <c r="F159" s="652"/>
      <c r="G159" s="652"/>
      <c r="H159" s="665"/>
      <c r="I159" s="652">
        <v>1</v>
      </c>
      <c r="J159" s="652">
        <v>0</v>
      </c>
      <c r="K159" s="665"/>
      <c r="L159" s="652">
        <v>1</v>
      </c>
      <c r="M159" s="653">
        <v>0</v>
      </c>
    </row>
    <row r="160" spans="1:13" ht="14.4" customHeight="1" x14ac:dyDescent="0.3">
      <c r="A160" s="648" t="s">
        <v>1536</v>
      </c>
      <c r="B160" s="649" t="s">
        <v>1439</v>
      </c>
      <c r="C160" s="649" t="s">
        <v>1105</v>
      </c>
      <c r="D160" s="649" t="s">
        <v>1106</v>
      </c>
      <c r="E160" s="649" t="s">
        <v>1107</v>
      </c>
      <c r="F160" s="652"/>
      <c r="G160" s="652"/>
      <c r="H160" s="665">
        <v>0</v>
      </c>
      <c r="I160" s="652">
        <v>2</v>
      </c>
      <c r="J160" s="652">
        <v>1875.86</v>
      </c>
      <c r="K160" s="665">
        <v>1</v>
      </c>
      <c r="L160" s="652">
        <v>2</v>
      </c>
      <c r="M160" s="653">
        <v>1875.86</v>
      </c>
    </row>
    <row r="161" spans="1:13" ht="14.4" customHeight="1" x14ac:dyDescent="0.3">
      <c r="A161" s="648" t="s">
        <v>1536</v>
      </c>
      <c r="B161" s="649" t="s">
        <v>1458</v>
      </c>
      <c r="C161" s="649" t="s">
        <v>1228</v>
      </c>
      <c r="D161" s="649" t="s">
        <v>1459</v>
      </c>
      <c r="E161" s="649" t="s">
        <v>1460</v>
      </c>
      <c r="F161" s="652"/>
      <c r="G161" s="652"/>
      <c r="H161" s="665">
        <v>0</v>
      </c>
      <c r="I161" s="652">
        <v>4</v>
      </c>
      <c r="J161" s="652">
        <v>980.34</v>
      </c>
      <c r="K161" s="665">
        <v>1</v>
      </c>
      <c r="L161" s="652">
        <v>4</v>
      </c>
      <c r="M161" s="653">
        <v>980.34</v>
      </c>
    </row>
    <row r="162" spans="1:13" ht="14.4" customHeight="1" x14ac:dyDescent="0.3">
      <c r="A162" s="648" t="s">
        <v>1536</v>
      </c>
      <c r="B162" s="649" t="s">
        <v>1463</v>
      </c>
      <c r="C162" s="649" t="s">
        <v>1280</v>
      </c>
      <c r="D162" s="649" t="s">
        <v>1281</v>
      </c>
      <c r="E162" s="649" t="s">
        <v>1464</v>
      </c>
      <c r="F162" s="652"/>
      <c r="G162" s="652"/>
      <c r="H162" s="665">
        <v>0</v>
      </c>
      <c r="I162" s="652">
        <v>5</v>
      </c>
      <c r="J162" s="652">
        <v>921.09999999999991</v>
      </c>
      <c r="K162" s="665">
        <v>1</v>
      </c>
      <c r="L162" s="652">
        <v>5</v>
      </c>
      <c r="M162" s="653">
        <v>921.09999999999991</v>
      </c>
    </row>
    <row r="163" spans="1:13" ht="14.4" customHeight="1" x14ac:dyDescent="0.3">
      <c r="A163" s="648" t="s">
        <v>1536</v>
      </c>
      <c r="B163" s="649" t="s">
        <v>1465</v>
      </c>
      <c r="C163" s="649" t="s">
        <v>1284</v>
      </c>
      <c r="D163" s="649" t="s">
        <v>1285</v>
      </c>
      <c r="E163" s="649" t="s">
        <v>1286</v>
      </c>
      <c r="F163" s="652"/>
      <c r="G163" s="652"/>
      <c r="H163" s="665">
        <v>0</v>
      </c>
      <c r="I163" s="652">
        <v>2</v>
      </c>
      <c r="J163" s="652">
        <v>308.02</v>
      </c>
      <c r="K163" s="665">
        <v>1</v>
      </c>
      <c r="L163" s="652">
        <v>2</v>
      </c>
      <c r="M163" s="653">
        <v>308.02</v>
      </c>
    </row>
    <row r="164" spans="1:13" ht="14.4" customHeight="1" x14ac:dyDescent="0.3">
      <c r="A164" s="648" t="s">
        <v>1536</v>
      </c>
      <c r="B164" s="649" t="s">
        <v>1465</v>
      </c>
      <c r="C164" s="649" t="s">
        <v>1571</v>
      </c>
      <c r="D164" s="649" t="s">
        <v>1572</v>
      </c>
      <c r="E164" s="649" t="s">
        <v>1573</v>
      </c>
      <c r="F164" s="652"/>
      <c r="G164" s="652"/>
      <c r="H164" s="665">
        <v>0</v>
      </c>
      <c r="I164" s="652">
        <v>1</v>
      </c>
      <c r="J164" s="652">
        <v>77.010000000000005</v>
      </c>
      <c r="K164" s="665">
        <v>1</v>
      </c>
      <c r="L164" s="652">
        <v>1</v>
      </c>
      <c r="M164" s="653">
        <v>77.010000000000005</v>
      </c>
    </row>
    <row r="165" spans="1:13" ht="14.4" customHeight="1" x14ac:dyDescent="0.3">
      <c r="A165" s="648" t="s">
        <v>1537</v>
      </c>
      <c r="B165" s="649" t="s">
        <v>1458</v>
      </c>
      <c r="C165" s="649" t="s">
        <v>1228</v>
      </c>
      <c r="D165" s="649" t="s">
        <v>1459</v>
      </c>
      <c r="E165" s="649" t="s">
        <v>1460</v>
      </c>
      <c r="F165" s="652"/>
      <c r="G165" s="652"/>
      <c r="H165" s="665">
        <v>0</v>
      </c>
      <c r="I165" s="652">
        <v>24</v>
      </c>
      <c r="J165" s="652">
        <v>5352.69</v>
      </c>
      <c r="K165" s="665">
        <v>1</v>
      </c>
      <c r="L165" s="652">
        <v>24</v>
      </c>
      <c r="M165" s="653">
        <v>5352.69</v>
      </c>
    </row>
    <row r="166" spans="1:13" ht="14.4" customHeight="1" x14ac:dyDescent="0.3">
      <c r="A166" s="648" t="s">
        <v>1537</v>
      </c>
      <c r="B166" s="649" t="s">
        <v>1458</v>
      </c>
      <c r="C166" s="649" t="s">
        <v>1353</v>
      </c>
      <c r="D166" s="649" t="s">
        <v>1493</v>
      </c>
      <c r="E166" s="649" t="s">
        <v>1494</v>
      </c>
      <c r="F166" s="652"/>
      <c r="G166" s="652"/>
      <c r="H166" s="665">
        <v>0</v>
      </c>
      <c r="I166" s="652">
        <v>1</v>
      </c>
      <c r="J166" s="652">
        <v>151.61000000000001</v>
      </c>
      <c r="K166" s="665">
        <v>1</v>
      </c>
      <c r="L166" s="652">
        <v>1</v>
      </c>
      <c r="M166" s="653">
        <v>151.61000000000001</v>
      </c>
    </row>
    <row r="167" spans="1:13" ht="14.4" customHeight="1" x14ac:dyDescent="0.3">
      <c r="A167" s="648" t="s">
        <v>1537</v>
      </c>
      <c r="B167" s="649" t="s">
        <v>1465</v>
      </c>
      <c r="C167" s="649" t="s">
        <v>1284</v>
      </c>
      <c r="D167" s="649" t="s">
        <v>1285</v>
      </c>
      <c r="E167" s="649" t="s">
        <v>1286</v>
      </c>
      <c r="F167" s="652"/>
      <c r="G167" s="652"/>
      <c r="H167" s="665">
        <v>0</v>
      </c>
      <c r="I167" s="652">
        <v>3</v>
      </c>
      <c r="J167" s="652">
        <v>462.03</v>
      </c>
      <c r="K167" s="665">
        <v>1</v>
      </c>
      <c r="L167" s="652">
        <v>3</v>
      </c>
      <c r="M167" s="653">
        <v>462.03</v>
      </c>
    </row>
    <row r="168" spans="1:13" ht="14.4" customHeight="1" thickBot="1" x14ac:dyDescent="0.35">
      <c r="A168" s="654" t="s">
        <v>1537</v>
      </c>
      <c r="B168" s="655" t="s">
        <v>1465</v>
      </c>
      <c r="C168" s="655" t="s">
        <v>1571</v>
      </c>
      <c r="D168" s="655" t="s">
        <v>1572</v>
      </c>
      <c r="E168" s="655" t="s">
        <v>1573</v>
      </c>
      <c r="F168" s="658"/>
      <c r="G168" s="658"/>
      <c r="H168" s="666">
        <v>0</v>
      </c>
      <c r="I168" s="658">
        <v>1</v>
      </c>
      <c r="J168" s="658">
        <v>77.010000000000005</v>
      </c>
      <c r="K168" s="666">
        <v>1</v>
      </c>
      <c r="L168" s="658">
        <v>1</v>
      </c>
      <c r="M168" s="659">
        <v>77.010000000000005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2" t="s">
        <v>553</v>
      </c>
      <c r="B5" s="633" t="s">
        <v>554</v>
      </c>
      <c r="C5" s="634" t="s">
        <v>555</v>
      </c>
      <c r="D5" s="634" t="s">
        <v>555</v>
      </c>
      <c r="E5" s="634"/>
      <c r="F5" s="634" t="s">
        <v>555</v>
      </c>
      <c r="G5" s="634" t="s">
        <v>555</v>
      </c>
      <c r="H5" s="634" t="s">
        <v>555</v>
      </c>
      <c r="I5" s="635" t="s">
        <v>555</v>
      </c>
      <c r="J5" s="636" t="s">
        <v>74</v>
      </c>
    </row>
    <row r="6" spans="1:10" ht="14.4" customHeight="1" x14ac:dyDescent="0.3">
      <c r="A6" s="632" t="s">
        <v>553</v>
      </c>
      <c r="B6" s="633" t="s">
        <v>353</v>
      </c>
      <c r="C6" s="634">
        <v>8.2532499999999995</v>
      </c>
      <c r="D6" s="634">
        <v>6.7469199999999994</v>
      </c>
      <c r="E6" s="634"/>
      <c r="F6" s="634">
        <v>4.4216300000000004</v>
      </c>
      <c r="G6" s="634">
        <v>8.1666622694090005</v>
      </c>
      <c r="H6" s="634">
        <v>-3.7450322694090001</v>
      </c>
      <c r="I6" s="635">
        <v>0.54142437315703784</v>
      </c>
      <c r="J6" s="636" t="s">
        <v>1</v>
      </c>
    </row>
    <row r="7" spans="1:10" ht="14.4" customHeight="1" x14ac:dyDescent="0.3">
      <c r="A7" s="632" t="s">
        <v>553</v>
      </c>
      <c r="B7" s="633" t="s">
        <v>354</v>
      </c>
      <c r="C7" s="634">
        <v>231.45749999999998</v>
      </c>
      <c r="D7" s="634">
        <v>0</v>
      </c>
      <c r="E7" s="634"/>
      <c r="F7" s="634">
        <v>94.385500000000008</v>
      </c>
      <c r="G7" s="634">
        <v>0</v>
      </c>
      <c r="H7" s="634">
        <v>94.385500000000008</v>
      </c>
      <c r="I7" s="635" t="s">
        <v>555</v>
      </c>
      <c r="J7" s="636" t="s">
        <v>1</v>
      </c>
    </row>
    <row r="8" spans="1:10" ht="14.4" customHeight="1" x14ac:dyDescent="0.3">
      <c r="A8" s="632" t="s">
        <v>553</v>
      </c>
      <c r="B8" s="633" t="s">
        <v>355</v>
      </c>
      <c r="C8" s="634">
        <v>18.619</v>
      </c>
      <c r="D8" s="634">
        <v>21.466249999999</v>
      </c>
      <c r="E8" s="634"/>
      <c r="F8" s="634">
        <v>7.9060400000000008</v>
      </c>
      <c r="G8" s="634">
        <v>12.522670215348418</v>
      </c>
      <c r="H8" s="634">
        <v>-4.6166302153484171</v>
      </c>
      <c r="I8" s="635">
        <v>0.63133819417443082</v>
      </c>
      <c r="J8" s="636" t="s">
        <v>1</v>
      </c>
    </row>
    <row r="9" spans="1:10" ht="14.4" customHeight="1" x14ac:dyDescent="0.3">
      <c r="A9" s="632" t="s">
        <v>553</v>
      </c>
      <c r="B9" s="633" t="s">
        <v>356</v>
      </c>
      <c r="C9" s="634">
        <v>0.15731999999999999</v>
      </c>
      <c r="D9" s="634">
        <v>3.499E-2</v>
      </c>
      <c r="E9" s="634"/>
      <c r="F9" s="634">
        <v>0.44538000000000005</v>
      </c>
      <c r="G9" s="634">
        <v>0.86344386998625</v>
      </c>
      <c r="H9" s="634">
        <v>-0.41806386998624995</v>
      </c>
      <c r="I9" s="635">
        <v>0.51581812724791543</v>
      </c>
      <c r="J9" s="636" t="s">
        <v>1</v>
      </c>
    </row>
    <row r="10" spans="1:10" ht="14.4" customHeight="1" x14ac:dyDescent="0.3">
      <c r="A10" s="632" t="s">
        <v>553</v>
      </c>
      <c r="B10" s="633" t="s">
        <v>357</v>
      </c>
      <c r="C10" s="634">
        <v>111.18687</v>
      </c>
      <c r="D10" s="634">
        <v>128.445189999999</v>
      </c>
      <c r="E10" s="634"/>
      <c r="F10" s="634">
        <v>146.98680000000002</v>
      </c>
      <c r="G10" s="634">
        <v>152.81909136225551</v>
      </c>
      <c r="H10" s="634">
        <v>-5.8322913622554893</v>
      </c>
      <c r="I10" s="635">
        <v>0.96183532233920876</v>
      </c>
      <c r="J10" s="636" t="s">
        <v>1</v>
      </c>
    </row>
    <row r="11" spans="1:10" ht="14.4" customHeight="1" x14ac:dyDescent="0.3">
      <c r="A11" s="632" t="s">
        <v>553</v>
      </c>
      <c r="B11" s="633" t="s">
        <v>358</v>
      </c>
      <c r="C11" s="634">
        <v>755.59835999999996</v>
      </c>
      <c r="D11" s="634">
        <v>127.07994999999698</v>
      </c>
      <c r="E11" s="634"/>
      <c r="F11" s="634">
        <v>165.85372999999998</v>
      </c>
      <c r="G11" s="634">
        <v>272.99815493049169</v>
      </c>
      <c r="H11" s="634">
        <v>-107.14442493049171</v>
      </c>
      <c r="I11" s="635">
        <v>0.60752692648134621</v>
      </c>
      <c r="J11" s="636" t="s">
        <v>1</v>
      </c>
    </row>
    <row r="12" spans="1:10" ht="14.4" customHeight="1" x14ac:dyDescent="0.3">
      <c r="A12" s="632" t="s">
        <v>553</v>
      </c>
      <c r="B12" s="633" t="s">
        <v>359</v>
      </c>
      <c r="C12" s="634">
        <v>10.347000000000001</v>
      </c>
      <c r="D12" s="634">
        <v>13.832000000000001</v>
      </c>
      <c r="E12" s="634"/>
      <c r="F12" s="634">
        <v>25.439</v>
      </c>
      <c r="G12" s="634">
        <v>13.625595415112333</v>
      </c>
      <c r="H12" s="634">
        <v>11.813404584887667</v>
      </c>
      <c r="I12" s="635">
        <v>1.8670009805065297</v>
      </c>
      <c r="J12" s="636" t="s">
        <v>1</v>
      </c>
    </row>
    <row r="13" spans="1:10" ht="14.4" customHeight="1" x14ac:dyDescent="0.3">
      <c r="A13" s="632" t="s">
        <v>553</v>
      </c>
      <c r="B13" s="633" t="s">
        <v>360</v>
      </c>
      <c r="C13" s="634">
        <v>137.25457</v>
      </c>
      <c r="D13" s="634">
        <v>193.66762999999898</v>
      </c>
      <c r="E13" s="634"/>
      <c r="F13" s="634">
        <v>199.02377999999999</v>
      </c>
      <c r="G13" s="634">
        <v>198.63280763242642</v>
      </c>
      <c r="H13" s="634">
        <v>0.39097236757356768</v>
      </c>
      <c r="I13" s="635">
        <v>1.0019683171789882</v>
      </c>
      <c r="J13" s="636" t="s">
        <v>1</v>
      </c>
    </row>
    <row r="14" spans="1:10" ht="14.4" customHeight="1" x14ac:dyDescent="0.3">
      <c r="A14" s="632" t="s">
        <v>553</v>
      </c>
      <c r="B14" s="633" t="s">
        <v>361</v>
      </c>
      <c r="C14" s="634">
        <v>3.6919999999999997</v>
      </c>
      <c r="D14" s="634">
        <v>4.3339999999989995</v>
      </c>
      <c r="E14" s="634"/>
      <c r="F14" s="634">
        <v>6.1310299999999991</v>
      </c>
      <c r="G14" s="634">
        <v>4.4654743341045835</v>
      </c>
      <c r="H14" s="634">
        <v>1.6655556658954156</v>
      </c>
      <c r="I14" s="635">
        <v>1.3729851615482171</v>
      </c>
      <c r="J14" s="636" t="s">
        <v>1</v>
      </c>
    </row>
    <row r="15" spans="1:10" ht="14.4" customHeight="1" x14ac:dyDescent="0.3">
      <c r="A15" s="632" t="s">
        <v>553</v>
      </c>
      <c r="B15" s="633" t="s">
        <v>362</v>
      </c>
      <c r="C15" s="634">
        <v>59.943079999999995</v>
      </c>
      <c r="D15" s="634">
        <v>68.953939999999008</v>
      </c>
      <c r="E15" s="634"/>
      <c r="F15" s="634">
        <v>74.746610000000004</v>
      </c>
      <c r="G15" s="634">
        <v>75.22630695403366</v>
      </c>
      <c r="H15" s="634">
        <v>-0.4796969540336562</v>
      </c>
      <c r="I15" s="635">
        <v>0.99362328188825255</v>
      </c>
      <c r="J15" s="636" t="s">
        <v>1</v>
      </c>
    </row>
    <row r="16" spans="1:10" ht="14.4" customHeight="1" x14ac:dyDescent="0.3">
      <c r="A16" s="632" t="s">
        <v>553</v>
      </c>
      <c r="B16" s="633" t="s">
        <v>363</v>
      </c>
      <c r="C16" s="634">
        <v>0</v>
      </c>
      <c r="D16" s="634">
        <v>0</v>
      </c>
      <c r="E16" s="634"/>
      <c r="F16" s="634">
        <v>0</v>
      </c>
      <c r="G16" s="634">
        <v>0.66355604864500006</v>
      </c>
      <c r="H16" s="634">
        <v>-0.66355604864500006</v>
      </c>
      <c r="I16" s="635">
        <v>0</v>
      </c>
      <c r="J16" s="636" t="s">
        <v>1</v>
      </c>
    </row>
    <row r="17" spans="1:10" ht="14.4" customHeight="1" x14ac:dyDescent="0.3">
      <c r="A17" s="632" t="s">
        <v>553</v>
      </c>
      <c r="B17" s="633" t="s">
        <v>364</v>
      </c>
      <c r="C17" s="634">
        <v>380.93692999999996</v>
      </c>
      <c r="D17" s="634">
        <v>434.68548999999797</v>
      </c>
      <c r="E17" s="634"/>
      <c r="F17" s="634">
        <v>451.29825</v>
      </c>
      <c r="G17" s="634">
        <v>577.38689523676635</v>
      </c>
      <c r="H17" s="634">
        <v>-126.08864523676635</v>
      </c>
      <c r="I17" s="635">
        <v>0.78162191369954492</v>
      </c>
      <c r="J17" s="636" t="s">
        <v>1</v>
      </c>
    </row>
    <row r="18" spans="1:10" ht="14.4" customHeight="1" x14ac:dyDescent="0.3">
      <c r="A18" s="632" t="s">
        <v>553</v>
      </c>
      <c r="B18" s="633" t="s">
        <v>557</v>
      </c>
      <c r="C18" s="634">
        <v>1717.4458800000002</v>
      </c>
      <c r="D18" s="634">
        <v>999.24635999998986</v>
      </c>
      <c r="E18" s="634"/>
      <c r="F18" s="634">
        <v>1176.6377500000001</v>
      </c>
      <c r="G18" s="634">
        <v>1317.3706582685791</v>
      </c>
      <c r="H18" s="634">
        <v>-140.73290826857897</v>
      </c>
      <c r="I18" s="635">
        <v>0.89317136571605116</v>
      </c>
      <c r="J18" s="636" t="s">
        <v>558</v>
      </c>
    </row>
    <row r="20" spans="1:10" ht="14.4" customHeight="1" x14ac:dyDescent="0.3">
      <c r="A20" s="632" t="s">
        <v>553</v>
      </c>
      <c r="B20" s="633" t="s">
        <v>554</v>
      </c>
      <c r="C20" s="634" t="s">
        <v>555</v>
      </c>
      <c r="D20" s="634" t="s">
        <v>555</v>
      </c>
      <c r="E20" s="634"/>
      <c r="F20" s="634" t="s">
        <v>555</v>
      </c>
      <c r="G20" s="634" t="s">
        <v>555</v>
      </c>
      <c r="H20" s="634" t="s">
        <v>555</v>
      </c>
      <c r="I20" s="635" t="s">
        <v>555</v>
      </c>
      <c r="J20" s="636" t="s">
        <v>74</v>
      </c>
    </row>
    <row r="21" spans="1:10" ht="14.4" customHeight="1" x14ac:dyDescent="0.3">
      <c r="A21" s="632" t="s">
        <v>564</v>
      </c>
      <c r="B21" s="633" t="s">
        <v>565</v>
      </c>
      <c r="C21" s="634" t="s">
        <v>555</v>
      </c>
      <c r="D21" s="634" t="s">
        <v>555</v>
      </c>
      <c r="E21" s="634"/>
      <c r="F21" s="634" t="s">
        <v>555</v>
      </c>
      <c r="G21" s="634" t="s">
        <v>555</v>
      </c>
      <c r="H21" s="634" t="s">
        <v>555</v>
      </c>
      <c r="I21" s="635" t="s">
        <v>555</v>
      </c>
      <c r="J21" s="636" t="s">
        <v>0</v>
      </c>
    </row>
    <row r="22" spans="1:10" ht="14.4" customHeight="1" x14ac:dyDescent="0.3">
      <c r="A22" s="632" t="s">
        <v>564</v>
      </c>
      <c r="B22" s="633" t="s">
        <v>356</v>
      </c>
      <c r="C22" s="634">
        <v>0.14363999999999999</v>
      </c>
      <c r="D22" s="634">
        <v>0</v>
      </c>
      <c r="E22" s="634"/>
      <c r="F22" s="634">
        <v>0.43134000000000006</v>
      </c>
      <c r="G22" s="634">
        <v>0.83494806683458334</v>
      </c>
      <c r="H22" s="634">
        <v>-0.40360806683458328</v>
      </c>
      <c r="I22" s="635">
        <v>0.51660698088118995</v>
      </c>
      <c r="J22" s="636" t="s">
        <v>1</v>
      </c>
    </row>
    <row r="23" spans="1:10" ht="14.4" customHeight="1" x14ac:dyDescent="0.3">
      <c r="A23" s="632" t="s">
        <v>564</v>
      </c>
      <c r="B23" s="633" t="s">
        <v>357</v>
      </c>
      <c r="C23" s="634">
        <v>8.1858199999999997</v>
      </c>
      <c r="D23" s="634">
        <v>9.7943800000000003</v>
      </c>
      <c r="E23" s="634"/>
      <c r="F23" s="634">
        <v>19.96885</v>
      </c>
      <c r="G23" s="634">
        <v>19.3663817327785</v>
      </c>
      <c r="H23" s="634">
        <v>0.60246826722150004</v>
      </c>
      <c r="I23" s="635">
        <v>1.0311089740734478</v>
      </c>
      <c r="J23" s="636" t="s">
        <v>1</v>
      </c>
    </row>
    <row r="24" spans="1:10" ht="14.4" customHeight="1" x14ac:dyDescent="0.3">
      <c r="A24" s="632" t="s">
        <v>564</v>
      </c>
      <c r="B24" s="633" t="s">
        <v>358</v>
      </c>
      <c r="C24" s="634">
        <v>32.56447</v>
      </c>
      <c r="D24" s="634">
        <v>29.343509999999</v>
      </c>
      <c r="E24" s="634"/>
      <c r="F24" s="634">
        <v>43.001599999999996</v>
      </c>
      <c r="G24" s="634">
        <v>65.558094432697416</v>
      </c>
      <c r="H24" s="634">
        <v>-22.55649443269742</v>
      </c>
      <c r="I24" s="635">
        <v>0.65593120684961126</v>
      </c>
      <c r="J24" s="636" t="s">
        <v>1</v>
      </c>
    </row>
    <row r="25" spans="1:10" ht="14.4" customHeight="1" x14ac:dyDescent="0.3">
      <c r="A25" s="632" t="s">
        <v>564</v>
      </c>
      <c r="B25" s="633" t="s">
        <v>359</v>
      </c>
      <c r="C25" s="634">
        <v>6.0150000000000006</v>
      </c>
      <c r="D25" s="634">
        <v>13.832000000000001</v>
      </c>
      <c r="E25" s="634"/>
      <c r="F25" s="634">
        <v>25.439</v>
      </c>
      <c r="G25" s="634">
        <v>13.625595415112333</v>
      </c>
      <c r="H25" s="634">
        <v>11.813404584887667</v>
      </c>
      <c r="I25" s="635">
        <v>1.8670009805065297</v>
      </c>
      <c r="J25" s="636" t="s">
        <v>1</v>
      </c>
    </row>
    <row r="26" spans="1:10" ht="14.4" customHeight="1" x14ac:dyDescent="0.3">
      <c r="A26" s="632" t="s">
        <v>564</v>
      </c>
      <c r="B26" s="633" t="s">
        <v>360</v>
      </c>
      <c r="C26" s="634">
        <v>11.32311</v>
      </c>
      <c r="D26" s="634">
        <v>19.08605</v>
      </c>
      <c r="E26" s="634"/>
      <c r="F26" s="634">
        <v>20.488910000000001</v>
      </c>
      <c r="G26" s="634">
        <v>18.100468391595335</v>
      </c>
      <c r="H26" s="634">
        <v>2.3884416084046656</v>
      </c>
      <c r="I26" s="635">
        <v>1.1319546851900086</v>
      </c>
      <c r="J26" s="636" t="s">
        <v>1</v>
      </c>
    </row>
    <row r="27" spans="1:10" ht="14.4" customHeight="1" x14ac:dyDescent="0.3">
      <c r="A27" s="632" t="s">
        <v>564</v>
      </c>
      <c r="B27" s="633" t="s">
        <v>361</v>
      </c>
      <c r="C27" s="634">
        <v>0.58000000000000007</v>
      </c>
      <c r="D27" s="634">
        <v>0.98699999999999988</v>
      </c>
      <c r="E27" s="634"/>
      <c r="F27" s="634">
        <v>1.65726</v>
      </c>
      <c r="G27" s="634">
        <v>0.97146035252524998</v>
      </c>
      <c r="H27" s="634">
        <v>0.68579964747474997</v>
      </c>
      <c r="I27" s="635">
        <v>1.7059471296919704</v>
      </c>
      <c r="J27" s="636" t="s">
        <v>1</v>
      </c>
    </row>
    <row r="28" spans="1:10" ht="14.4" customHeight="1" x14ac:dyDescent="0.3">
      <c r="A28" s="632" t="s">
        <v>564</v>
      </c>
      <c r="B28" s="633" t="s">
        <v>362</v>
      </c>
      <c r="C28" s="634">
        <v>7.2300199999999997</v>
      </c>
      <c r="D28" s="634">
        <v>6.7584100000000005</v>
      </c>
      <c r="E28" s="634"/>
      <c r="F28" s="634">
        <v>12.7363</v>
      </c>
      <c r="G28" s="634">
        <v>12.00796478285425</v>
      </c>
      <c r="H28" s="634">
        <v>0.72833521714574978</v>
      </c>
      <c r="I28" s="635">
        <v>1.0606543432060789</v>
      </c>
      <c r="J28" s="636" t="s">
        <v>1</v>
      </c>
    </row>
    <row r="29" spans="1:10" ht="14.4" customHeight="1" x14ac:dyDescent="0.3">
      <c r="A29" s="632" t="s">
        <v>564</v>
      </c>
      <c r="B29" s="633" t="s">
        <v>363</v>
      </c>
      <c r="C29" s="634">
        <v>0</v>
      </c>
      <c r="D29" s="634">
        <v>0</v>
      </c>
      <c r="E29" s="634"/>
      <c r="F29" s="634">
        <v>0</v>
      </c>
      <c r="G29" s="634">
        <v>0.66355604864500006</v>
      </c>
      <c r="H29" s="634">
        <v>-0.66355604864500006</v>
      </c>
      <c r="I29" s="635">
        <v>0</v>
      </c>
      <c r="J29" s="636" t="s">
        <v>1</v>
      </c>
    </row>
    <row r="30" spans="1:10" ht="14.4" customHeight="1" x14ac:dyDescent="0.3">
      <c r="A30" s="632" t="s">
        <v>564</v>
      </c>
      <c r="B30" s="633" t="s">
        <v>364</v>
      </c>
      <c r="C30" s="634" t="s">
        <v>555</v>
      </c>
      <c r="D30" s="634">
        <v>0</v>
      </c>
      <c r="E30" s="634"/>
      <c r="F30" s="634">
        <v>0</v>
      </c>
      <c r="G30" s="634">
        <v>1.1585949277245</v>
      </c>
      <c r="H30" s="634">
        <v>-1.1585949277245</v>
      </c>
      <c r="I30" s="635">
        <v>0</v>
      </c>
      <c r="J30" s="636" t="s">
        <v>1</v>
      </c>
    </row>
    <row r="31" spans="1:10" ht="14.4" customHeight="1" x14ac:dyDescent="0.3">
      <c r="A31" s="632" t="s">
        <v>564</v>
      </c>
      <c r="B31" s="633" t="s">
        <v>566</v>
      </c>
      <c r="C31" s="634">
        <v>66.042059999999992</v>
      </c>
      <c r="D31" s="634">
        <v>79.80134999999899</v>
      </c>
      <c r="E31" s="634"/>
      <c r="F31" s="634">
        <v>123.72326</v>
      </c>
      <c r="G31" s="634">
        <v>132.28706415076715</v>
      </c>
      <c r="H31" s="634">
        <v>-8.5638041507671545</v>
      </c>
      <c r="I31" s="635">
        <v>0.93526348017666328</v>
      </c>
      <c r="J31" s="636" t="s">
        <v>562</v>
      </c>
    </row>
    <row r="32" spans="1:10" ht="14.4" customHeight="1" x14ac:dyDescent="0.3">
      <c r="A32" s="632" t="s">
        <v>555</v>
      </c>
      <c r="B32" s="633" t="s">
        <v>555</v>
      </c>
      <c r="C32" s="634" t="s">
        <v>555</v>
      </c>
      <c r="D32" s="634" t="s">
        <v>555</v>
      </c>
      <c r="E32" s="634"/>
      <c r="F32" s="634" t="s">
        <v>555</v>
      </c>
      <c r="G32" s="634" t="s">
        <v>555</v>
      </c>
      <c r="H32" s="634" t="s">
        <v>555</v>
      </c>
      <c r="I32" s="635" t="s">
        <v>555</v>
      </c>
      <c r="J32" s="636" t="s">
        <v>563</v>
      </c>
    </row>
    <row r="33" spans="1:10" ht="14.4" customHeight="1" x14ac:dyDescent="0.3">
      <c r="A33" s="632" t="s">
        <v>567</v>
      </c>
      <c r="B33" s="633" t="s">
        <v>568</v>
      </c>
      <c r="C33" s="634" t="s">
        <v>555</v>
      </c>
      <c r="D33" s="634" t="s">
        <v>555</v>
      </c>
      <c r="E33" s="634"/>
      <c r="F33" s="634" t="s">
        <v>555</v>
      </c>
      <c r="G33" s="634" t="s">
        <v>555</v>
      </c>
      <c r="H33" s="634" t="s">
        <v>555</v>
      </c>
      <c r="I33" s="635" t="s">
        <v>555</v>
      </c>
      <c r="J33" s="636" t="s">
        <v>0</v>
      </c>
    </row>
    <row r="34" spans="1:10" ht="14.4" customHeight="1" x14ac:dyDescent="0.3">
      <c r="A34" s="632" t="s">
        <v>567</v>
      </c>
      <c r="B34" s="633" t="s">
        <v>353</v>
      </c>
      <c r="C34" s="634">
        <v>0</v>
      </c>
      <c r="D34" s="634">
        <v>0</v>
      </c>
      <c r="E34" s="634"/>
      <c r="F34" s="634" t="s">
        <v>555</v>
      </c>
      <c r="G34" s="634" t="s">
        <v>555</v>
      </c>
      <c r="H34" s="634" t="s">
        <v>555</v>
      </c>
      <c r="I34" s="635" t="s">
        <v>555</v>
      </c>
      <c r="J34" s="636" t="s">
        <v>1</v>
      </c>
    </row>
    <row r="35" spans="1:10" ht="14.4" customHeight="1" x14ac:dyDescent="0.3">
      <c r="A35" s="632" t="s">
        <v>567</v>
      </c>
      <c r="B35" s="633" t="s">
        <v>354</v>
      </c>
      <c r="C35" s="634">
        <v>95.178729999999987</v>
      </c>
      <c r="D35" s="634">
        <v>0</v>
      </c>
      <c r="E35" s="634"/>
      <c r="F35" s="634">
        <v>94.385500000000008</v>
      </c>
      <c r="G35" s="634">
        <v>0</v>
      </c>
      <c r="H35" s="634">
        <v>94.385500000000008</v>
      </c>
      <c r="I35" s="635" t="s">
        <v>555</v>
      </c>
      <c r="J35" s="636" t="s">
        <v>1</v>
      </c>
    </row>
    <row r="36" spans="1:10" ht="14.4" customHeight="1" x14ac:dyDescent="0.3">
      <c r="A36" s="632" t="s">
        <v>567</v>
      </c>
      <c r="B36" s="633" t="s">
        <v>355</v>
      </c>
      <c r="C36" s="634">
        <v>18.619</v>
      </c>
      <c r="D36" s="634">
        <v>21.466249999999</v>
      </c>
      <c r="E36" s="634"/>
      <c r="F36" s="634">
        <v>7.9060400000000008</v>
      </c>
      <c r="G36" s="634">
        <v>12.522670215348418</v>
      </c>
      <c r="H36" s="634">
        <v>-4.6166302153484171</v>
      </c>
      <c r="I36" s="635">
        <v>0.63133819417443082</v>
      </c>
      <c r="J36" s="636" t="s">
        <v>1</v>
      </c>
    </row>
    <row r="37" spans="1:10" ht="14.4" customHeight="1" x14ac:dyDescent="0.3">
      <c r="A37" s="632" t="s">
        <v>567</v>
      </c>
      <c r="B37" s="633" t="s">
        <v>356</v>
      </c>
      <c r="C37" s="634">
        <v>0</v>
      </c>
      <c r="D37" s="634">
        <v>0</v>
      </c>
      <c r="E37" s="634"/>
      <c r="F37" s="634" t="s">
        <v>555</v>
      </c>
      <c r="G37" s="634" t="s">
        <v>555</v>
      </c>
      <c r="H37" s="634" t="s">
        <v>555</v>
      </c>
      <c r="I37" s="635" t="s">
        <v>555</v>
      </c>
      <c r="J37" s="636" t="s">
        <v>1</v>
      </c>
    </row>
    <row r="38" spans="1:10" ht="14.4" customHeight="1" x14ac:dyDescent="0.3">
      <c r="A38" s="632" t="s">
        <v>567</v>
      </c>
      <c r="B38" s="633" t="s">
        <v>357</v>
      </c>
      <c r="C38" s="634">
        <v>26.287930000000003</v>
      </c>
      <c r="D38" s="634">
        <v>26.291149999998996</v>
      </c>
      <c r="E38" s="634"/>
      <c r="F38" s="634">
        <v>30.200030000000002</v>
      </c>
      <c r="G38" s="634">
        <v>26.533829056128333</v>
      </c>
      <c r="H38" s="634">
        <v>3.6662009438716687</v>
      </c>
      <c r="I38" s="635">
        <v>1.1381708209590244</v>
      </c>
      <c r="J38" s="636" t="s">
        <v>1</v>
      </c>
    </row>
    <row r="39" spans="1:10" ht="14.4" customHeight="1" x14ac:dyDescent="0.3">
      <c r="A39" s="632" t="s">
        <v>567</v>
      </c>
      <c r="B39" s="633" t="s">
        <v>358</v>
      </c>
      <c r="C39" s="634">
        <v>12.7636</v>
      </c>
      <c r="D39" s="634">
        <v>24.952199999999998</v>
      </c>
      <c r="E39" s="634"/>
      <c r="F39" s="634">
        <v>21.836970000000001</v>
      </c>
      <c r="G39" s="634">
        <v>63.431748804450258</v>
      </c>
      <c r="H39" s="634">
        <v>-41.594778804450257</v>
      </c>
      <c r="I39" s="635">
        <v>0.34425930880953354</v>
      </c>
      <c r="J39" s="636" t="s">
        <v>1</v>
      </c>
    </row>
    <row r="40" spans="1:10" ht="14.4" customHeight="1" x14ac:dyDescent="0.3">
      <c r="A40" s="632" t="s">
        <v>567</v>
      </c>
      <c r="B40" s="633" t="s">
        <v>360</v>
      </c>
      <c r="C40" s="634">
        <v>31.169689999999999</v>
      </c>
      <c r="D40" s="634">
        <v>34.380659999998997</v>
      </c>
      <c r="E40" s="634"/>
      <c r="F40" s="634">
        <v>37.559689999999996</v>
      </c>
      <c r="G40" s="634">
        <v>37.781333901678508</v>
      </c>
      <c r="H40" s="634">
        <v>-0.22164390167851167</v>
      </c>
      <c r="I40" s="635">
        <v>0.99413350777250709</v>
      </c>
      <c r="J40" s="636" t="s">
        <v>1</v>
      </c>
    </row>
    <row r="41" spans="1:10" ht="14.4" customHeight="1" x14ac:dyDescent="0.3">
      <c r="A41" s="632" t="s">
        <v>567</v>
      </c>
      <c r="B41" s="633" t="s">
        <v>361</v>
      </c>
      <c r="C41" s="634">
        <v>0.57699999999999996</v>
      </c>
      <c r="D41" s="634">
        <v>0.82899999999899998</v>
      </c>
      <c r="E41" s="634"/>
      <c r="F41" s="634">
        <v>1.2089999999999996</v>
      </c>
      <c r="G41" s="634">
        <v>0.92810681374016668</v>
      </c>
      <c r="H41" s="634">
        <v>0.28089318625983295</v>
      </c>
      <c r="I41" s="635">
        <v>1.3026517875974477</v>
      </c>
      <c r="J41" s="636" t="s">
        <v>1</v>
      </c>
    </row>
    <row r="42" spans="1:10" ht="14.4" customHeight="1" x14ac:dyDescent="0.3">
      <c r="A42" s="632" t="s">
        <v>567</v>
      </c>
      <c r="B42" s="633" t="s">
        <v>362</v>
      </c>
      <c r="C42" s="634">
        <v>10.643660000000001</v>
      </c>
      <c r="D42" s="634">
        <v>12.10961</v>
      </c>
      <c r="E42" s="634"/>
      <c r="F42" s="634">
        <v>14.619909999999999</v>
      </c>
      <c r="G42" s="634">
        <v>14.486659595429582</v>
      </c>
      <c r="H42" s="634">
        <v>0.13325040457041659</v>
      </c>
      <c r="I42" s="635">
        <v>1.0091981456244374</v>
      </c>
      <c r="J42" s="636" t="s">
        <v>1</v>
      </c>
    </row>
    <row r="43" spans="1:10" ht="14.4" customHeight="1" x14ac:dyDescent="0.3">
      <c r="A43" s="632" t="s">
        <v>567</v>
      </c>
      <c r="B43" s="633" t="s">
        <v>364</v>
      </c>
      <c r="C43" s="634">
        <v>46.342359999999999</v>
      </c>
      <c r="D43" s="634">
        <v>298.701719999999</v>
      </c>
      <c r="E43" s="634"/>
      <c r="F43" s="634">
        <v>245.14906999999999</v>
      </c>
      <c r="G43" s="634">
        <v>326.08095159852388</v>
      </c>
      <c r="H43" s="634">
        <v>-80.931881598523887</v>
      </c>
      <c r="I43" s="635">
        <v>0.75180432588356616</v>
      </c>
      <c r="J43" s="636" t="s">
        <v>1</v>
      </c>
    </row>
    <row r="44" spans="1:10" ht="14.4" customHeight="1" x14ac:dyDescent="0.3">
      <c r="A44" s="632" t="s">
        <v>567</v>
      </c>
      <c r="B44" s="633" t="s">
        <v>569</v>
      </c>
      <c r="C44" s="634">
        <v>241.58197000000001</v>
      </c>
      <c r="D44" s="634">
        <v>418.730589999995</v>
      </c>
      <c r="E44" s="634"/>
      <c r="F44" s="634">
        <v>452.86621000000002</v>
      </c>
      <c r="G44" s="634">
        <v>481.76529998529918</v>
      </c>
      <c r="H44" s="634">
        <v>-28.899089985299156</v>
      </c>
      <c r="I44" s="635">
        <v>0.9400141729049788</v>
      </c>
      <c r="J44" s="636" t="s">
        <v>562</v>
      </c>
    </row>
    <row r="45" spans="1:10" ht="14.4" customHeight="1" x14ac:dyDescent="0.3">
      <c r="A45" s="632" t="s">
        <v>555</v>
      </c>
      <c r="B45" s="633" t="s">
        <v>555</v>
      </c>
      <c r="C45" s="634" t="s">
        <v>555</v>
      </c>
      <c r="D45" s="634" t="s">
        <v>555</v>
      </c>
      <c r="E45" s="634"/>
      <c r="F45" s="634" t="s">
        <v>555</v>
      </c>
      <c r="G45" s="634" t="s">
        <v>555</v>
      </c>
      <c r="H45" s="634" t="s">
        <v>555</v>
      </c>
      <c r="I45" s="635" t="s">
        <v>555</v>
      </c>
      <c r="J45" s="636" t="s">
        <v>563</v>
      </c>
    </row>
    <row r="46" spans="1:10" ht="14.4" customHeight="1" x14ac:dyDescent="0.3">
      <c r="A46" s="632" t="s">
        <v>570</v>
      </c>
      <c r="B46" s="633" t="s">
        <v>571</v>
      </c>
      <c r="C46" s="634" t="s">
        <v>555</v>
      </c>
      <c r="D46" s="634" t="s">
        <v>555</v>
      </c>
      <c r="E46" s="634"/>
      <c r="F46" s="634" t="s">
        <v>555</v>
      </c>
      <c r="G46" s="634" t="s">
        <v>555</v>
      </c>
      <c r="H46" s="634" t="s">
        <v>555</v>
      </c>
      <c r="I46" s="635" t="s">
        <v>555</v>
      </c>
      <c r="J46" s="636" t="s">
        <v>0</v>
      </c>
    </row>
    <row r="47" spans="1:10" ht="14.4" customHeight="1" x14ac:dyDescent="0.3">
      <c r="A47" s="632" t="s">
        <v>570</v>
      </c>
      <c r="B47" s="633" t="s">
        <v>353</v>
      </c>
      <c r="C47" s="634">
        <v>1.9317099999999998</v>
      </c>
      <c r="D47" s="634" t="s">
        <v>555</v>
      </c>
      <c r="E47" s="634"/>
      <c r="F47" s="634" t="s">
        <v>555</v>
      </c>
      <c r="G47" s="634" t="s">
        <v>555</v>
      </c>
      <c r="H47" s="634" t="s">
        <v>555</v>
      </c>
      <c r="I47" s="635" t="s">
        <v>555</v>
      </c>
      <c r="J47" s="636" t="s">
        <v>1</v>
      </c>
    </row>
    <row r="48" spans="1:10" ht="14.4" customHeight="1" x14ac:dyDescent="0.3">
      <c r="A48" s="632" t="s">
        <v>570</v>
      </c>
      <c r="B48" s="633" t="s">
        <v>354</v>
      </c>
      <c r="C48" s="634">
        <v>49.159350000000003</v>
      </c>
      <c r="D48" s="634">
        <v>0</v>
      </c>
      <c r="E48" s="634"/>
      <c r="F48" s="634" t="s">
        <v>555</v>
      </c>
      <c r="G48" s="634" t="s">
        <v>555</v>
      </c>
      <c r="H48" s="634" t="s">
        <v>555</v>
      </c>
      <c r="I48" s="635" t="s">
        <v>555</v>
      </c>
      <c r="J48" s="636" t="s">
        <v>1</v>
      </c>
    </row>
    <row r="49" spans="1:10" ht="14.4" customHeight="1" x14ac:dyDescent="0.3">
      <c r="A49" s="632" t="s">
        <v>570</v>
      </c>
      <c r="B49" s="633" t="s">
        <v>355</v>
      </c>
      <c r="C49" s="634">
        <v>0</v>
      </c>
      <c r="D49" s="634">
        <v>0</v>
      </c>
      <c r="E49" s="634"/>
      <c r="F49" s="634" t="s">
        <v>555</v>
      </c>
      <c r="G49" s="634" t="s">
        <v>555</v>
      </c>
      <c r="H49" s="634" t="s">
        <v>555</v>
      </c>
      <c r="I49" s="635" t="s">
        <v>555</v>
      </c>
      <c r="J49" s="636" t="s">
        <v>1</v>
      </c>
    </row>
    <row r="50" spans="1:10" ht="14.4" customHeight="1" x14ac:dyDescent="0.3">
      <c r="A50" s="632" t="s">
        <v>570</v>
      </c>
      <c r="B50" s="633" t="s">
        <v>357</v>
      </c>
      <c r="C50" s="634">
        <v>55.455810000000007</v>
      </c>
      <c r="D50" s="634">
        <v>63.350879999999997</v>
      </c>
      <c r="E50" s="634"/>
      <c r="F50" s="634">
        <v>62.283480000000012</v>
      </c>
      <c r="G50" s="634">
        <v>75.848339181369425</v>
      </c>
      <c r="H50" s="634">
        <v>-13.564859181369414</v>
      </c>
      <c r="I50" s="635">
        <v>0.82115812517749442</v>
      </c>
      <c r="J50" s="636" t="s">
        <v>1</v>
      </c>
    </row>
    <row r="51" spans="1:10" ht="14.4" customHeight="1" x14ac:dyDescent="0.3">
      <c r="A51" s="632" t="s">
        <v>570</v>
      </c>
      <c r="B51" s="633" t="s">
        <v>358</v>
      </c>
      <c r="C51" s="634">
        <v>31.101750000000003</v>
      </c>
      <c r="D51" s="634">
        <v>15.431499999999001</v>
      </c>
      <c r="E51" s="634"/>
      <c r="F51" s="634">
        <v>7.8252000000000006</v>
      </c>
      <c r="G51" s="634">
        <v>53.980396018120253</v>
      </c>
      <c r="H51" s="634">
        <v>-46.15519601812025</v>
      </c>
      <c r="I51" s="635">
        <v>0.14496373826848585</v>
      </c>
      <c r="J51" s="636" t="s">
        <v>1</v>
      </c>
    </row>
    <row r="52" spans="1:10" ht="14.4" customHeight="1" x14ac:dyDescent="0.3">
      <c r="A52" s="632" t="s">
        <v>570</v>
      </c>
      <c r="B52" s="633" t="s">
        <v>360</v>
      </c>
      <c r="C52" s="634">
        <v>68.594290000000001</v>
      </c>
      <c r="D52" s="634">
        <v>98.198250000000002</v>
      </c>
      <c r="E52" s="634"/>
      <c r="F52" s="634">
        <v>94.383729999999986</v>
      </c>
      <c r="G52" s="634">
        <v>94.788565334858504</v>
      </c>
      <c r="H52" s="634">
        <v>-0.40483533485851808</v>
      </c>
      <c r="I52" s="635">
        <v>0.99572906992074028</v>
      </c>
      <c r="J52" s="636" t="s">
        <v>1</v>
      </c>
    </row>
    <row r="53" spans="1:10" ht="14.4" customHeight="1" x14ac:dyDescent="0.3">
      <c r="A53" s="632" t="s">
        <v>570</v>
      </c>
      <c r="B53" s="633" t="s">
        <v>361</v>
      </c>
      <c r="C53" s="634">
        <v>1.643</v>
      </c>
      <c r="D53" s="634">
        <v>1.0649999999999999</v>
      </c>
      <c r="E53" s="634"/>
      <c r="F53" s="634">
        <v>1.3049999999999997</v>
      </c>
      <c r="G53" s="634">
        <v>1.2195239757592498</v>
      </c>
      <c r="H53" s="634">
        <v>8.5476024240749959E-2</v>
      </c>
      <c r="I53" s="635">
        <v>1.0700896628026804</v>
      </c>
      <c r="J53" s="636" t="s">
        <v>1</v>
      </c>
    </row>
    <row r="54" spans="1:10" ht="14.4" customHeight="1" x14ac:dyDescent="0.3">
      <c r="A54" s="632" t="s">
        <v>570</v>
      </c>
      <c r="B54" s="633" t="s">
        <v>362</v>
      </c>
      <c r="C54" s="634">
        <v>32.182699999999997</v>
      </c>
      <c r="D54" s="634">
        <v>30.773769999999001</v>
      </c>
      <c r="E54" s="634"/>
      <c r="F54" s="634">
        <v>22.580650000000002</v>
      </c>
      <c r="G54" s="634">
        <v>29.774636671722831</v>
      </c>
      <c r="H54" s="634">
        <v>-7.1939866717228291</v>
      </c>
      <c r="I54" s="635">
        <v>0.75838540866041848</v>
      </c>
      <c r="J54" s="636" t="s">
        <v>1</v>
      </c>
    </row>
    <row r="55" spans="1:10" ht="14.4" customHeight="1" x14ac:dyDescent="0.3">
      <c r="A55" s="632" t="s">
        <v>570</v>
      </c>
      <c r="B55" s="633" t="s">
        <v>364</v>
      </c>
      <c r="C55" s="634">
        <v>185.32083999999998</v>
      </c>
      <c r="D55" s="634">
        <v>86.665269999999992</v>
      </c>
      <c r="E55" s="634"/>
      <c r="F55" s="634">
        <v>79.680029999999988</v>
      </c>
      <c r="G55" s="634">
        <v>117.33713196326451</v>
      </c>
      <c r="H55" s="634">
        <v>-37.657101963264523</v>
      </c>
      <c r="I55" s="635">
        <v>0.67906918012062822</v>
      </c>
      <c r="J55" s="636" t="s">
        <v>1</v>
      </c>
    </row>
    <row r="56" spans="1:10" ht="14.4" customHeight="1" x14ac:dyDescent="0.3">
      <c r="A56" s="632" t="s">
        <v>570</v>
      </c>
      <c r="B56" s="633" t="s">
        <v>572</v>
      </c>
      <c r="C56" s="634">
        <v>425.38945000000001</v>
      </c>
      <c r="D56" s="634">
        <v>295.484669999998</v>
      </c>
      <c r="E56" s="634"/>
      <c r="F56" s="634">
        <v>268.05808999999999</v>
      </c>
      <c r="G56" s="634">
        <v>372.94859314509472</v>
      </c>
      <c r="H56" s="634">
        <v>-104.89050314509473</v>
      </c>
      <c r="I56" s="635">
        <v>0.71875345537424418</v>
      </c>
      <c r="J56" s="636" t="s">
        <v>562</v>
      </c>
    </row>
    <row r="57" spans="1:10" ht="14.4" customHeight="1" x14ac:dyDescent="0.3">
      <c r="A57" s="632" t="s">
        <v>555</v>
      </c>
      <c r="B57" s="633" t="s">
        <v>555</v>
      </c>
      <c r="C57" s="634" t="s">
        <v>555</v>
      </c>
      <c r="D57" s="634" t="s">
        <v>555</v>
      </c>
      <c r="E57" s="634"/>
      <c r="F57" s="634" t="s">
        <v>555</v>
      </c>
      <c r="G57" s="634" t="s">
        <v>555</v>
      </c>
      <c r="H57" s="634" t="s">
        <v>555</v>
      </c>
      <c r="I57" s="635" t="s">
        <v>555</v>
      </c>
      <c r="J57" s="636" t="s">
        <v>563</v>
      </c>
    </row>
    <row r="58" spans="1:10" ht="14.4" customHeight="1" x14ac:dyDescent="0.3">
      <c r="A58" s="632" t="s">
        <v>573</v>
      </c>
      <c r="B58" s="633" t="s">
        <v>574</v>
      </c>
      <c r="C58" s="634" t="s">
        <v>555</v>
      </c>
      <c r="D58" s="634" t="s">
        <v>555</v>
      </c>
      <c r="E58" s="634"/>
      <c r="F58" s="634" t="s">
        <v>555</v>
      </c>
      <c r="G58" s="634" t="s">
        <v>555</v>
      </c>
      <c r="H58" s="634" t="s">
        <v>555</v>
      </c>
      <c r="I58" s="635" t="s">
        <v>555</v>
      </c>
      <c r="J58" s="636" t="s">
        <v>0</v>
      </c>
    </row>
    <row r="59" spans="1:10" ht="14.4" customHeight="1" x14ac:dyDescent="0.3">
      <c r="A59" s="632" t="s">
        <v>573</v>
      </c>
      <c r="B59" s="633" t="s">
        <v>353</v>
      </c>
      <c r="C59" s="634">
        <v>6.3215399999999997</v>
      </c>
      <c r="D59" s="634">
        <v>6.7469199999999994</v>
      </c>
      <c r="E59" s="634"/>
      <c r="F59" s="634">
        <v>4.4216300000000004</v>
      </c>
      <c r="G59" s="634">
        <v>8.1666622694090005</v>
      </c>
      <c r="H59" s="634">
        <v>-3.7450322694090001</v>
      </c>
      <c r="I59" s="635">
        <v>0.54142437315703784</v>
      </c>
      <c r="J59" s="636" t="s">
        <v>1</v>
      </c>
    </row>
    <row r="60" spans="1:10" ht="14.4" customHeight="1" x14ac:dyDescent="0.3">
      <c r="A60" s="632" t="s">
        <v>573</v>
      </c>
      <c r="B60" s="633" t="s">
        <v>354</v>
      </c>
      <c r="C60" s="634">
        <v>87.119419999999991</v>
      </c>
      <c r="D60" s="634">
        <v>0</v>
      </c>
      <c r="E60" s="634"/>
      <c r="F60" s="634" t="s">
        <v>555</v>
      </c>
      <c r="G60" s="634" t="s">
        <v>555</v>
      </c>
      <c r="H60" s="634" t="s">
        <v>555</v>
      </c>
      <c r="I60" s="635" t="s">
        <v>555</v>
      </c>
      <c r="J60" s="636" t="s">
        <v>1</v>
      </c>
    </row>
    <row r="61" spans="1:10" ht="14.4" customHeight="1" x14ac:dyDescent="0.3">
      <c r="A61" s="632" t="s">
        <v>573</v>
      </c>
      <c r="B61" s="633" t="s">
        <v>356</v>
      </c>
      <c r="C61" s="634">
        <v>1.3679999999999999E-2</v>
      </c>
      <c r="D61" s="634">
        <v>3.499E-2</v>
      </c>
      <c r="E61" s="634"/>
      <c r="F61" s="634">
        <v>1.404E-2</v>
      </c>
      <c r="G61" s="634">
        <v>2.8495803151666665E-2</v>
      </c>
      <c r="H61" s="634">
        <v>-1.4455803151666665E-2</v>
      </c>
      <c r="I61" s="635">
        <v>0.4927041334919815</v>
      </c>
      <c r="J61" s="636" t="s">
        <v>1</v>
      </c>
    </row>
    <row r="62" spans="1:10" ht="14.4" customHeight="1" x14ac:dyDescent="0.3">
      <c r="A62" s="632" t="s">
        <v>573</v>
      </c>
      <c r="B62" s="633" t="s">
        <v>357</v>
      </c>
      <c r="C62" s="634">
        <v>21.257309999999997</v>
      </c>
      <c r="D62" s="634">
        <v>29.008779999999994</v>
      </c>
      <c r="E62" s="634"/>
      <c r="F62" s="634">
        <v>34.534439999999996</v>
      </c>
      <c r="G62" s="634">
        <v>31.070541391979251</v>
      </c>
      <c r="H62" s="634">
        <v>3.4638986080207452</v>
      </c>
      <c r="I62" s="635">
        <v>1.111484977500744</v>
      </c>
      <c r="J62" s="636" t="s">
        <v>1</v>
      </c>
    </row>
    <row r="63" spans="1:10" ht="14.4" customHeight="1" x14ac:dyDescent="0.3">
      <c r="A63" s="632" t="s">
        <v>573</v>
      </c>
      <c r="B63" s="633" t="s">
        <v>358</v>
      </c>
      <c r="C63" s="634">
        <v>679.16854000000001</v>
      </c>
      <c r="D63" s="634">
        <v>57.352739999998995</v>
      </c>
      <c r="E63" s="634"/>
      <c r="F63" s="634">
        <v>93.189959999999999</v>
      </c>
      <c r="G63" s="634">
        <v>90.027915675223767</v>
      </c>
      <c r="H63" s="634">
        <v>3.1620443247762324</v>
      </c>
      <c r="I63" s="635">
        <v>1.0351229316047184</v>
      </c>
      <c r="J63" s="636" t="s">
        <v>1</v>
      </c>
    </row>
    <row r="64" spans="1:10" ht="14.4" customHeight="1" x14ac:dyDescent="0.3">
      <c r="A64" s="632" t="s">
        <v>573</v>
      </c>
      <c r="B64" s="633" t="s">
        <v>359</v>
      </c>
      <c r="C64" s="634">
        <v>4.3319999999999999</v>
      </c>
      <c r="D64" s="634">
        <v>0</v>
      </c>
      <c r="E64" s="634"/>
      <c r="F64" s="634" t="s">
        <v>555</v>
      </c>
      <c r="G64" s="634" t="s">
        <v>555</v>
      </c>
      <c r="H64" s="634" t="s">
        <v>555</v>
      </c>
      <c r="I64" s="635" t="s">
        <v>555</v>
      </c>
      <c r="J64" s="636" t="s">
        <v>1</v>
      </c>
    </row>
    <row r="65" spans="1:10" ht="14.4" customHeight="1" x14ac:dyDescent="0.3">
      <c r="A65" s="632" t="s">
        <v>573</v>
      </c>
      <c r="B65" s="633" t="s">
        <v>360</v>
      </c>
      <c r="C65" s="634">
        <v>26.167480000000001</v>
      </c>
      <c r="D65" s="634">
        <v>42.002670000000002</v>
      </c>
      <c r="E65" s="634"/>
      <c r="F65" s="634">
        <v>46.591450000000002</v>
      </c>
      <c r="G65" s="634">
        <v>47.962440004294088</v>
      </c>
      <c r="H65" s="634">
        <v>-1.3709900042940859</v>
      </c>
      <c r="I65" s="635">
        <v>0.97141534075056768</v>
      </c>
      <c r="J65" s="636" t="s">
        <v>1</v>
      </c>
    </row>
    <row r="66" spans="1:10" ht="14.4" customHeight="1" x14ac:dyDescent="0.3">
      <c r="A66" s="632" t="s">
        <v>573</v>
      </c>
      <c r="B66" s="633" t="s">
        <v>361</v>
      </c>
      <c r="C66" s="634">
        <v>0.89200000000000002</v>
      </c>
      <c r="D66" s="634">
        <v>1.4529999999999998</v>
      </c>
      <c r="E66" s="634"/>
      <c r="F66" s="634">
        <v>1.9597699999999998</v>
      </c>
      <c r="G66" s="634">
        <v>1.3463831920799167</v>
      </c>
      <c r="H66" s="634">
        <v>0.61338680792008304</v>
      </c>
      <c r="I66" s="635">
        <v>1.4555811536628827</v>
      </c>
      <c r="J66" s="636" t="s">
        <v>1</v>
      </c>
    </row>
    <row r="67" spans="1:10" ht="14.4" customHeight="1" x14ac:dyDescent="0.3">
      <c r="A67" s="632" t="s">
        <v>573</v>
      </c>
      <c r="B67" s="633" t="s">
        <v>362</v>
      </c>
      <c r="C67" s="634">
        <v>9.8867000000000012</v>
      </c>
      <c r="D67" s="634">
        <v>19.312149999999999</v>
      </c>
      <c r="E67" s="634"/>
      <c r="F67" s="634">
        <v>24.809750000000001</v>
      </c>
      <c r="G67" s="634">
        <v>18.957045904026998</v>
      </c>
      <c r="H67" s="634">
        <v>5.852704095973003</v>
      </c>
      <c r="I67" s="635">
        <v>1.3087350278942842</v>
      </c>
      <c r="J67" s="636" t="s">
        <v>1</v>
      </c>
    </row>
    <row r="68" spans="1:10" ht="14.4" customHeight="1" x14ac:dyDescent="0.3">
      <c r="A68" s="632" t="s">
        <v>573</v>
      </c>
      <c r="B68" s="633" t="s">
        <v>364</v>
      </c>
      <c r="C68" s="634">
        <v>149.27373</v>
      </c>
      <c r="D68" s="634">
        <v>49.318499999999005</v>
      </c>
      <c r="E68" s="634"/>
      <c r="F68" s="634">
        <v>126.46915</v>
      </c>
      <c r="G68" s="634">
        <v>132.81021674725349</v>
      </c>
      <c r="H68" s="634">
        <v>-6.3410667472534925</v>
      </c>
      <c r="I68" s="635">
        <v>0.95225467661632568</v>
      </c>
      <c r="J68" s="636" t="s">
        <v>1</v>
      </c>
    </row>
    <row r="69" spans="1:10" ht="14.4" customHeight="1" x14ac:dyDescent="0.3">
      <c r="A69" s="632" t="s">
        <v>573</v>
      </c>
      <c r="B69" s="633" t="s">
        <v>575</v>
      </c>
      <c r="C69" s="634">
        <v>984.43240000000003</v>
      </c>
      <c r="D69" s="634">
        <v>205.22974999999801</v>
      </c>
      <c r="E69" s="634"/>
      <c r="F69" s="634">
        <v>331.99018999999998</v>
      </c>
      <c r="G69" s="634">
        <v>330.36970098741818</v>
      </c>
      <c r="H69" s="634">
        <v>1.6204890125817997</v>
      </c>
      <c r="I69" s="635">
        <v>1.0049050775774486</v>
      </c>
      <c r="J69" s="636" t="s">
        <v>562</v>
      </c>
    </row>
    <row r="70" spans="1:10" ht="14.4" customHeight="1" x14ac:dyDescent="0.3">
      <c r="A70" s="632" t="s">
        <v>555</v>
      </c>
      <c r="B70" s="633" t="s">
        <v>555</v>
      </c>
      <c r="C70" s="634" t="s">
        <v>555</v>
      </c>
      <c r="D70" s="634" t="s">
        <v>555</v>
      </c>
      <c r="E70" s="634"/>
      <c r="F70" s="634" t="s">
        <v>555</v>
      </c>
      <c r="G70" s="634" t="s">
        <v>555</v>
      </c>
      <c r="H70" s="634" t="s">
        <v>555</v>
      </c>
      <c r="I70" s="635" t="s">
        <v>555</v>
      </c>
      <c r="J70" s="636" t="s">
        <v>563</v>
      </c>
    </row>
    <row r="71" spans="1:10" ht="14.4" customHeight="1" x14ac:dyDescent="0.3">
      <c r="A71" s="632" t="s">
        <v>553</v>
      </c>
      <c r="B71" s="633" t="s">
        <v>557</v>
      </c>
      <c r="C71" s="634">
        <v>1717.4458800000002</v>
      </c>
      <c r="D71" s="634">
        <v>999.24635999999009</v>
      </c>
      <c r="E71" s="634"/>
      <c r="F71" s="634">
        <v>1176.6377499999999</v>
      </c>
      <c r="G71" s="634">
        <v>1317.3706582685791</v>
      </c>
      <c r="H71" s="634">
        <v>-140.73290826857919</v>
      </c>
      <c r="I71" s="635">
        <v>0.89317136571605105</v>
      </c>
      <c r="J71" s="636" t="s">
        <v>558</v>
      </c>
    </row>
  </sheetData>
  <mergeCells count="3">
    <mergeCell ref="A1:I1"/>
    <mergeCell ref="F3:I3"/>
    <mergeCell ref="C4:D4"/>
  </mergeCells>
  <conditionalFormatting sqref="F19 F72:F65537">
    <cfRule type="cellIs" dxfId="36" priority="18" stopIfTrue="1" operator="greaterThan">
      <formula>1</formula>
    </cfRule>
  </conditionalFormatting>
  <conditionalFormatting sqref="H5:H18">
    <cfRule type="expression" dxfId="35" priority="14">
      <formula>$H5&gt;0</formula>
    </cfRule>
  </conditionalFormatting>
  <conditionalFormatting sqref="I5:I18">
    <cfRule type="expression" dxfId="34" priority="15">
      <formula>$I5&gt;1</formula>
    </cfRule>
  </conditionalFormatting>
  <conditionalFormatting sqref="B5:B18">
    <cfRule type="expression" dxfId="33" priority="11">
      <formula>OR($J5="NS",$J5="SumaNS",$J5="Účet")</formula>
    </cfRule>
  </conditionalFormatting>
  <conditionalFormatting sqref="F5:I18 B5:D18">
    <cfRule type="expression" dxfId="32" priority="17">
      <formula>AND($J5&lt;&gt;"",$J5&lt;&gt;"mezeraKL")</formula>
    </cfRule>
  </conditionalFormatting>
  <conditionalFormatting sqref="B5:D18 F5:I18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0" priority="13">
      <formula>OR($J5="SumaNS",$J5="NS")</formula>
    </cfRule>
  </conditionalFormatting>
  <conditionalFormatting sqref="A5:A18">
    <cfRule type="expression" dxfId="29" priority="9">
      <formula>AND($J5&lt;&gt;"mezeraKL",$J5&lt;&gt;"")</formula>
    </cfRule>
  </conditionalFormatting>
  <conditionalFormatting sqref="A5:A18">
    <cfRule type="expression" dxfId="28" priority="10">
      <formula>AND($J5&lt;&gt;"",$J5&lt;&gt;"mezeraKL")</formula>
    </cfRule>
  </conditionalFormatting>
  <conditionalFormatting sqref="H20:H71">
    <cfRule type="expression" dxfId="27" priority="5">
      <formula>$H20&gt;0</formula>
    </cfRule>
  </conditionalFormatting>
  <conditionalFormatting sqref="A20:A71">
    <cfRule type="expression" dxfId="26" priority="2">
      <formula>AND($J20&lt;&gt;"mezeraKL",$J20&lt;&gt;"")</formula>
    </cfRule>
  </conditionalFormatting>
  <conditionalFormatting sqref="I20:I71">
    <cfRule type="expression" dxfId="25" priority="6">
      <formula>$I20&gt;1</formula>
    </cfRule>
  </conditionalFormatting>
  <conditionalFormatting sqref="B20:B71">
    <cfRule type="expression" dxfId="24" priority="1">
      <formula>OR($J20="NS",$J20="SumaNS",$J20="Účet")</formula>
    </cfRule>
  </conditionalFormatting>
  <conditionalFormatting sqref="A20:D71 F20:I71">
    <cfRule type="expression" dxfId="23" priority="8">
      <formula>AND($J20&lt;&gt;"",$J20&lt;&gt;"mezeraKL")</formula>
    </cfRule>
  </conditionalFormatting>
  <conditionalFormatting sqref="B20:D71 F20:I71">
    <cfRule type="expression" dxfId="22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71 F20:I71">
    <cfRule type="expression" dxfId="21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9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2613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6.893212654281764</v>
      </c>
      <c r="J3" s="207">
        <f>SUBTOTAL(9,J5:J1048576)</f>
        <v>170695.07699999999</v>
      </c>
      <c r="K3" s="208">
        <f>SUBTOTAL(9,K5:K1048576)</f>
        <v>1176637.4648</v>
      </c>
    </row>
    <row r="4" spans="1:11" s="338" customFormat="1" ht="14.4" customHeight="1" thickBot="1" x14ac:dyDescent="0.35">
      <c r="A4" s="738" t="s">
        <v>4</v>
      </c>
      <c r="B4" s="739" t="s">
        <v>5</v>
      </c>
      <c r="C4" s="739" t="s">
        <v>0</v>
      </c>
      <c r="D4" s="739" t="s">
        <v>6</v>
      </c>
      <c r="E4" s="739" t="s">
        <v>7</v>
      </c>
      <c r="F4" s="739" t="s">
        <v>1</v>
      </c>
      <c r="G4" s="739" t="s">
        <v>90</v>
      </c>
      <c r="H4" s="639" t="s">
        <v>11</v>
      </c>
      <c r="I4" s="640" t="s">
        <v>185</v>
      </c>
      <c r="J4" s="640" t="s">
        <v>13</v>
      </c>
      <c r="K4" s="641" t="s">
        <v>202</v>
      </c>
    </row>
    <row r="5" spans="1:11" ht="14.4" customHeight="1" x14ac:dyDescent="0.3">
      <c r="A5" s="721" t="s">
        <v>553</v>
      </c>
      <c r="B5" s="722" t="s">
        <v>1391</v>
      </c>
      <c r="C5" s="725" t="s">
        <v>564</v>
      </c>
      <c r="D5" s="740" t="s">
        <v>1392</v>
      </c>
      <c r="E5" s="725" t="s">
        <v>2593</v>
      </c>
      <c r="F5" s="740" t="s">
        <v>2594</v>
      </c>
      <c r="G5" s="725" t="s">
        <v>2010</v>
      </c>
      <c r="H5" s="725" t="s">
        <v>2011</v>
      </c>
      <c r="I5" s="229">
        <v>156.11000000000001</v>
      </c>
      <c r="J5" s="229">
        <v>1</v>
      </c>
      <c r="K5" s="735">
        <v>156.11000000000001</v>
      </c>
    </row>
    <row r="6" spans="1:11" ht="14.4" customHeight="1" x14ac:dyDescent="0.3">
      <c r="A6" s="648" t="s">
        <v>553</v>
      </c>
      <c r="B6" s="649" t="s">
        <v>1391</v>
      </c>
      <c r="C6" s="650" t="s">
        <v>564</v>
      </c>
      <c r="D6" s="651" t="s">
        <v>1392</v>
      </c>
      <c r="E6" s="650" t="s">
        <v>2593</v>
      </c>
      <c r="F6" s="651" t="s">
        <v>2594</v>
      </c>
      <c r="G6" s="650" t="s">
        <v>2012</v>
      </c>
      <c r="H6" s="650" t="s">
        <v>2013</v>
      </c>
      <c r="I6" s="652">
        <v>166.85</v>
      </c>
      <c r="J6" s="652">
        <v>1</v>
      </c>
      <c r="K6" s="653">
        <v>166.85</v>
      </c>
    </row>
    <row r="7" spans="1:11" ht="14.4" customHeight="1" x14ac:dyDescent="0.3">
      <c r="A7" s="648" t="s">
        <v>553</v>
      </c>
      <c r="B7" s="649" t="s">
        <v>1391</v>
      </c>
      <c r="C7" s="650" t="s">
        <v>564</v>
      </c>
      <c r="D7" s="651" t="s">
        <v>1392</v>
      </c>
      <c r="E7" s="650" t="s">
        <v>2593</v>
      </c>
      <c r="F7" s="651" t="s">
        <v>2594</v>
      </c>
      <c r="G7" s="650" t="s">
        <v>2014</v>
      </c>
      <c r="H7" s="650" t="s">
        <v>2015</v>
      </c>
      <c r="I7" s="652">
        <v>260.3</v>
      </c>
      <c r="J7" s="652">
        <v>1</v>
      </c>
      <c r="K7" s="653">
        <v>260.3</v>
      </c>
    </row>
    <row r="8" spans="1:11" ht="14.4" customHeight="1" x14ac:dyDescent="0.3">
      <c r="A8" s="648" t="s">
        <v>553</v>
      </c>
      <c r="B8" s="649" t="s">
        <v>1391</v>
      </c>
      <c r="C8" s="650" t="s">
        <v>564</v>
      </c>
      <c r="D8" s="651" t="s">
        <v>1392</v>
      </c>
      <c r="E8" s="650" t="s">
        <v>2593</v>
      </c>
      <c r="F8" s="651" t="s">
        <v>2594</v>
      </c>
      <c r="G8" s="650" t="s">
        <v>2016</v>
      </c>
      <c r="H8" s="650" t="s">
        <v>2017</v>
      </c>
      <c r="I8" s="652">
        <v>27.21</v>
      </c>
      <c r="J8" s="652">
        <v>1</v>
      </c>
      <c r="K8" s="653">
        <v>27.21</v>
      </c>
    </row>
    <row r="9" spans="1:11" ht="14.4" customHeight="1" x14ac:dyDescent="0.3">
      <c r="A9" s="648" t="s">
        <v>553</v>
      </c>
      <c r="B9" s="649" t="s">
        <v>1391</v>
      </c>
      <c r="C9" s="650" t="s">
        <v>564</v>
      </c>
      <c r="D9" s="651" t="s">
        <v>1392</v>
      </c>
      <c r="E9" s="650" t="s">
        <v>2593</v>
      </c>
      <c r="F9" s="651" t="s">
        <v>2594</v>
      </c>
      <c r="G9" s="650" t="s">
        <v>2018</v>
      </c>
      <c r="H9" s="650" t="s">
        <v>2019</v>
      </c>
      <c r="I9" s="652">
        <v>22.15</v>
      </c>
      <c r="J9" s="652">
        <v>25</v>
      </c>
      <c r="K9" s="653">
        <v>553.75</v>
      </c>
    </row>
    <row r="10" spans="1:11" ht="14.4" customHeight="1" x14ac:dyDescent="0.3">
      <c r="A10" s="648" t="s">
        <v>553</v>
      </c>
      <c r="B10" s="649" t="s">
        <v>1391</v>
      </c>
      <c r="C10" s="650" t="s">
        <v>564</v>
      </c>
      <c r="D10" s="651" t="s">
        <v>1392</v>
      </c>
      <c r="E10" s="650" t="s">
        <v>2593</v>
      </c>
      <c r="F10" s="651" t="s">
        <v>2594</v>
      </c>
      <c r="G10" s="650" t="s">
        <v>2020</v>
      </c>
      <c r="H10" s="650" t="s">
        <v>2021</v>
      </c>
      <c r="I10" s="652">
        <v>30.17</v>
      </c>
      <c r="J10" s="652">
        <v>25</v>
      </c>
      <c r="K10" s="653">
        <v>754.25</v>
      </c>
    </row>
    <row r="11" spans="1:11" ht="14.4" customHeight="1" x14ac:dyDescent="0.3">
      <c r="A11" s="648" t="s">
        <v>553</v>
      </c>
      <c r="B11" s="649" t="s">
        <v>1391</v>
      </c>
      <c r="C11" s="650" t="s">
        <v>564</v>
      </c>
      <c r="D11" s="651" t="s">
        <v>1392</v>
      </c>
      <c r="E11" s="650" t="s">
        <v>2593</v>
      </c>
      <c r="F11" s="651" t="s">
        <v>2594</v>
      </c>
      <c r="G11" s="650" t="s">
        <v>2022</v>
      </c>
      <c r="H11" s="650" t="s">
        <v>2023</v>
      </c>
      <c r="I11" s="652">
        <v>16.100000000000001</v>
      </c>
      <c r="J11" s="652">
        <v>100</v>
      </c>
      <c r="K11" s="653">
        <v>1610</v>
      </c>
    </row>
    <row r="12" spans="1:11" ht="14.4" customHeight="1" x14ac:dyDescent="0.3">
      <c r="A12" s="648" t="s">
        <v>553</v>
      </c>
      <c r="B12" s="649" t="s">
        <v>1391</v>
      </c>
      <c r="C12" s="650" t="s">
        <v>564</v>
      </c>
      <c r="D12" s="651" t="s">
        <v>1392</v>
      </c>
      <c r="E12" s="650" t="s">
        <v>2593</v>
      </c>
      <c r="F12" s="651" t="s">
        <v>2594</v>
      </c>
      <c r="G12" s="650" t="s">
        <v>2024</v>
      </c>
      <c r="H12" s="650" t="s">
        <v>2025</v>
      </c>
      <c r="I12" s="652">
        <v>0.59</v>
      </c>
      <c r="J12" s="652">
        <v>1000</v>
      </c>
      <c r="K12" s="653">
        <v>590</v>
      </c>
    </row>
    <row r="13" spans="1:11" ht="14.4" customHeight="1" x14ac:dyDescent="0.3">
      <c r="A13" s="648" t="s">
        <v>553</v>
      </c>
      <c r="B13" s="649" t="s">
        <v>1391</v>
      </c>
      <c r="C13" s="650" t="s">
        <v>564</v>
      </c>
      <c r="D13" s="651" t="s">
        <v>1392</v>
      </c>
      <c r="E13" s="650" t="s">
        <v>2593</v>
      </c>
      <c r="F13" s="651" t="s">
        <v>2594</v>
      </c>
      <c r="G13" s="650" t="s">
        <v>2026</v>
      </c>
      <c r="H13" s="650" t="s">
        <v>2027</v>
      </c>
      <c r="I13" s="652">
        <v>2.13</v>
      </c>
      <c r="J13" s="652">
        <v>1200</v>
      </c>
      <c r="K13" s="653">
        <v>2553</v>
      </c>
    </row>
    <row r="14" spans="1:11" ht="14.4" customHeight="1" x14ac:dyDescent="0.3">
      <c r="A14" s="648" t="s">
        <v>553</v>
      </c>
      <c r="B14" s="649" t="s">
        <v>1391</v>
      </c>
      <c r="C14" s="650" t="s">
        <v>564</v>
      </c>
      <c r="D14" s="651" t="s">
        <v>1392</v>
      </c>
      <c r="E14" s="650" t="s">
        <v>2593</v>
      </c>
      <c r="F14" s="651" t="s">
        <v>2594</v>
      </c>
      <c r="G14" s="650" t="s">
        <v>2028</v>
      </c>
      <c r="H14" s="650" t="s">
        <v>2029</v>
      </c>
      <c r="I14" s="652">
        <v>140.1</v>
      </c>
      <c r="J14" s="652">
        <v>10</v>
      </c>
      <c r="K14" s="653">
        <v>1401.05</v>
      </c>
    </row>
    <row r="15" spans="1:11" ht="14.4" customHeight="1" x14ac:dyDescent="0.3">
      <c r="A15" s="648" t="s">
        <v>553</v>
      </c>
      <c r="B15" s="649" t="s">
        <v>1391</v>
      </c>
      <c r="C15" s="650" t="s">
        <v>564</v>
      </c>
      <c r="D15" s="651" t="s">
        <v>1392</v>
      </c>
      <c r="E15" s="650" t="s">
        <v>2593</v>
      </c>
      <c r="F15" s="651" t="s">
        <v>2594</v>
      </c>
      <c r="G15" s="650" t="s">
        <v>2030</v>
      </c>
      <c r="H15" s="650" t="s">
        <v>2031</v>
      </c>
      <c r="I15" s="652">
        <v>29</v>
      </c>
      <c r="J15" s="652">
        <v>4</v>
      </c>
      <c r="K15" s="653">
        <v>116</v>
      </c>
    </row>
    <row r="16" spans="1:11" ht="14.4" customHeight="1" x14ac:dyDescent="0.3">
      <c r="A16" s="648" t="s">
        <v>553</v>
      </c>
      <c r="B16" s="649" t="s">
        <v>1391</v>
      </c>
      <c r="C16" s="650" t="s">
        <v>564</v>
      </c>
      <c r="D16" s="651" t="s">
        <v>1392</v>
      </c>
      <c r="E16" s="650" t="s">
        <v>2593</v>
      </c>
      <c r="F16" s="651" t="s">
        <v>2594</v>
      </c>
      <c r="G16" s="650" t="s">
        <v>2032</v>
      </c>
      <c r="H16" s="650" t="s">
        <v>2033</v>
      </c>
      <c r="I16" s="652">
        <v>0.56999999999999995</v>
      </c>
      <c r="J16" s="652">
        <v>2500</v>
      </c>
      <c r="K16" s="653">
        <v>1425</v>
      </c>
    </row>
    <row r="17" spans="1:11" ht="14.4" customHeight="1" x14ac:dyDescent="0.3">
      <c r="A17" s="648" t="s">
        <v>553</v>
      </c>
      <c r="B17" s="649" t="s">
        <v>1391</v>
      </c>
      <c r="C17" s="650" t="s">
        <v>564</v>
      </c>
      <c r="D17" s="651" t="s">
        <v>1392</v>
      </c>
      <c r="E17" s="650" t="s">
        <v>2593</v>
      </c>
      <c r="F17" s="651" t="s">
        <v>2594</v>
      </c>
      <c r="G17" s="650" t="s">
        <v>2034</v>
      </c>
      <c r="H17" s="650" t="s">
        <v>2035</v>
      </c>
      <c r="I17" s="652">
        <v>13.16</v>
      </c>
      <c r="J17" s="652">
        <v>24</v>
      </c>
      <c r="K17" s="653">
        <v>315.79000000000002</v>
      </c>
    </row>
    <row r="18" spans="1:11" ht="14.4" customHeight="1" x14ac:dyDescent="0.3">
      <c r="A18" s="648" t="s">
        <v>553</v>
      </c>
      <c r="B18" s="649" t="s">
        <v>1391</v>
      </c>
      <c r="C18" s="650" t="s">
        <v>564</v>
      </c>
      <c r="D18" s="651" t="s">
        <v>1392</v>
      </c>
      <c r="E18" s="650" t="s">
        <v>2593</v>
      </c>
      <c r="F18" s="651" t="s">
        <v>2594</v>
      </c>
      <c r="G18" s="650" t="s">
        <v>2036</v>
      </c>
      <c r="H18" s="650" t="s">
        <v>2037</v>
      </c>
      <c r="I18" s="652">
        <v>26.37</v>
      </c>
      <c r="J18" s="652">
        <v>48</v>
      </c>
      <c r="K18" s="653">
        <v>1265.74</v>
      </c>
    </row>
    <row r="19" spans="1:11" ht="14.4" customHeight="1" x14ac:dyDescent="0.3">
      <c r="A19" s="648" t="s">
        <v>553</v>
      </c>
      <c r="B19" s="649" t="s">
        <v>1391</v>
      </c>
      <c r="C19" s="650" t="s">
        <v>564</v>
      </c>
      <c r="D19" s="651" t="s">
        <v>1392</v>
      </c>
      <c r="E19" s="650" t="s">
        <v>2593</v>
      </c>
      <c r="F19" s="651" t="s">
        <v>2594</v>
      </c>
      <c r="G19" s="650" t="s">
        <v>2038</v>
      </c>
      <c r="H19" s="650" t="s">
        <v>2039</v>
      </c>
      <c r="I19" s="652">
        <v>0.85499999999999998</v>
      </c>
      <c r="J19" s="652">
        <v>450</v>
      </c>
      <c r="K19" s="653">
        <v>384</v>
      </c>
    </row>
    <row r="20" spans="1:11" ht="14.4" customHeight="1" x14ac:dyDescent="0.3">
      <c r="A20" s="648" t="s">
        <v>553</v>
      </c>
      <c r="B20" s="649" t="s">
        <v>1391</v>
      </c>
      <c r="C20" s="650" t="s">
        <v>564</v>
      </c>
      <c r="D20" s="651" t="s">
        <v>1392</v>
      </c>
      <c r="E20" s="650" t="s">
        <v>2593</v>
      </c>
      <c r="F20" s="651" t="s">
        <v>2594</v>
      </c>
      <c r="G20" s="650" t="s">
        <v>2040</v>
      </c>
      <c r="H20" s="650" t="s">
        <v>2041</v>
      </c>
      <c r="I20" s="652">
        <v>1.51</v>
      </c>
      <c r="J20" s="652">
        <v>100</v>
      </c>
      <c r="K20" s="653">
        <v>151</v>
      </c>
    </row>
    <row r="21" spans="1:11" ht="14.4" customHeight="1" x14ac:dyDescent="0.3">
      <c r="A21" s="648" t="s">
        <v>553</v>
      </c>
      <c r="B21" s="649" t="s">
        <v>1391</v>
      </c>
      <c r="C21" s="650" t="s">
        <v>564</v>
      </c>
      <c r="D21" s="651" t="s">
        <v>1392</v>
      </c>
      <c r="E21" s="650" t="s">
        <v>2593</v>
      </c>
      <c r="F21" s="651" t="s">
        <v>2594</v>
      </c>
      <c r="G21" s="650" t="s">
        <v>2042</v>
      </c>
      <c r="H21" s="650" t="s">
        <v>2043</v>
      </c>
      <c r="I21" s="652">
        <v>2.0699999999999998</v>
      </c>
      <c r="J21" s="652">
        <v>100</v>
      </c>
      <c r="K21" s="653">
        <v>207</v>
      </c>
    </row>
    <row r="22" spans="1:11" ht="14.4" customHeight="1" x14ac:dyDescent="0.3">
      <c r="A22" s="648" t="s">
        <v>553</v>
      </c>
      <c r="B22" s="649" t="s">
        <v>1391</v>
      </c>
      <c r="C22" s="650" t="s">
        <v>564</v>
      </c>
      <c r="D22" s="651" t="s">
        <v>1392</v>
      </c>
      <c r="E22" s="650" t="s">
        <v>2593</v>
      </c>
      <c r="F22" s="651" t="s">
        <v>2594</v>
      </c>
      <c r="G22" s="650" t="s">
        <v>2044</v>
      </c>
      <c r="H22" s="650" t="s">
        <v>2045</v>
      </c>
      <c r="I22" s="652">
        <v>191.13</v>
      </c>
      <c r="J22" s="652">
        <v>3</v>
      </c>
      <c r="K22" s="653">
        <v>573.39</v>
      </c>
    </row>
    <row r="23" spans="1:11" ht="14.4" customHeight="1" x14ac:dyDescent="0.3">
      <c r="A23" s="648" t="s">
        <v>553</v>
      </c>
      <c r="B23" s="649" t="s">
        <v>1391</v>
      </c>
      <c r="C23" s="650" t="s">
        <v>564</v>
      </c>
      <c r="D23" s="651" t="s">
        <v>1392</v>
      </c>
      <c r="E23" s="650" t="s">
        <v>2593</v>
      </c>
      <c r="F23" s="651" t="s">
        <v>2594</v>
      </c>
      <c r="G23" s="650" t="s">
        <v>2046</v>
      </c>
      <c r="H23" s="650" t="s">
        <v>2047</v>
      </c>
      <c r="I23" s="652">
        <v>9.77</v>
      </c>
      <c r="J23" s="652">
        <v>10</v>
      </c>
      <c r="K23" s="653">
        <v>97.7</v>
      </c>
    </row>
    <row r="24" spans="1:11" ht="14.4" customHeight="1" x14ac:dyDescent="0.3">
      <c r="A24" s="648" t="s">
        <v>553</v>
      </c>
      <c r="B24" s="649" t="s">
        <v>1391</v>
      </c>
      <c r="C24" s="650" t="s">
        <v>564</v>
      </c>
      <c r="D24" s="651" t="s">
        <v>1392</v>
      </c>
      <c r="E24" s="650" t="s">
        <v>2593</v>
      </c>
      <c r="F24" s="651" t="s">
        <v>2594</v>
      </c>
      <c r="G24" s="650" t="s">
        <v>2048</v>
      </c>
      <c r="H24" s="650" t="s">
        <v>2049</v>
      </c>
      <c r="I24" s="652">
        <v>2.89</v>
      </c>
      <c r="J24" s="652">
        <v>240</v>
      </c>
      <c r="K24" s="653">
        <v>691.2</v>
      </c>
    </row>
    <row r="25" spans="1:11" ht="14.4" customHeight="1" x14ac:dyDescent="0.3">
      <c r="A25" s="648" t="s">
        <v>553</v>
      </c>
      <c r="B25" s="649" t="s">
        <v>1391</v>
      </c>
      <c r="C25" s="650" t="s">
        <v>564</v>
      </c>
      <c r="D25" s="651" t="s">
        <v>1392</v>
      </c>
      <c r="E25" s="650" t="s">
        <v>2593</v>
      </c>
      <c r="F25" s="651" t="s">
        <v>2594</v>
      </c>
      <c r="G25" s="650" t="s">
        <v>2050</v>
      </c>
      <c r="H25" s="650" t="s">
        <v>2051</v>
      </c>
      <c r="I25" s="652">
        <v>5.27</v>
      </c>
      <c r="J25" s="652">
        <v>80</v>
      </c>
      <c r="K25" s="653">
        <v>421.6</v>
      </c>
    </row>
    <row r="26" spans="1:11" ht="14.4" customHeight="1" x14ac:dyDescent="0.3">
      <c r="A26" s="648" t="s">
        <v>553</v>
      </c>
      <c r="B26" s="649" t="s">
        <v>1391</v>
      </c>
      <c r="C26" s="650" t="s">
        <v>564</v>
      </c>
      <c r="D26" s="651" t="s">
        <v>1392</v>
      </c>
      <c r="E26" s="650" t="s">
        <v>2593</v>
      </c>
      <c r="F26" s="651" t="s">
        <v>2594</v>
      </c>
      <c r="G26" s="650" t="s">
        <v>2052</v>
      </c>
      <c r="H26" s="650" t="s">
        <v>2053</v>
      </c>
      <c r="I26" s="652">
        <v>111.59</v>
      </c>
      <c r="J26" s="652">
        <v>30</v>
      </c>
      <c r="K26" s="653">
        <v>3347.71</v>
      </c>
    </row>
    <row r="27" spans="1:11" ht="14.4" customHeight="1" x14ac:dyDescent="0.3">
      <c r="A27" s="648" t="s">
        <v>553</v>
      </c>
      <c r="B27" s="649" t="s">
        <v>1391</v>
      </c>
      <c r="C27" s="650" t="s">
        <v>564</v>
      </c>
      <c r="D27" s="651" t="s">
        <v>1392</v>
      </c>
      <c r="E27" s="650" t="s">
        <v>2593</v>
      </c>
      <c r="F27" s="651" t="s">
        <v>2594</v>
      </c>
      <c r="G27" s="650" t="s">
        <v>2054</v>
      </c>
      <c r="H27" s="650" t="s">
        <v>2055</v>
      </c>
      <c r="I27" s="652">
        <v>97.04</v>
      </c>
      <c r="J27" s="652">
        <v>5</v>
      </c>
      <c r="K27" s="653">
        <v>485.2</v>
      </c>
    </row>
    <row r="28" spans="1:11" ht="14.4" customHeight="1" x14ac:dyDescent="0.3">
      <c r="A28" s="648" t="s">
        <v>553</v>
      </c>
      <c r="B28" s="649" t="s">
        <v>1391</v>
      </c>
      <c r="C28" s="650" t="s">
        <v>564</v>
      </c>
      <c r="D28" s="651" t="s">
        <v>1392</v>
      </c>
      <c r="E28" s="650" t="s">
        <v>2593</v>
      </c>
      <c r="F28" s="651" t="s">
        <v>2594</v>
      </c>
      <c r="G28" s="650" t="s">
        <v>2056</v>
      </c>
      <c r="H28" s="650" t="s">
        <v>2057</v>
      </c>
      <c r="I28" s="652">
        <v>16.100000000000001</v>
      </c>
      <c r="J28" s="652">
        <v>150</v>
      </c>
      <c r="K28" s="653">
        <v>2415</v>
      </c>
    </row>
    <row r="29" spans="1:11" ht="14.4" customHeight="1" x14ac:dyDescent="0.3">
      <c r="A29" s="648" t="s">
        <v>553</v>
      </c>
      <c r="B29" s="649" t="s">
        <v>1391</v>
      </c>
      <c r="C29" s="650" t="s">
        <v>564</v>
      </c>
      <c r="D29" s="651" t="s">
        <v>1392</v>
      </c>
      <c r="E29" s="650" t="s">
        <v>2595</v>
      </c>
      <c r="F29" s="651" t="s">
        <v>2596</v>
      </c>
      <c r="G29" s="650" t="s">
        <v>2058</v>
      </c>
      <c r="H29" s="650" t="s">
        <v>2059</v>
      </c>
      <c r="I29" s="652">
        <v>2.75</v>
      </c>
      <c r="J29" s="652">
        <v>50</v>
      </c>
      <c r="K29" s="653">
        <v>137.5</v>
      </c>
    </row>
    <row r="30" spans="1:11" ht="14.4" customHeight="1" x14ac:dyDescent="0.3">
      <c r="A30" s="648" t="s">
        <v>553</v>
      </c>
      <c r="B30" s="649" t="s">
        <v>1391</v>
      </c>
      <c r="C30" s="650" t="s">
        <v>564</v>
      </c>
      <c r="D30" s="651" t="s">
        <v>1392</v>
      </c>
      <c r="E30" s="650" t="s">
        <v>2595</v>
      </c>
      <c r="F30" s="651" t="s">
        <v>2596</v>
      </c>
      <c r="G30" s="650" t="s">
        <v>2060</v>
      </c>
      <c r="H30" s="650" t="s">
        <v>2061</v>
      </c>
      <c r="I30" s="652">
        <v>0.97000000000000008</v>
      </c>
      <c r="J30" s="652">
        <v>1300</v>
      </c>
      <c r="K30" s="653">
        <v>1257</v>
      </c>
    </row>
    <row r="31" spans="1:11" ht="14.4" customHeight="1" x14ac:dyDescent="0.3">
      <c r="A31" s="648" t="s">
        <v>553</v>
      </c>
      <c r="B31" s="649" t="s">
        <v>1391</v>
      </c>
      <c r="C31" s="650" t="s">
        <v>564</v>
      </c>
      <c r="D31" s="651" t="s">
        <v>1392</v>
      </c>
      <c r="E31" s="650" t="s">
        <v>2595</v>
      </c>
      <c r="F31" s="651" t="s">
        <v>2596</v>
      </c>
      <c r="G31" s="650" t="s">
        <v>2062</v>
      </c>
      <c r="H31" s="650" t="s">
        <v>2063</v>
      </c>
      <c r="I31" s="652">
        <v>1.67</v>
      </c>
      <c r="J31" s="652">
        <v>200</v>
      </c>
      <c r="K31" s="653">
        <v>334</v>
      </c>
    </row>
    <row r="32" spans="1:11" ht="14.4" customHeight="1" x14ac:dyDescent="0.3">
      <c r="A32" s="648" t="s">
        <v>553</v>
      </c>
      <c r="B32" s="649" t="s">
        <v>1391</v>
      </c>
      <c r="C32" s="650" t="s">
        <v>564</v>
      </c>
      <c r="D32" s="651" t="s">
        <v>1392</v>
      </c>
      <c r="E32" s="650" t="s">
        <v>2595</v>
      </c>
      <c r="F32" s="651" t="s">
        <v>2596</v>
      </c>
      <c r="G32" s="650" t="s">
        <v>2064</v>
      </c>
      <c r="H32" s="650" t="s">
        <v>2065</v>
      </c>
      <c r="I32" s="652">
        <v>0.41666666666666669</v>
      </c>
      <c r="J32" s="652">
        <v>400</v>
      </c>
      <c r="K32" s="653">
        <v>167</v>
      </c>
    </row>
    <row r="33" spans="1:11" ht="14.4" customHeight="1" x14ac:dyDescent="0.3">
      <c r="A33" s="648" t="s">
        <v>553</v>
      </c>
      <c r="B33" s="649" t="s">
        <v>1391</v>
      </c>
      <c r="C33" s="650" t="s">
        <v>564</v>
      </c>
      <c r="D33" s="651" t="s">
        <v>1392</v>
      </c>
      <c r="E33" s="650" t="s">
        <v>2595</v>
      </c>
      <c r="F33" s="651" t="s">
        <v>2596</v>
      </c>
      <c r="G33" s="650" t="s">
        <v>2066</v>
      </c>
      <c r="H33" s="650" t="s">
        <v>2067</v>
      </c>
      <c r="I33" s="652">
        <v>0.58750000000000002</v>
      </c>
      <c r="J33" s="652">
        <v>1100</v>
      </c>
      <c r="K33" s="653">
        <v>642</v>
      </c>
    </row>
    <row r="34" spans="1:11" ht="14.4" customHeight="1" x14ac:dyDescent="0.3">
      <c r="A34" s="648" t="s">
        <v>553</v>
      </c>
      <c r="B34" s="649" t="s">
        <v>1391</v>
      </c>
      <c r="C34" s="650" t="s">
        <v>564</v>
      </c>
      <c r="D34" s="651" t="s">
        <v>1392</v>
      </c>
      <c r="E34" s="650" t="s">
        <v>2595</v>
      </c>
      <c r="F34" s="651" t="s">
        <v>2596</v>
      </c>
      <c r="G34" s="650" t="s">
        <v>2068</v>
      </c>
      <c r="H34" s="650" t="s">
        <v>2069</v>
      </c>
      <c r="I34" s="652">
        <v>484.04</v>
      </c>
      <c r="J34" s="652">
        <v>10</v>
      </c>
      <c r="K34" s="653">
        <v>4840.3999999999996</v>
      </c>
    </row>
    <row r="35" spans="1:11" ht="14.4" customHeight="1" x14ac:dyDescent="0.3">
      <c r="A35" s="648" t="s">
        <v>553</v>
      </c>
      <c r="B35" s="649" t="s">
        <v>1391</v>
      </c>
      <c r="C35" s="650" t="s">
        <v>564</v>
      </c>
      <c r="D35" s="651" t="s">
        <v>1392</v>
      </c>
      <c r="E35" s="650" t="s">
        <v>2595</v>
      </c>
      <c r="F35" s="651" t="s">
        <v>2596</v>
      </c>
      <c r="G35" s="650" t="s">
        <v>2070</v>
      </c>
      <c r="H35" s="650" t="s">
        <v>2071</v>
      </c>
      <c r="I35" s="652">
        <v>15.58</v>
      </c>
      <c r="J35" s="652">
        <v>30</v>
      </c>
      <c r="K35" s="653">
        <v>467.40000000000003</v>
      </c>
    </row>
    <row r="36" spans="1:11" ht="14.4" customHeight="1" x14ac:dyDescent="0.3">
      <c r="A36" s="648" t="s">
        <v>553</v>
      </c>
      <c r="B36" s="649" t="s">
        <v>1391</v>
      </c>
      <c r="C36" s="650" t="s">
        <v>564</v>
      </c>
      <c r="D36" s="651" t="s">
        <v>1392</v>
      </c>
      <c r="E36" s="650" t="s">
        <v>2595</v>
      </c>
      <c r="F36" s="651" t="s">
        <v>2596</v>
      </c>
      <c r="G36" s="650" t="s">
        <v>2072</v>
      </c>
      <c r="H36" s="650" t="s">
        <v>2073</v>
      </c>
      <c r="I36" s="652">
        <v>1.81</v>
      </c>
      <c r="J36" s="652">
        <v>100</v>
      </c>
      <c r="K36" s="653">
        <v>181</v>
      </c>
    </row>
    <row r="37" spans="1:11" ht="14.4" customHeight="1" x14ac:dyDescent="0.3">
      <c r="A37" s="648" t="s">
        <v>553</v>
      </c>
      <c r="B37" s="649" t="s">
        <v>1391</v>
      </c>
      <c r="C37" s="650" t="s">
        <v>564</v>
      </c>
      <c r="D37" s="651" t="s">
        <v>1392</v>
      </c>
      <c r="E37" s="650" t="s">
        <v>2595</v>
      </c>
      <c r="F37" s="651" t="s">
        <v>2596</v>
      </c>
      <c r="G37" s="650" t="s">
        <v>2074</v>
      </c>
      <c r="H37" s="650" t="s">
        <v>2075</v>
      </c>
      <c r="I37" s="652">
        <v>2.3733333333333335</v>
      </c>
      <c r="J37" s="652">
        <v>150</v>
      </c>
      <c r="K37" s="653">
        <v>356</v>
      </c>
    </row>
    <row r="38" spans="1:11" ht="14.4" customHeight="1" x14ac:dyDescent="0.3">
      <c r="A38" s="648" t="s">
        <v>553</v>
      </c>
      <c r="B38" s="649" t="s">
        <v>1391</v>
      </c>
      <c r="C38" s="650" t="s">
        <v>564</v>
      </c>
      <c r="D38" s="651" t="s">
        <v>1392</v>
      </c>
      <c r="E38" s="650" t="s">
        <v>2595</v>
      </c>
      <c r="F38" s="651" t="s">
        <v>2596</v>
      </c>
      <c r="G38" s="650" t="s">
        <v>2076</v>
      </c>
      <c r="H38" s="650" t="s">
        <v>2077</v>
      </c>
      <c r="I38" s="652">
        <v>1.7749999999999999</v>
      </c>
      <c r="J38" s="652">
        <v>100</v>
      </c>
      <c r="K38" s="653">
        <v>177.5</v>
      </c>
    </row>
    <row r="39" spans="1:11" ht="14.4" customHeight="1" x14ac:dyDescent="0.3">
      <c r="A39" s="648" t="s">
        <v>553</v>
      </c>
      <c r="B39" s="649" t="s">
        <v>1391</v>
      </c>
      <c r="C39" s="650" t="s">
        <v>564</v>
      </c>
      <c r="D39" s="651" t="s">
        <v>1392</v>
      </c>
      <c r="E39" s="650" t="s">
        <v>2595</v>
      </c>
      <c r="F39" s="651" t="s">
        <v>2596</v>
      </c>
      <c r="G39" s="650" t="s">
        <v>2078</v>
      </c>
      <c r="H39" s="650" t="s">
        <v>2079</v>
      </c>
      <c r="I39" s="652">
        <v>2.8866666666666667</v>
      </c>
      <c r="J39" s="652">
        <v>150</v>
      </c>
      <c r="K39" s="653">
        <v>433</v>
      </c>
    </row>
    <row r="40" spans="1:11" ht="14.4" customHeight="1" x14ac:dyDescent="0.3">
      <c r="A40" s="648" t="s">
        <v>553</v>
      </c>
      <c r="B40" s="649" t="s">
        <v>1391</v>
      </c>
      <c r="C40" s="650" t="s">
        <v>564</v>
      </c>
      <c r="D40" s="651" t="s">
        <v>1392</v>
      </c>
      <c r="E40" s="650" t="s">
        <v>2595</v>
      </c>
      <c r="F40" s="651" t="s">
        <v>2596</v>
      </c>
      <c r="G40" s="650" t="s">
        <v>2080</v>
      </c>
      <c r="H40" s="650" t="s">
        <v>2081</v>
      </c>
      <c r="I40" s="652">
        <v>1.77</v>
      </c>
      <c r="J40" s="652">
        <v>100</v>
      </c>
      <c r="K40" s="653">
        <v>177</v>
      </c>
    </row>
    <row r="41" spans="1:11" ht="14.4" customHeight="1" x14ac:dyDescent="0.3">
      <c r="A41" s="648" t="s">
        <v>553</v>
      </c>
      <c r="B41" s="649" t="s">
        <v>1391</v>
      </c>
      <c r="C41" s="650" t="s">
        <v>564</v>
      </c>
      <c r="D41" s="651" t="s">
        <v>1392</v>
      </c>
      <c r="E41" s="650" t="s">
        <v>2595</v>
      </c>
      <c r="F41" s="651" t="s">
        <v>2596</v>
      </c>
      <c r="G41" s="650" t="s">
        <v>2082</v>
      </c>
      <c r="H41" s="650" t="s">
        <v>2083</v>
      </c>
      <c r="I41" s="652">
        <v>1.77</v>
      </c>
      <c r="J41" s="652">
        <v>50</v>
      </c>
      <c r="K41" s="653">
        <v>88.5</v>
      </c>
    </row>
    <row r="42" spans="1:11" ht="14.4" customHeight="1" x14ac:dyDescent="0.3">
      <c r="A42" s="648" t="s">
        <v>553</v>
      </c>
      <c r="B42" s="649" t="s">
        <v>1391</v>
      </c>
      <c r="C42" s="650" t="s">
        <v>564</v>
      </c>
      <c r="D42" s="651" t="s">
        <v>1392</v>
      </c>
      <c r="E42" s="650" t="s">
        <v>2595</v>
      </c>
      <c r="F42" s="651" t="s">
        <v>2596</v>
      </c>
      <c r="G42" s="650" t="s">
        <v>2084</v>
      </c>
      <c r="H42" s="650" t="s">
        <v>2085</v>
      </c>
      <c r="I42" s="652">
        <v>1.7549999999999999</v>
      </c>
      <c r="J42" s="652">
        <v>200</v>
      </c>
      <c r="K42" s="653">
        <v>351</v>
      </c>
    </row>
    <row r="43" spans="1:11" ht="14.4" customHeight="1" x14ac:dyDescent="0.3">
      <c r="A43" s="648" t="s">
        <v>553</v>
      </c>
      <c r="B43" s="649" t="s">
        <v>1391</v>
      </c>
      <c r="C43" s="650" t="s">
        <v>564</v>
      </c>
      <c r="D43" s="651" t="s">
        <v>1392</v>
      </c>
      <c r="E43" s="650" t="s">
        <v>2595</v>
      </c>
      <c r="F43" s="651" t="s">
        <v>2596</v>
      </c>
      <c r="G43" s="650" t="s">
        <v>2086</v>
      </c>
      <c r="H43" s="650" t="s">
        <v>2087</v>
      </c>
      <c r="I43" s="652">
        <v>1.5000000000000001E-2</v>
      </c>
      <c r="J43" s="652">
        <v>250</v>
      </c>
      <c r="K43" s="653">
        <v>3.5</v>
      </c>
    </row>
    <row r="44" spans="1:11" ht="14.4" customHeight="1" x14ac:dyDescent="0.3">
      <c r="A44" s="648" t="s">
        <v>553</v>
      </c>
      <c r="B44" s="649" t="s">
        <v>1391</v>
      </c>
      <c r="C44" s="650" t="s">
        <v>564</v>
      </c>
      <c r="D44" s="651" t="s">
        <v>1392</v>
      </c>
      <c r="E44" s="650" t="s">
        <v>2595</v>
      </c>
      <c r="F44" s="651" t="s">
        <v>2596</v>
      </c>
      <c r="G44" s="650" t="s">
        <v>2088</v>
      </c>
      <c r="H44" s="650" t="s">
        <v>2089</v>
      </c>
      <c r="I44" s="652">
        <v>2.0499999999999998</v>
      </c>
      <c r="J44" s="652">
        <v>100</v>
      </c>
      <c r="K44" s="653">
        <v>205</v>
      </c>
    </row>
    <row r="45" spans="1:11" ht="14.4" customHeight="1" x14ac:dyDescent="0.3">
      <c r="A45" s="648" t="s">
        <v>553</v>
      </c>
      <c r="B45" s="649" t="s">
        <v>1391</v>
      </c>
      <c r="C45" s="650" t="s">
        <v>564</v>
      </c>
      <c r="D45" s="651" t="s">
        <v>1392</v>
      </c>
      <c r="E45" s="650" t="s">
        <v>2595</v>
      </c>
      <c r="F45" s="651" t="s">
        <v>2596</v>
      </c>
      <c r="G45" s="650" t="s">
        <v>2090</v>
      </c>
      <c r="H45" s="650" t="s">
        <v>2091</v>
      </c>
      <c r="I45" s="652">
        <v>2.0666666666666664</v>
      </c>
      <c r="J45" s="652">
        <v>200</v>
      </c>
      <c r="K45" s="653">
        <v>414.5</v>
      </c>
    </row>
    <row r="46" spans="1:11" ht="14.4" customHeight="1" x14ac:dyDescent="0.3">
      <c r="A46" s="648" t="s">
        <v>553</v>
      </c>
      <c r="B46" s="649" t="s">
        <v>1391</v>
      </c>
      <c r="C46" s="650" t="s">
        <v>564</v>
      </c>
      <c r="D46" s="651" t="s">
        <v>1392</v>
      </c>
      <c r="E46" s="650" t="s">
        <v>2595</v>
      </c>
      <c r="F46" s="651" t="s">
        <v>2596</v>
      </c>
      <c r="G46" s="650" t="s">
        <v>2092</v>
      </c>
      <c r="H46" s="650" t="s">
        <v>2093</v>
      </c>
      <c r="I46" s="652">
        <v>2.41</v>
      </c>
      <c r="J46" s="652">
        <v>100</v>
      </c>
      <c r="K46" s="653">
        <v>241</v>
      </c>
    </row>
    <row r="47" spans="1:11" ht="14.4" customHeight="1" x14ac:dyDescent="0.3">
      <c r="A47" s="648" t="s">
        <v>553</v>
      </c>
      <c r="B47" s="649" t="s">
        <v>1391</v>
      </c>
      <c r="C47" s="650" t="s">
        <v>564</v>
      </c>
      <c r="D47" s="651" t="s">
        <v>1392</v>
      </c>
      <c r="E47" s="650" t="s">
        <v>2595</v>
      </c>
      <c r="F47" s="651" t="s">
        <v>2596</v>
      </c>
      <c r="G47" s="650" t="s">
        <v>2094</v>
      </c>
      <c r="H47" s="650" t="s">
        <v>2095</v>
      </c>
      <c r="I47" s="652">
        <v>29.9</v>
      </c>
      <c r="J47" s="652">
        <v>30</v>
      </c>
      <c r="K47" s="653">
        <v>897</v>
      </c>
    </row>
    <row r="48" spans="1:11" ht="14.4" customHeight="1" x14ac:dyDescent="0.3">
      <c r="A48" s="648" t="s">
        <v>553</v>
      </c>
      <c r="B48" s="649" t="s">
        <v>1391</v>
      </c>
      <c r="C48" s="650" t="s">
        <v>564</v>
      </c>
      <c r="D48" s="651" t="s">
        <v>1392</v>
      </c>
      <c r="E48" s="650" t="s">
        <v>2595</v>
      </c>
      <c r="F48" s="651" t="s">
        <v>2596</v>
      </c>
      <c r="G48" s="650" t="s">
        <v>2096</v>
      </c>
      <c r="H48" s="650" t="s">
        <v>2097</v>
      </c>
      <c r="I48" s="652">
        <v>2.9025000000000003</v>
      </c>
      <c r="J48" s="652">
        <v>400</v>
      </c>
      <c r="K48" s="653">
        <v>1161</v>
      </c>
    </row>
    <row r="49" spans="1:11" ht="14.4" customHeight="1" x14ac:dyDescent="0.3">
      <c r="A49" s="648" t="s">
        <v>553</v>
      </c>
      <c r="B49" s="649" t="s">
        <v>1391</v>
      </c>
      <c r="C49" s="650" t="s">
        <v>564</v>
      </c>
      <c r="D49" s="651" t="s">
        <v>1392</v>
      </c>
      <c r="E49" s="650" t="s">
        <v>2595</v>
      </c>
      <c r="F49" s="651" t="s">
        <v>2596</v>
      </c>
      <c r="G49" s="650" t="s">
        <v>2098</v>
      </c>
      <c r="H49" s="650" t="s">
        <v>2099</v>
      </c>
      <c r="I49" s="652">
        <v>5.13</v>
      </c>
      <c r="J49" s="652">
        <v>40</v>
      </c>
      <c r="K49" s="653">
        <v>205.2</v>
      </c>
    </row>
    <row r="50" spans="1:11" ht="14.4" customHeight="1" x14ac:dyDescent="0.3">
      <c r="A50" s="648" t="s">
        <v>553</v>
      </c>
      <c r="B50" s="649" t="s">
        <v>1391</v>
      </c>
      <c r="C50" s="650" t="s">
        <v>564</v>
      </c>
      <c r="D50" s="651" t="s">
        <v>1392</v>
      </c>
      <c r="E50" s="650" t="s">
        <v>2595</v>
      </c>
      <c r="F50" s="651" t="s">
        <v>2596</v>
      </c>
      <c r="G50" s="650" t="s">
        <v>2100</v>
      </c>
      <c r="H50" s="650" t="s">
        <v>2101</v>
      </c>
      <c r="I50" s="652">
        <v>7.95</v>
      </c>
      <c r="J50" s="652">
        <v>80</v>
      </c>
      <c r="K50" s="653">
        <v>636</v>
      </c>
    </row>
    <row r="51" spans="1:11" ht="14.4" customHeight="1" x14ac:dyDescent="0.3">
      <c r="A51" s="648" t="s">
        <v>553</v>
      </c>
      <c r="B51" s="649" t="s">
        <v>1391</v>
      </c>
      <c r="C51" s="650" t="s">
        <v>564</v>
      </c>
      <c r="D51" s="651" t="s">
        <v>1392</v>
      </c>
      <c r="E51" s="650" t="s">
        <v>2595</v>
      </c>
      <c r="F51" s="651" t="s">
        <v>2596</v>
      </c>
      <c r="G51" s="650" t="s">
        <v>2102</v>
      </c>
      <c r="H51" s="650" t="s">
        <v>2103</v>
      </c>
      <c r="I51" s="652">
        <v>78.17</v>
      </c>
      <c r="J51" s="652">
        <v>12</v>
      </c>
      <c r="K51" s="653">
        <v>937.99</v>
      </c>
    </row>
    <row r="52" spans="1:11" ht="14.4" customHeight="1" x14ac:dyDescent="0.3">
      <c r="A52" s="648" t="s">
        <v>553</v>
      </c>
      <c r="B52" s="649" t="s">
        <v>1391</v>
      </c>
      <c r="C52" s="650" t="s">
        <v>564</v>
      </c>
      <c r="D52" s="651" t="s">
        <v>1392</v>
      </c>
      <c r="E52" s="650" t="s">
        <v>2595</v>
      </c>
      <c r="F52" s="651" t="s">
        <v>2596</v>
      </c>
      <c r="G52" s="650" t="s">
        <v>2104</v>
      </c>
      <c r="H52" s="650" t="s">
        <v>2105</v>
      </c>
      <c r="I52" s="652">
        <v>17.98</v>
      </c>
      <c r="J52" s="652">
        <v>50</v>
      </c>
      <c r="K52" s="653">
        <v>899</v>
      </c>
    </row>
    <row r="53" spans="1:11" ht="14.4" customHeight="1" x14ac:dyDescent="0.3">
      <c r="A53" s="648" t="s">
        <v>553</v>
      </c>
      <c r="B53" s="649" t="s">
        <v>1391</v>
      </c>
      <c r="C53" s="650" t="s">
        <v>564</v>
      </c>
      <c r="D53" s="651" t="s">
        <v>1392</v>
      </c>
      <c r="E53" s="650" t="s">
        <v>2595</v>
      </c>
      <c r="F53" s="651" t="s">
        <v>2596</v>
      </c>
      <c r="G53" s="650" t="s">
        <v>2106</v>
      </c>
      <c r="H53" s="650" t="s">
        <v>2107</v>
      </c>
      <c r="I53" s="652">
        <v>17.98</v>
      </c>
      <c r="J53" s="652">
        <v>150</v>
      </c>
      <c r="K53" s="653">
        <v>2697</v>
      </c>
    </row>
    <row r="54" spans="1:11" ht="14.4" customHeight="1" x14ac:dyDescent="0.3">
      <c r="A54" s="648" t="s">
        <v>553</v>
      </c>
      <c r="B54" s="649" t="s">
        <v>1391</v>
      </c>
      <c r="C54" s="650" t="s">
        <v>564</v>
      </c>
      <c r="D54" s="651" t="s">
        <v>1392</v>
      </c>
      <c r="E54" s="650" t="s">
        <v>2595</v>
      </c>
      <c r="F54" s="651" t="s">
        <v>2596</v>
      </c>
      <c r="G54" s="650" t="s">
        <v>2108</v>
      </c>
      <c r="H54" s="650" t="s">
        <v>2109</v>
      </c>
      <c r="I54" s="652">
        <v>12.105</v>
      </c>
      <c r="J54" s="652">
        <v>18</v>
      </c>
      <c r="K54" s="653">
        <v>217.92</v>
      </c>
    </row>
    <row r="55" spans="1:11" ht="14.4" customHeight="1" x14ac:dyDescent="0.3">
      <c r="A55" s="648" t="s">
        <v>553</v>
      </c>
      <c r="B55" s="649" t="s">
        <v>1391</v>
      </c>
      <c r="C55" s="650" t="s">
        <v>564</v>
      </c>
      <c r="D55" s="651" t="s">
        <v>1392</v>
      </c>
      <c r="E55" s="650" t="s">
        <v>2595</v>
      </c>
      <c r="F55" s="651" t="s">
        <v>2596</v>
      </c>
      <c r="G55" s="650" t="s">
        <v>2110</v>
      </c>
      <c r="H55" s="650" t="s">
        <v>2111</v>
      </c>
      <c r="I55" s="652">
        <v>2.91</v>
      </c>
      <c r="J55" s="652">
        <v>50</v>
      </c>
      <c r="K55" s="653">
        <v>145.5</v>
      </c>
    </row>
    <row r="56" spans="1:11" ht="14.4" customHeight="1" x14ac:dyDescent="0.3">
      <c r="A56" s="648" t="s">
        <v>553</v>
      </c>
      <c r="B56" s="649" t="s">
        <v>1391</v>
      </c>
      <c r="C56" s="650" t="s">
        <v>564</v>
      </c>
      <c r="D56" s="651" t="s">
        <v>1392</v>
      </c>
      <c r="E56" s="650" t="s">
        <v>2595</v>
      </c>
      <c r="F56" s="651" t="s">
        <v>2596</v>
      </c>
      <c r="G56" s="650" t="s">
        <v>2110</v>
      </c>
      <c r="H56" s="650" t="s">
        <v>2112</v>
      </c>
      <c r="I56" s="652">
        <v>2.94</v>
      </c>
      <c r="J56" s="652">
        <v>50</v>
      </c>
      <c r="K56" s="653">
        <v>147</v>
      </c>
    </row>
    <row r="57" spans="1:11" ht="14.4" customHeight="1" x14ac:dyDescent="0.3">
      <c r="A57" s="648" t="s">
        <v>553</v>
      </c>
      <c r="B57" s="649" t="s">
        <v>1391</v>
      </c>
      <c r="C57" s="650" t="s">
        <v>564</v>
      </c>
      <c r="D57" s="651" t="s">
        <v>1392</v>
      </c>
      <c r="E57" s="650" t="s">
        <v>2595</v>
      </c>
      <c r="F57" s="651" t="s">
        <v>2596</v>
      </c>
      <c r="G57" s="650" t="s">
        <v>2113</v>
      </c>
      <c r="H57" s="650" t="s">
        <v>2114</v>
      </c>
      <c r="I57" s="652">
        <v>6.65</v>
      </c>
      <c r="J57" s="652">
        <v>30</v>
      </c>
      <c r="K57" s="653">
        <v>199.5</v>
      </c>
    </row>
    <row r="58" spans="1:11" ht="14.4" customHeight="1" x14ac:dyDescent="0.3">
      <c r="A58" s="648" t="s">
        <v>553</v>
      </c>
      <c r="B58" s="649" t="s">
        <v>1391</v>
      </c>
      <c r="C58" s="650" t="s">
        <v>564</v>
      </c>
      <c r="D58" s="651" t="s">
        <v>1392</v>
      </c>
      <c r="E58" s="650" t="s">
        <v>2595</v>
      </c>
      <c r="F58" s="651" t="s">
        <v>2596</v>
      </c>
      <c r="G58" s="650" t="s">
        <v>2115</v>
      </c>
      <c r="H58" s="650" t="s">
        <v>2116</v>
      </c>
      <c r="I58" s="652">
        <v>2.88</v>
      </c>
      <c r="J58" s="652">
        <v>50</v>
      </c>
      <c r="K58" s="653">
        <v>144</v>
      </c>
    </row>
    <row r="59" spans="1:11" ht="14.4" customHeight="1" x14ac:dyDescent="0.3">
      <c r="A59" s="648" t="s">
        <v>553</v>
      </c>
      <c r="B59" s="649" t="s">
        <v>1391</v>
      </c>
      <c r="C59" s="650" t="s">
        <v>564</v>
      </c>
      <c r="D59" s="651" t="s">
        <v>1392</v>
      </c>
      <c r="E59" s="650" t="s">
        <v>2595</v>
      </c>
      <c r="F59" s="651" t="s">
        <v>2596</v>
      </c>
      <c r="G59" s="650" t="s">
        <v>2117</v>
      </c>
      <c r="H59" s="650" t="s">
        <v>2118</v>
      </c>
      <c r="I59" s="652">
        <v>484.03</v>
      </c>
      <c r="J59" s="652">
        <v>5</v>
      </c>
      <c r="K59" s="653">
        <v>2420.15</v>
      </c>
    </row>
    <row r="60" spans="1:11" ht="14.4" customHeight="1" x14ac:dyDescent="0.3">
      <c r="A60" s="648" t="s">
        <v>553</v>
      </c>
      <c r="B60" s="649" t="s">
        <v>1391</v>
      </c>
      <c r="C60" s="650" t="s">
        <v>564</v>
      </c>
      <c r="D60" s="651" t="s">
        <v>1392</v>
      </c>
      <c r="E60" s="650" t="s">
        <v>2595</v>
      </c>
      <c r="F60" s="651" t="s">
        <v>2596</v>
      </c>
      <c r="G60" s="650" t="s">
        <v>2119</v>
      </c>
      <c r="H60" s="650" t="s">
        <v>2120</v>
      </c>
      <c r="I60" s="652">
        <v>484.04</v>
      </c>
      <c r="J60" s="652">
        <v>20</v>
      </c>
      <c r="K60" s="653">
        <v>9680.7999999999993</v>
      </c>
    </row>
    <row r="61" spans="1:11" ht="14.4" customHeight="1" x14ac:dyDescent="0.3">
      <c r="A61" s="648" t="s">
        <v>553</v>
      </c>
      <c r="B61" s="649" t="s">
        <v>1391</v>
      </c>
      <c r="C61" s="650" t="s">
        <v>564</v>
      </c>
      <c r="D61" s="651" t="s">
        <v>1392</v>
      </c>
      <c r="E61" s="650" t="s">
        <v>2595</v>
      </c>
      <c r="F61" s="651" t="s">
        <v>2596</v>
      </c>
      <c r="G61" s="650" t="s">
        <v>2121</v>
      </c>
      <c r="H61" s="650" t="s">
        <v>2122</v>
      </c>
      <c r="I61" s="652">
        <v>13.79</v>
      </c>
      <c r="J61" s="652">
        <v>25</v>
      </c>
      <c r="K61" s="653">
        <v>344.85</v>
      </c>
    </row>
    <row r="62" spans="1:11" ht="14.4" customHeight="1" x14ac:dyDescent="0.3">
      <c r="A62" s="648" t="s">
        <v>553</v>
      </c>
      <c r="B62" s="649" t="s">
        <v>1391</v>
      </c>
      <c r="C62" s="650" t="s">
        <v>564</v>
      </c>
      <c r="D62" s="651" t="s">
        <v>1392</v>
      </c>
      <c r="E62" s="650" t="s">
        <v>2595</v>
      </c>
      <c r="F62" s="651" t="s">
        <v>2596</v>
      </c>
      <c r="G62" s="650" t="s">
        <v>2123</v>
      </c>
      <c r="H62" s="650" t="s">
        <v>2124</v>
      </c>
      <c r="I62" s="652">
        <v>2.33</v>
      </c>
      <c r="J62" s="652">
        <v>100</v>
      </c>
      <c r="K62" s="653">
        <v>233</v>
      </c>
    </row>
    <row r="63" spans="1:11" ht="14.4" customHeight="1" x14ac:dyDescent="0.3">
      <c r="A63" s="648" t="s">
        <v>553</v>
      </c>
      <c r="B63" s="649" t="s">
        <v>1391</v>
      </c>
      <c r="C63" s="650" t="s">
        <v>564</v>
      </c>
      <c r="D63" s="651" t="s">
        <v>1392</v>
      </c>
      <c r="E63" s="650" t="s">
        <v>2595</v>
      </c>
      <c r="F63" s="651" t="s">
        <v>2596</v>
      </c>
      <c r="G63" s="650" t="s">
        <v>2125</v>
      </c>
      <c r="H63" s="650" t="s">
        <v>2126</v>
      </c>
      <c r="I63" s="652">
        <v>1672.2</v>
      </c>
      <c r="J63" s="652">
        <v>1</v>
      </c>
      <c r="K63" s="653">
        <v>1672.2</v>
      </c>
    </row>
    <row r="64" spans="1:11" ht="14.4" customHeight="1" x14ac:dyDescent="0.3">
      <c r="A64" s="648" t="s">
        <v>553</v>
      </c>
      <c r="B64" s="649" t="s">
        <v>1391</v>
      </c>
      <c r="C64" s="650" t="s">
        <v>564</v>
      </c>
      <c r="D64" s="651" t="s">
        <v>1392</v>
      </c>
      <c r="E64" s="650" t="s">
        <v>2595</v>
      </c>
      <c r="F64" s="651" t="s">
        <v>2596</v>
      </c>
      <c r="G64" s="650" t="s">
        <v>2127</v>
      </c>
      <c r="H64" s="650" t="s">
        <v>2128</v>
      </c>
      <c r="I64" s="652">
        <v>12.84</v>
      </c>
      <c r="J64" s="652">
        <v>50</v>
      </c>
      <c r="K64" s="653">
        <v>641.91</v>
      </c>
    </row>
    <row r="65" spans="1:11" ht="14.4" customHeight="1" x14ac:dyDescent="0.3">
      <c r="A65" s="648" t="s">
        <v>553</v>
      </c>
      <c r="B65" s="649" t="s">
        <v>1391</v>
      </c>
      <c r="C65" s="650" t="s">
        <v>564</v>
      </c>
      <c r="D65" s="651" t="s">
        <v>1392</v>
      </c>
      <c r="E65" s="650" t="s">
        <v>2595</v>
      </c>
      <c r="F65" s="651" t="s">
        <v>2596</v>
      </c>
      <c r="G65" s="650" t="s">
        <v>2129</v>
      </c>
      <c r="H65" s="650" t="s">
        <v>2130</v>
      </c>
      <c r="I65" s="652">
        <v>60.5</v>
      </c>
      <c r="J65" s="652">
        <v>40</v>
      </c>
      <c r="K65" s="653">
        <v>2420</v>
      </c>
    </row>
    <row r="66" spans="1:11" ht="14.4" customHeight="1" x14ac:dyDescent="0.3">
      <c r="A66" s="648" t="s">
        <v>553</v>
      </c>
      <c r="B66" s="649" t="s">
        <v>1391</v>
      </c>
      <c r="C66" s="650" t="s">
        <v>564</v>
      </c>
      <c r="D66" s="651" t="s">
        <v>1392</v>
      </c>
      <c r="E66" s="650" t="s">
        <v>2595</v>
      </c>
      <c r="F66" s="651" t="s">
        <v>2596</v>
      </c>
      <c r="G66" s="650" t="s">
        <v>2131</v>
      </c>
      <c r="H66" s="650" t="s">
        <v>2132</v>
      </c>
      <c r="I66" s="652">
        <v>91.72</v>
      </c>
      <c r="J66" s="652">
        <v>6</v>
      </c>
      <c r="K66" s="653">
        <v>550.30999999999995</v>
      </c>
    </row>
    <row r="67" spans="1:11" ht="14.4" customHeight="1" x14ac:dyDescent="0.3">
      <c r="A67" s="648" t="s">
        <v>553</v>
      </c>
      <c r="B67" s="649" t="s">
        <v>1391</v>
      </c>
      <c r="C67" s="650" t="s">
        <v>564</v>
      </c>
      <c r="D67" s="651" t="s">
        <v>1392</v>
      </c>
      <c r="E67" s="650" t="s">
        <v>2595</v>
      </c>
      <c r="F67" s="651" t="s">
        <v>2596</v>
      </c>
      <c r="G67" s="650" t="s">
        <v>2133</v>
      </c>
      <c r="H67" s="650" t="s">
        <v>2134</v>
      </c>
      <c r="I67" s="652">
        <v>9.6</v>
      </c>
      <c r="J67" s="652">
        <v>200</v>
      </c>
      <c r="K67" s="653">
        <v>1920</v>
      </c>
    </row>
    <row r="68" spans="1:11" ht="14.4" customHeight="1" x14ac:dyDescent="0.3">
      <c r="A68" s="648" t="s">
        <v>553</v>
      </c>
      <c r="B68" s="649" t="s">
        <v>1391</v>
      </c>
      <c r="C68" s="650" t="s">
        <v>564</v>
      </c>
      <c r="D68" s="651" t="s">
        <v>1392</v>
      </c>
      <c r="E68" s="650" t="s">
        <v>2595</v>
      </c>
      <c r="F68" s="651" t="s">
        <v>2596</v>
      </c>
      <c r="G68" s="650" t="s">
        <v>2135</v>
      </c>
      <c r="H68" s="650" t="s">
        <v>2136</v>
      </c>
      <c r="I68" s="652">
        <v>2986.78</v>
      </c>
      <c r="J68" s="652">
        <v>1</v>
      </c>
      <c r="K68" s="653">
        <v>2986.78</v>
      </c>
    </row>
    <row r="69" spans="1:11" ht="14.4" customHeight="1" x14ac:dyDescent="0.3">
      <c r="A69" s="648" t="s">
        <v>553</v>
      </c>
      <c r="B69" s="649" t="s">
        <v>1391</v>
      </c>
      <c r="C69" s="650" t="s">
        <v>564</v>
      </c>
      <c r="D69" s="651" t="s">
        <v>1392</v>
      </c>
      <c r="E69" s="650" t="s">
        <v>2595</v>
      </c>
      <c r="F69" s="651" t="s">
        <v>2596</v>
      </c>
      <c r="G69" s="650" t="s">
        <v>2137</v>
      </c>
      <c r="H69" s="650" t="s">
        <v>2138</v>
      </c>
      <c r="I69" s="652">
        <v>56.52</v>
      </c>
      <c r="J69" s="652">
        <v>20</v>
      </c>
      <c r="K69" s="653">
        <v>1130.4000000000001</v>
      </c>
    </row>
    <row r="70" spans="1:11" ht="14.4" customHeight="1" x14ac:dyDescent="0.3">
      <c r="A70" s="648" t="s">
        <v>553</v>
      </c>
      <c r="B70" s="649" t="s">
        <v>1391</v>
      </c>
      <c r="C70" s="650" t="s">
        <v>564</v>
      </c>
      <c r="D70" s="651" t="s">
        <v>1392</v>
      </c>
      <c r="E70" s="650" t="s">
        <v>2595</v>
      </c>
      <c r="F70" s="651" t="s">
        <v>2596</v>
      </c>
      <c r="G70" s="650" t="s">
        <v>2139</v>
      </c>
      <c r="H70" s="650" t="s">
        <v>2140</v>
      </c>
      <c r="I70" s="652">
        <v>240.79</v>
      </c>
      <c r="J70" s="652">
        <v>1</v>
      </c>
      <c r="K70" s="653">
        <v>240.79</v>
      </c>
    </row>
    <row r="71" spans="1:11" ht="14.4" customHeight="1" x14ac:dyDescent="0.3">
      <c r="A71" s="648" t="s">
        <v>553</v>
      </c>
      <c r="B71" s="649" t="s">
        <v>1391</v>
      </c>
      <c r="C71" s="650" t="s">
        <v>564</v>
      </c>
      <c r="D71" s="651" t="s">
        <v>1392</v>
      </c>
      <c r="E71" s="650" t="s">
        <v>2597</v>
      </c>
      <c r="F71" s="651" t="s">
        <v>2598</v>
      </c>
      <c r="G71" s="650" t="s">
        <v>2141</v>
      </c>
      <c r="H71" s="650" t="s">
        <v>2142</v>
      </c>
      <c r="I71" s="652">
        <v>2299</v>
      </c>
      <c r="J71" s="652">
        <v>10</v>
      </c>
      <c r="K71" s="653">
        <v>22990</v>
      </c>
    </row>
    <row r="72" spans="1:11" ht="14.4" customHeight="1" x14ac:dyDescent="0.3">
      <c r="A72" s="648" t="s">
        <v>553</v>
      </c>
      <c r="B72" s="649" t="s">
        <v>1391</v>
      </c>
      <c r="C72" s="650" t="s">
        <v>564</v>
      </c>
      <c r="D72" s="651" t="s">
        <v>1392</v>
      </c>
      <c r="E72" s="650" t="s">
        <v>2597</v>
      </c>
      <c r="F72" s="651" t="s">
        <v>2598</v>
      </c>
      <c r="G72" s="650" t="s">
        <v>2143</v>
      </c>
      <c r="H72" s="650" t="s">
        <v>2144</v>
      </c>
      <c r="I72" s="652">
        <v>8.1649999999999991</v>
      </c>
      <c r="J72" s="652">
        <v>300</v>
      </c>
      <c r="K72" s="653">
        <v>2449</v>
      </c>
    </row>
    <row r="73" spans="1:11" ht="14.4" customHeight="1" x14ac:dyDescent="0.3">
      <c r="A73" s="648" t="s">
        <v>553</v>
      </c>
      <c r="B73" s="649" t="s">
        <v>1391</v>
      </c>
      <c r="C73" s="650" t="s">
        <v>564</v>
      </c>
      <c r="D73" s="651" t="s">
        <v>1392</v>
      </c>
      <c r="E73" s="650" t="s">
        <v>2599</v>
      </c>
      <c r="F73" s="651" t="s">
        <v>2600</v>
      </c>
      <c r="G73" s="650" t="s">
        <v>2145</v>
      </c>
      <c r="H73" s="650" t="s">
        <v>2146</v>
      </c>
      <c r="I73" s="652">
        <v>46.034000000000006</v>
      </c>
      <c r="J73" s="652">
        <v>324</v>
      </c>
      <c r="K73" s="653">
        <v>14914.429999999998</v>
      </c>
    </row>
    <row r="74" spans="1:11" ht="14.4" customHeight="1" x14ac:dyDescent="0.3">
      <c r="A74" s="648" t="s">
        <v>553</v>
      </c>
      <c r="B74" s="649" t="s">
        <v>1391</v>
      </c>
      <c r="C74" s="650" t="s">
        <v>564</v>
      </c>
      <c r="D74" s="651" t="s">
        <v>1392</v>
      </c>
      <c r="E74" s="650" t="s">
        <v>2599</v>
      </c>
      <c r="F74" s="651" t="s">
        <v>2600</v>
      </c>
      <c r="G74" s="650" t="s">
        <v>2147</v>
      </c>
      <c r="H74" s="650" t="s">
        <v>2148</v>
      </c>
      <c r="I74" s="652">
        <v>43.92</v>
      </c>
      <c r="J74" s="652">
        <v>72</v>
      </c>
      <c r="K74" s="653">
        <v>3162.5</v>
      </c>
    </row>
    <row r="75" spans="1:11" ht="14.4" customHeight="1" x14ac:dyDescent="0.3">
      <c r="A75" s="648" t="s">
        <v>553</v>
      </c>
      <c r="B75" s="649" t="s">
        <v>1391</v>
      </c>
      <c r="C75" s="650" t="s">
        <v>564</v>
      </c>
      <c r="D75" s="651" t="s">
        <v>1392</v>
      </c>
      <c r="E75" s="650" t="s">
        <v>2599</v>
      </c>
      <c r="F75" s="651" t="s">
        <v>2600</v>
      </c>
      <c r="G75" s="650" t="s">
        <v>2149</v>
      </c>
      <c r="H75" s="650" t="s">
        <v>2150</v>
      </c>
      <c r="I75" s="652">
        <v>33.5</v>
      </c>
      <c r="J75" s="652">
        <v>72</v>
      </c>
      <c r="K75" s="653">
        <v>2411.98</v>
      </c>
    </row>
    <row r="76" spans="1:11" ht="14.4" customHeight="1" x14ac:dyDescent="0.3">
      <c r="A76" s="648" t="s">
        <v>553</v>
      </c>
      <c r="B76" s="649" t="s">
        <v>1391</v>
      </c>
      <c r="C76" s="650" t="s">
        <v>564</v>
      </c>
      <c r="D76" s="651" t="s">
        <v>1392</v>
      </c>
      <c r="E76" s="650" t="s">
        <v>2601</v>
      </c>
      <c r="F76" s="651" t="s">
        <v>2602</v>
      </c>
      <c r="G76" s="650" t="s">
        <v>2151</v>
      </c>
      <c r="H76" s="650" t="s">
        <v>2152</v>
      </c>
      <c r="I76" s="652">
        <v>0.3</v>
      </c>
      <c r="J76" s="652">
        <v>1600</v>
      </c>
      <c r="K76" s="653">
        <v>480</v>
      </c>
    </row>
    <row r="77" spans="1:11" ht="14.4" customHeight="1" x14ac:dyDescent="0.3">
      <c r="A77" s="648" t="s">
        <v>553</v>
      </c>
      <c r="B77" s="649" t="s">
        <v>1391</v>
      </c>
      <c r="C77" s="650" t="s">
        <v>564</v>
      </c>
      <c r="D77" s="651" t="s">
        <v>1392</v>
      </c>
      <c r="E77" s="650" t="s">
        <v>2601</v>
      </c>
      <c r="F77" s="651" t="s">
        <v>2602</v>
      </c>
      <c r="G77" s="650" t="s">
        <v>2153</v>
      </c>
      <c r="H77" s="650" t="s">
        <v>2154</v>
      </c>
      <c r="I77" s="652">
        <v>0.30249999999999999</v>
      </c>
      <c r="J77" s="652">
        <v>1100</v>
      </c>
      <c r="K77" s="653">
        <v>333</v>
      </c>
    </row>
    <row r="78" spans="1:11" ht="14.4" customHeight="1" x14ac:dyDescent="0.3">
      <c r="A78" s="648" t="s">
        <v>553</v>
      </c>
      <c r="B78" s="649" t="s">
        <v>1391</v>
      </c>
      <c r="C78" s="650" t="s">
        <v>564</v>
      </c>
      <c r="D78" s="651" t="s">
        <v>1392</v>
      </c>
      <c r="E78" s="650" t="s">
        <v>2601</v>
      </c>
      <c r="F78" s="651" t="s">
        <v>2602</v>
      </c>
      <c r="G78" s="650" t="s">
        <v>2155</v>
      </c>
      <c r="H78" s="650" t="s">
        <v>2156</v>
      </c>
      <c r="I78" s="652">
        <v>0.3</v>
      </c>
      <c r="J78" s="652">
        <v>400</v>
      </c>
      <c r="K78" s="653">
        <v>120</v>
      </c>
    </row>
    <row r="79" spans="1:11" ht="14.4" customHeight="1" x14ac:dyDescent="0.3">
      <c r="A79" s="648" t="s">
        <v>553</v>
      </c>
      <c r="B79" s="649" t="s">
        <v>1391</v>
      </c>
      <c r="C79" s="650" t="s">
        <v>564</v>
      </c>
      <c r="D79" s="651" t="s">
        <v>1392</v>
      </c>
      <c r="E79" s="650" t="s">
        <v>2601</v>
      </c>
      <c r="F79" s="651" t="s">
        <v>2602</v>
      </c>
      <c r="G79" s="650" t="s">
        <v>2157</v>
      </c>
      <c r="H79" s="650" t="s">
        <v>2158</v>
      </c>
      <c r="I79" s="652">
        <v>1.76</v>
      </c>
      <c r="J79" s="652">
        <v>200</v>
      </c>
      <c r="K79" s="653">
        <v>352</v>
      </c>
    </row>
    <row r="80" spans="1:11" ht="14.4" customHeight="1" x14ac:dyDescent="0.3">
      <c r="A80" s="648" t="s">
        <v>553</v>
      </c>
      <c r="B80" s="649" t="s">
        <v>1391</v>
      </c>
      <c r="C80" s="650" t="s">
        <v>564</v>
      </c>
      <c r="D80" s="651" t="s">
        <v>1392</v>
      </c>
      <c r="E80" s="650" t="s">
        <v>2601</v>
      </c>
      <c r="F80" s="651" t="s">
        <v>2602</v>
      </c>
      <c r="G80" s="650" t="s">
        <v>2159</v>
      </c>
      <c r="H80" s="650" t="s">
        <v>2160</v>
      </c>
      <c r="I80" s="652">
        <v>372.26</v>
      </c>
      <c r="J80" s="652">
        <v>1</v>
      </c>
      <c r="K80" s="653">
        <v>372.26</v>
      </c>
    </row>
    <row r="81" spans="1:11" ht="14.4" customHeight="1" x14ac:dyDescent="0.3">
      <c r="A81" s="648" t="s">
        <v>553</v>
      </c>
      <c r="B81" s="649" t="s">
        <v>1391</v>
      </c>
      <c r="C81" s="650" t="s">
        <v>564</v>
      </c>
      <c r="D81" s="651" t="s">
        <v>1392</v>
      </c>
      <c r="E81" s="650" t="s">
        <v>2603</v>
      </c>
      <c r="F81" s="651" t="s">
        <v>2604</v>
      </c>
      <c r="G81" s="650" t="s">
        <v>2161</v>
      </c>
      <c r="H81" s="650" t="s">
        <v>2162</v>
      </c>
      <c r="I81" s="652">
        <v>1.22</v>
      </c>
      <c r="J81" s="652">
        <v>1700</v>
      </c>
      <c r="K81" s="653">
        <v>2074</v>
      </c>
    </row>
    <row r="82" spans="1:11" ht="14.4" customHeight="1" x14ac:dyDescent="0.3">
      <c r="A82" s="648" t="s">
        <v>553</v>
      </c>
      <c r="B82" s="649" t="s">
        <v>1391</v>
      </c>
      <c r="C82" s="650" t="s">
        <v>564</v>
      </c>
      <c r="D82" s="651" t="s">
        <v>1392</v>
      </c>
      <c r="E82" s="650" t="s">
        <v>2603</v>
      </c>
      <c r="F82" s="651" t="s">
        <v>2604</v>
      </c>
      <c r="G82" s="650" t="s">
        <v>2163</v>
      </c>
      <c r="H82" s="650" t="s">
        <v>2164</v>
      </c>
      <c r="I82" s="652">
        <v>0.81</v>
      </c>
      <c r="J82" s="652">
        <v>2000</v>
      </c>
      <c r="K82" s="653">
        <v>1614.2</v>
      </c>
    </row>
    <row r="83" spans="1:11" ht="14.4" customHeight="1" x14ac:dyDescent="0.3">
      <c r="A83" s="648" t="s">
        <v>553</v>
      </c>
      <c r="B83" s="649" t="s">
        <v>1391</v>
      </c>
      <c r="C83" s="650" t="s">
        <v>564</v>
      </c>
      <c r="D83" s="651" t="s">
        <v>1392</v>
      </c>
      <c r="E83" s="650" t="s">
        <v>2603</v>
      </c>
      <c r="F83" s="651" t="s">
        <v>2604</v>
      </c>
      <c r="G83" s="650" t="s">
        <v>2165</v>
      </c>
      <c r="H83" s="650" t="s">
        <v>2166</v>
      </c>
      <c r="I83" s="652">
        <v>0.78</v>
      </c>
      <c r="J83" s="652">
        <v>1000</v>
      </c>
      <c r="K83" s="653">
        <v>780</v>
      </c>
    </row>
    <row r="84" spans="1:11" ht="14.4" customHeight="1" x14ac:dyDescent="0.3">
      <c r="A84" s="648" t="s">
        <v>553</v>
      </c>
      <c r="B84" s="649" t="s">
        <v>1391</v>
      </c>
      <c r="C84" s="650" t="s">
        <v>564</v>
      </c>
      <c r="D84" s="651" t="s">
        <v>1392</v>
      </c>
      <c r="E84" s="650" t="s">
        <v>2603</v>
      </c>
      <c r="F84" s="651" t="s">
        <v>2604</v>
      </c>
      <c r="G84" s="650" t="s">
        <v>2167</v>
      </c>
      <c r="H84" s="650" t="s">
        <v>2168</v>
      </c>
      <c r="I84" s="652">
        <v>0.78</v>
      </c>
      <c r="J84" s="652">
        <v>1000</v>
      </c>
      <c r="K84" s="653">
        <v>780</v>
      </c>
    </row>
    <row r="85" spans="1:11" ht="14.4" customHeight="1" x14ac:dyDescent="0.3">
      <c r="A85" s="648" t="s">
        <v>553</v>
      </c>
      <c r="B85" s="649" t="s">
        <v>1391</v>
      </c>
      <c r="C85" s="650" t="s">
        <v>564</v>
      </c>
      <c r="D85" s="651" t="s">
        <v>1392</v>
      </c>
      <c r="E85" s="650" t="s">
        <v>2603</v>
      </c>
      <c r="F85" s="651" t="s">
        <v>2604</v>
      </c>
      <c r="G85" s="650" t="s">
        <v>2169</v>
      </c>
      <c r="H85" s="650" t="s">
        <v>2170</v>
      </c>
      <c r="I85" s="652">
        <v>0.81</v>
      </c>
      <c r="J85" s="652">
        <v>4000</v>
      </c>
      <c r="K85" s="653">
        <v>3228.1</v>
      </c>
    </row>
    <row r="86" spans="1:11" ht="14.4" customHeight="1" x14ac:dyDescent="0.3">
      <c r="A86" s="648" t="s">
        <v>553</v>
      </c>
      <c r="B86" s="649" t="s">
        <v>1391</v>
      </c>
      <c r="C86" s="650" t="s">
        <v>564</v>
      </c>
      <c r="D86" s="651" t="s">
        <v>1392</v>
      </c>
      <c r="E86" s="650" t="s">
        <v>2603</v>
      </c>
      <c r="F86" s="651" t="s">
        <v>2604</v>
      </c>
      <c r="G86" s="650" t="s">
        <v>2171</v>
      </c>
      <c r="H86" s="650" t="s">
        <v>2172</v>
      </c>
      <c r="I86" s="652">
        <v>0.71</v>
      </c>
      <c r="J86" s="652">
        <v>4000</v>
      </c>
      <c r="K86" s="653">
        <v>2840</v>
      </c>
    </row>
    <row r="87" spans="1:11" ht="14.4" customHeight="1" x14ac:dyDescent="0.3">
      <c r="A87" s="648" t="s">
        <v>553</v>
      </c>
      <c r="B87" s="649" t="s">
        <v>1391</v>
      </c>
      <c r="C87" s="650" t="s">
        <v>564</v>
      </c>
      <c r="D87" s="651" t="s">
        <v>1392</v>
      </c>
      <c r="E87" s="650" t="s">
        <v>2603</v>
      </c>
      <c r="F87" s="651" t="s">
        <v>2604</v>
      </c>
      <c r="G87" s="650" t="s">
        <v>2173</v>
      </c>
      <c r="H87" s="650" t="s">
        <v>2174</v>
      </c>
      <c r="I87" s="652">
        <v>0.71</v>
      </c>
      <c r="J87" s="652">
        <v>2000</v>
      </c>
      <c r="K87" s="653">
        <v>1420</v>
      </c>
    </row>
    <row r="88" spans="1:11" ht="14.4" customHeight="1" x14ac:dyDescent="0.3">
      <c r="A88" s="648" t="s">
        <v>553</v>
      </c>
      <c r="B88" s="649" t="s">
        <v>1391</v>
      </c>
      <c r="C88" s="650" t="s">
        <v>564</v>
      </c>
      <c r="D88" s="651" t="s">
        <v>1392</v>
      </c>
      <c r="E88" s="650" t="s">
        <v>2605</v>
      </c>
      <c r="F88" s="651" t="s">
        <v>2606</v>
      </c>
      <c r="G88" s="650" t="s">
        <v>2175</v>
      </c>
      <c r="H88" s="650" t="s">
        <v>2176</v>
      </c>
      <c r="I88" s="652">
        <v>139.44</v>
      </c>
      <c r="J88" s="652">
        <v>1</v>
      </c>
      <c r="K88" s="653">
        <v>139.44</v>
      </c>
    </row>
    <row r="89" spans="1:11" ht="14.4" customHeight="1" x14ac:dyDescent="0.3">
      <c r="A89" s="648" t="s">
        <v>553</v>
      </c>
      <c r="B89" s="649" t="s">
        <v>1391</v>
      </c>
      <c r="C89" s="650" t="s">
        <v>564</v>
      </c>
      <c r="D89" s="651" t="s">
        <v>1392</v>
      </c>
      <c r="E89" s="650" t="s">
        <v>2605</v>
      </c>
      <c r="F89" s="651" t="s">
        <v>2606</v>
      </c>
      <c r="G89" s="650" t="s">
        <v>2177</v>
      </c>
      <c r="H89" s="650" t="s">
        <v>2178</v>
      </c>
      <c r="I89" s="652">
        <v>139.44</v>
      </c>
      <c r="J89" s="652">
        <v>1</v>
      </c>
      <c r="K89" s="653">
        <v>139.44</v>
      </c>
    </row>
    <row r="90" spans="1:11" ht="14.4" customHeight="1" x14ac:dyDescent="0.3">
      <c r="A90" s="648" t="s">
        <v>553</v>
      </c>
      <c r="B90" s="649" t="s">
        <v>1391</v>
      </c>
      <c r="C90" s="650" t="s">
        <v>564</v>
      </c>
      <c r="D90" s="651" t="s">
        <v>1392</v>
      </c>
      <c r="E90" s="650" t="s">
        <v>2605</v>
      </c>
      <c r="F90" s="651" t="s">
        <v>2606</v>
      </c>
      <c r="G90" s="650" t="s">
        <v>2179</v>
      </c>
      <c r="H90" s="650" t="s">
        <v>2180</v>
      </c>
      <c r="I90" s="652">
        <v>152.46</v>
      </c>
      <c r="J90" s="652">
        <v>1</v>
      </c>
      <c r="K90" s="653">
        <v>152.46</v>
      </c>
    </row>
    <row r="91" spans="1:11" ht="14.4" customHeight="1" x14ac:dyDescent="0.3">
      <c r="A91" s="648" t="s">
        <v>553</v>
      </c>
      <c r="B91" s="649" t="s">
        <v>1391</v>
      </c>
      <c r="C91" s="650" t="s">
        <v>567</v>
      </c>
      <c r="D91" s="651" t="s">
        <v>1393</v>
      </c>
      <c r="E91" s="650" t="s">
        <v>2593</v>
      </c>
      <c r="F91" s="651" t="s">
        <v>2594</v>
      </c>
      <c r="G91" s="650" t="s">
        <v>2010</v>
      </c>
      <c r="H91" s="650" t="s">
        <v>2011</v>
      </c>
      <c r="I91" s="652">
        <v>156.11000000000001</v>
      </c>
      <c r="J91" s="652">
        <v>2</v>
      </c>
      <c r="K91" s="653">
        <v>312.22000000000003</v>
      </c>
    </row>
    <row r="92" spans="1:11" ht="14.4" customHeight="1" x14ac:dyDescent="0.3">
      <c r="A92" s="648" t="s">
        <v>553</v>
      </c>
      <c r="B92" s="649" t="s">
        <v>1391</v>
      </c>
      <c r="C92" s="650" t="s">
        <v>567</v>
      </c>
      <c r="D92" s="651" t="s">
        <v>1393</v>
      </c>
      <c r="E92" s="650" t="s">
        <v>2593</v>
      </c>
      <c r="F92" s="651" t="s">
        <v>2594</v>
      </c>
      <c r="G92" s="650" t="s">
        <v>2012</v>
      </c>
      <c r="H92" s="650" t="s">
        <v>2013</v>
      </c>
      <c r="I92" s="652">
        <v>166.77</v>
      </c>
      <c r="J92" s="652">
        <v>2</v>
      </c>
      <c r="K92" s="653">
        <v>333.54</v>
      </c>
    </row>
    <row r="93" spans="1:11" ht="14.4" customHeight="1" x14ac:dyDescent="0.3">
      <c r="A93" s="648" t="s">
        <v>553</v>
      </c>
      <c r="B93" s="649" t="s">
        <v>1391</v>
      </c>
      <c r="C93" s="650" t="s">
        <v>567</v>
      </c>
      <c r="D93" s="651" t="s">
        <v>1393</v>
      </c>
      <c r="E93" s="650" t="s">
        <v>2593</v>
      </c>
      <c r="F93" s="651" t="s">
        <v>2594</v>
      </c>
      <c r="G93" s="650" t="s">
        <v>2181</v>
      </c>
      <c r="H93" s="650" t="s">
        <v>2182</v>
      </c>
      <c r="I93" s="652">
        <v>0.4</v>
      </c>
      <c r="J93" s="652">
        <v>200</v>
      </c>
      <c r="K93" s="653">
        <v>80</v>
      </c>
    </row>
    <row r="94" spans="1:11" ht="14.4" customHeight="1" x14ac:dyDescent="0.3">
      <c r="A94" s="648" t="s">
        <v>553</v>
      </c>
      <c r="B94" s="649" t="s">
        <v>1391</v>
      </c>
      <c r="C94" s="650" t="s">
        <v>567</v>
      </c>
      <c r="D94" s="651" t="s">
        <v>1393</v>
      </c>
      <c r="E94" s="650" t="s">
        <v>2593</v>
      </c>
      <c r="F94" s="651" t="s">
        <v>2594</v>
      </c>
      <c r="G94" s="650" t="s">
        <v>2022</v>
      </c>
      <c r="H94" s="650" t="s">
        <v>2023</v>
      </c>
      <c r="I94" s="652">
        <v>16.100000000000001</v>
      </c>
      <c r="J94" s="652">
        <v>800</v>
      </c>
      <c r="K94" s="653">
        <v>12880</v>
      </c>
    </row>
    <row r="95" spans="1:11" ht="14.4" customHeight="1" x14ac:dyDescent="0.3">
      <c r="A95" s="648" t="s">
        <v>553</v>
      </c>
      <c r="B95" s="649" t="s">
        <v>1391</v>
      </c>
      <c r="C95" s="650" t="s">
        <v>567</v>
      </c>
      <c r="D95" s="651" t="s">
        <v>1393</v>
      </c>
      <c r="E95" s="650" t="s">
        <v>2593</v>
      </c>
      <c r="F95" s="651" t="s">
        <v>2594</v>
      </c>
      <c r="G95" s="650" t="s">
        <v>2024</v>
      </c>
      <c r="H95" s="650" t="s">
        <v>2025</v>
      </c>
      <c r="I95" s="652">
        <v>0.59</v>
      </c>
      <c r="J95" s="652">
        <v>1000</v>
      </c>
      <c r="K95" s="653">
        <v>590</v>
      </c>
    </row>
    <row r="96" spans="1:11" ht="14.4" customHeight="1" x14ac:dyDescent="0.3">
      <c r="A96" s="648" t="s">
        <v>553</v>
      </c>
      <c r="B96" s="649" t="s">
        <v>1391</v>
      </c>
      <c r="C96" s="650" t="s">
        <v>567</v>
      </c>
      <c r="D96" s="651" t="s">
        <v>1393</v>
      </c>
      <c r="E96" s="650" t="s">
        <v>2593</v>
      </c>
      <c r="F96" s="651" t="s">
        <v>2594</v>
      </c>
      <c r="G96" s="650" t="s">
        <v>2026</v>
      </c>
      <c r="H96" s="650" t="s">
        <v>2027</v>
      </c>
      <c r="I96" s="652">
        <v>2.12</v>
      </c>
      <c r="J96" s="652">
        <v>1200</v>
      </c>
      <c r="K96" s="653">
        <v>2547</v>
      </c>
    </row>
    <row r="97" spans="1:11" ht="14.4" customHeight="1" x14ac:dyDescent="0.3">
      <c r="A97" s="648" t="s">
        <v>553</v>
      </c>
      <c r="B97" s="649" t="s">
        <v>1391</v>
      </c>
      <c r="C97" s="650" t="s">
        <v>567</v>
      </c>
      <c r="D97" s="651" t="s">
        <v>1393</v>
      </c>
      <c r="E97" s="650" t="s">
        <v>2593</v>
      </c>
      <c r="F97" s="651" t="s">
        <v>2594</v>
      </c>
      <c r="G97" s="650" t="s">
        <v>2028</v>
      </c>
      <c r="H97" s="650" t="s">
        <v>2029</v>
      </c>
      <c r="I97" s="652">
        <v>140.11000000000001</v>
      </c>
      <c r="J97" s="652">
        <v>20</v>
      </c>
      <c r="K97" s="653">
        <v>2802.2</v>
      </c>
    </row>
    <row r="98" spans="1:11" ht="14.4" customHeight="1" x14ac:dyDescent="0.3">
      <c r="A98" s="648" t="s">
        <v>553</v>
      </c>
      <c r="B98" s="649" t="s">
        <v>1391</v>
      </c>
      <c r="C98" s="650" t="s">
        <v>567</v>
      </c>
      <c r="D98" s="651" t="s">
        <v>1393</v>
      </c>
      <c r="E98" s="650" t="s">
        <v>2593</v>
      </c>
      <c r="F98" s="651" t="s">
        <v>2594</v>
      </c>
      <c r="G98" s="650" t="s">
        <v>2183</v>
      </c>
      <c r="H98" s="650" t="s">
        <v>2184</v>
      </c>
      <c r="I98" s="652">
        <v>8.58</v>
      </c>
      <c r="J98" s="652">
        <v>36</v>
      </c>
      <c r="K98" s="653">
        <v>308.88</v>
      </c>
    </row>
    <row r="99" spans="1:11" ht="14.4" customHeight="1" x14ac:dyDescent="0.3">
      <c r="A99" s="648" t="s">
        <v>553</v>
      </c>
      <c r="B99" s="649" t="s">
        <v>1391</v>
      </c>
      <c r="C99" s="650" t="s">
        <v>567</v>
      </c>
      <c r="D99" s="651" t="s">
        <v>1393</v>
      </c>
      <c r="E99" s="650" t="s">
        <v>2593</v>
      </c>
      <c r="F99" s="651" t="s">
        <v>2594</v>
      </c>
      <c r="G99" s="650" t="s">
        <v>2185</v>
      </c>
      <c r="H99" s="650" t="s">
        <v>2186</v>
      </c>
      <c r="I99" s="652">
        <v>13.02</v>
      </c>
      <c r="J99" s="652">
        <v>3</v>
      </c>
      <c r="K99" s="653">
        <v>39.06</v>
      </c>
    </row>
    <row r="100" spans="1:11" ht="14.4" customHeight="1" x14ac:dyDescent="0.3">
      <c r="A100" s="648" t="s">
        <v>553</v>
      </c>
      <c r="B100" s="649" t="s">
        <v>1391</v>
      </c>
      <c r="C100" s="650" t="s">
        <v>567</v>
      </c>
      <c r="D100" s="651" t="s">
        <v>1393</v>
      </c>
      <c r="E100" s="650" t="s">
        <v>2593</v>
      </c>
      <c r="F100" s="651" t="s">
        <v>2594</v>
      </c>
      <c r="G100" s="650" t="s">
        <v>2030</v>
      </c>
      <c r="H100" s="650" t="s">
        <v>2031</v>
      </c>
      <c r="I100" s="652">
        <v>27.95</v>
      </c>
      <c r="J100" s="652">
        <v>6</v>
      </c>
      <c r="K100" s="653">
        <v>167.7</v>
      </c>
    </row>
    <row r="101" spans="1:11" ht="14.4" customHeight="1" x14ac:dyDescent="0.3">
      <c r="A101" s="648" t="s">
        <v>553</v>
      </c>
      <c r="B101" s="649" t="s">
        <v>1391</v>
      </c>
      <c r="C101" s="650" t="s">
        <v>567</v>
      </c>
      <c r="D101" s="651" t="s">
        <v>1393</v>
      </c>
      <c r="E101" s="650" t="s">
        <v>2593</v>
      </c>
      <c r="F101" s="651" t="s">
        <v>2594</v>
      </c>
      <c r="G101" s="650" t="s">
        <v>2032</v>
      </c>
      <c r="H101" s="650" t="s">
        <v>2033</v>
      </c>
      <c r="I101" s="652">
        <v>0.56000000000000005</v>
      </c>
      <c r="J101" s="652">
        <v>5000</v>
      </c>
      <c r="K101" s="653">
        <v>2800</v>
      </c>
    </row>
    <row r="102" spans="1:11" ht="14.4" customHeight="1" x14ac:dyDescent="0.3">
      <c r="A102" s="648" t="s">
        <v>553</v>
      </c>
      <c r="B102" s="649" t="s">
        <v>1391</v>
      </c>
      <c r="C102" s="650" t="s">
        <v>567</v>
      </c>
      <c r="D102" s="651" t="s">
        <v>1393</v>
      </c>
      <c r="E102" s="650" t="s">
        <v>2593</v>
      </c>
      <c r="F102" s="651" t="s">
        <v>2594</v>
      </c>
      <c r="G102" s="650" t="s">
        <v>2036</v>
      </c>
      <c r="H102" s="650" t="s">
        <v>2037</v>
      </c>
      <c r="I102" s="652">
        <v>26.37</v>
      </c>
      <c r="J102" s="652">
        <v>24</v>
      </c>
      <c r="K102" s="653">
        <v>632.84</v>
      </c>
    </row>
    <row r="103" spans="1:11" ht="14.4" customHeight="1" x14ac:dyDescent="0.3">
      <c r="A103" s="648" t="s">
        <v>553</v>
      </c>
      <c r="B103" s="649" t="s">
        <v>1391</v>
      </c>
      <c r="C103" s="650" t="s">
        <v>567</v>
      </c>
      <c r="D103" s="651" t="s">
        <v>1393</v>
      </c>
      <c r="E103" s="650" t="s">
        <v>2593</v>
      </c>
      <c r="F103" s="651" t="s">
        <v>2594</v>
      </c>
      <c r="G103" s="650" t="s">
        <v>2038</v>
      </c>
      <c r="H103" s="650" t="s">
        <v>2039</v>
      </c>
      <c r="I103" s="652">
        <v>0.85</v>
      </c>
      <c r="J103" s="652">
        <v>100</v>
      </c>
      <c r="K103" s="653">
        <v>85</v>
      </c>
    </row>
    <row r="104" spans="1:11" ht="14.4" customHeight="1" x14ac:dyDescent="0.3">
      <c r="A104" s="648" t="s">
        <v>553</v>
      </c>
      <c r="B104" s="649" t="s">
        <v>1391</v>
      </c>
      <c r="C104" s="650" t="s">
        <v>567</v>
      </c>
      <c r="D104" s="651" t="s">
        <v>1393</v>
      </c>
      <c r="E104" s="650" t="s">
        <v>2593</v>
      </c>
      <c r="F104" s="651" t="s">
        <v>2594</v>
      </c>
      <c r="G104" s="650" t="s">
        <v>2187</v>
      </c>
      <c r="H104" s="650" t="s">
        <v>2188</v>
      </c>
      <c r="I104" s="652">
        <v>5.09</v>
      </c>
      <c r="J104" s="652">
        <v>200</v>
      </c>
      <c r="K104" s="653">
        <v>1018.9</v>
      </c>
    </row>
    <row r="105" spans="1:11" ht="14.4" customHeight="1" x14ac:dyDescent="0.3">
      <c r="A105" s="648" t="s">
        <v>553</v>
      </c>
      <c r="B105" s="649" t="s">
        <v>1391</v>
      </c>
      <c r="C105" s="650" t="s">
        <v>567</v>
      </c>
      <c r="D105" s="651" t="s">
        <v>1393</v>
      </c>
      <c r="E105" s="650" t="s">
        <v>2593</v>
      </c>
      <c r="F105" s="651" t="s">
        <v>2594</v>
      </c>
      <c r="G105" s="650" t="s">
        <v>2189</v>
      </c>
      <c r="H105" s="650" t="s">
        <v>2190</v>
      </c>
      <c r="I105" s="652">
        <v>5.09</v>
      </c>
      <c r="J105" s="652">
        <v>193</v>
      </c>
      <c r="K105" s="653">
        <v>983.24</v>
      </c>
    </row>
    <row r="106" spans="1:11" ht="14.4" customHeight="1" x14ac:dyDescent="0.3">
      <c r="A106" s="648" t="s">
        <v>553</v>
      </c>
      <c r="B106" s="649" t="s">
        <v>1391</v>
      </c>
      <c r="C106" s="650" t="s">
        <v>567</v>
      </c>
      <c r="D106" s="651" t="s">
        <v>1393</v>
      </c>
      <c r="E106" s="650" t="s">
        <v>2593</v>
      </c>
      <c r="F106" s="651" t="s">
        <v>2594</v>
      </c>
      <c r="G106" s="650" t="s">
        <v>2048</v>
      </c>
      <c r="H106" s="650" t="s">
        <v>2049</v>
      </c>
      <c r="I106" s="652">
        <v>2.87</v>
      </c>
      <c r="J106" s="652">
        <v>50</v>
      </c>
      <c r="K106" s="653">
        <v>143.25</v>
      </c>
    </row>
    <row r="107" spans="1:11" ht="14.4" customHeight="1" x14ac:dyDescent="0.3">
      <c r="A107" s="648" t="s">
        <v>553</v>
      </c>
      <c r="B107" s="649" t="s">
        <v>1391</v>
      </c>
      <c r="C107" s="650" t="s">
        <v>567</v>
      </c>
      <c r="D107" s="651" t="s">
        <v>1393</v>
      </c>
      <c r="E107" s="650" t="s">
        <v>2593</v>
      </c>
      <c r="F107" s="651" t="s">
        <v>2594</v>
      </c>
      <c r="G107" s="650" t="s">
        <v>2050</v>
      </c>
      <c r="H107" s="650" t="s">
        <v>2051</v>
      </c>
      <c r="I107" s="652">
        <v>5.27</v>
      </c>
      <c r="J107" s="652">
        <v>30</v>
      </c>
      <c r="K107" s="653">
        <v>158.1</v>
      </c>
    </row>
    <row r="108" spans="1:11" ht="14.4" customHeight="1" x14ac:dyDescent="0.3">
      <c r="A108" s="648" t="s">
        <v>553</v>
      </c>
      <c r="B108" s="649" t="s">
        <v>1391</v>
      </c>
      <c r="C108" s="650" t="s">
        <v>567</v>
      </c>
      <c r="D108" s="651" t="s">
        <v>1393</v>
      </c>
      <c r="E108" s="650" t="s">
        <v>2593</v>
      </c>
      <c r="F108" s="651" t="s">
        <v>2594</v>
      </c>
      <c r="G108" s="650" t="s">
        <v>2052</v>
      </c>
      <c r="H108" s="650" t="s">
        <v>2053</v>
      </c>
      <c r="I108" s="652">
        <v>111.59</v>
      </c>
      <c r="J108" s="652">
        <v>10</v>
      </c>
      <c r="K108" s="653">
        <v>1115.9000000000001</v>
      </c>
    </row>
    <row r="109" spans="1:11" ht="14.4" customHeight="1" x14ac:dyDescent="0.3">
      <c r="A109" s="648" t="s">
        <v>553</v>
      </c>
      <c r="B109" s="649" t="s">
        <v>1391</v>
      </c>
      <c r="C109" s="650" t="s">
        <v>567</v>
      </c>
      <c r="D109" s="651" t="s">
        <v>1393</v>
      </c>
      <c r="E109" s="650" t="s">
        <v>2593</v>
      </c>
      <c r="F109" s="651" t="s">
        <v>2594</v>
      </c>
      <c r="G109" s="650" t="s">
        <v>2052</v>
      </c>
      <c r="H109" s="650" t="s">
        <v>2191</v>
      </c>
      <c r="I109" s="652">
        <v>111.59</v>
      </c>
      <c r="J109" s="652">
        <v>20</v>
      </c>
      <c r="K109" s="653">
        <v>2231.8000000000002</v>
      </c>
    </row>
    <row r="110" spans="1:11" ht="14.4" customHeight="1" x14ac:dyDescent="0.3">
      <c r="A110" s="648" t="s">
        <v>553</v>
      </c>
      <c r="B110" s="649" t="s">
        <v>1391</v>
      </c>
      <c r="C110" s="650" t="s">
        <v>567</v>
      </c>
      <c r="D110" s="651" t="s">
        <v>1393</v>
      </c>
      <c r="E110" s="650" t="s">
        <v>2593</v>
      </c>
      <c r="F110" s="651" t="s">
        <v>2594</v>
      </c>
      <c r="G110" s="650" t="s">
        <v>2054</v>
      </c>
      <c r="H110" s="650" t="s">
        <v>2055</v>
      </c>
      <c r="I110" s="652">
        <v>97.04</v>
      </c>
      <c r="J110" s="652">
        <v>10</v>
      </c>
      <c r="K110" s="653">
        <v>970.4</v>
      </c>
    </row>
    <row r="111" spans="1:11" ht="14.4" customHeight="1" x14ac:dyDescent="0.3">
      <c r="A111" s="648" t="s">
        <v>553</v>
      </c>
      <c r="B111" s="649" t="s">
        <v>1391</v>
      </c>
      <c r="C111" s="650" t="s">
        <v>567</v>
      </c>
      <c r="D111" s="651" t="s">
        <v>1393</v>
      </c>
      <c r="E111" s="650" t="s">
        <v>2595</v>
      </c>
      <c r="F111" s="651" t="s">
        <v>2596</v>
      </c>
      <c r="G111" s="650" t="s">
        <v>2192</v>
      </c>
      <c r="H111" s="650" t="s">
        <v>2193</v>
      </c>
      <c r="I111" s="652">
        <v>2.9</v>
      </c>
      <c r="J111" s="652">
        <v>100</v>
      </c>
      <c r="K111" s="653">
        <v>290</v>
      </c>
    </row>
    <row r="112" spans="1:11" ht="14.4" customHeight="1" x14ac:dyDescent="0.3">
      <c r="A112" s="648" t="s">
        <v>553</v>
      </c>
      <c r="B112" s="649" t="s">
        <v>1391</v>
      </c>
      <c r="C112" s="650" t="s">
        <v>567</v>
      </c>
      <c r="D112" s="651" t="s">
        <v>1393</v>
      </c>
      <c r="E112" s="650" t="s">
        <v>2595</v>
      </c>
      <c r="F112" s="651" t="s">
        <v>2596</v>
      </c>
      <c r="G112" s="650" t="s">
        <v>2058</v>
      </c>
      <c r="H112" s="650" t="s">
        <v>2059</v>
      </c>
      <c r="I112" s="652">
        <v>3.0466666666666669</v>
      </c>
      <c r="J112" s="652">
        <v>300</v>
      </c>
      <c r="K112" s="653">
        <v>945.5</v>
      </c>
    </row>
    <row r="113" spans="1:11" ht="14.4" customHeight="1" x14ac:dyDescent="0.3">
      <c r="A113" s="648" t="s">
        <v>553</v>
      </c>
      <c r="B113" s="649" t="s">
        <v>1391</v>
      </c>
      <c r="C113" s="650" t="s">
        <v>567</v>
      </c>
      <c r="D113" s="651" t="s">
        <v>1393</v>
      </c>
      <c r="E113" s="650" t="s">
        <v>2595</v>
      </c>
      <c r="F113" s="651" t="s">
        <v>2596</v>
      </c>
      <c r="G113" s="650" t="s">
        <v>2194</v>
      </c>
      <c r="H113" s="650" t="s">
        <v>2195</v>
      </c>
      <c r="I113" s="652">
        <v>0.22</v>
      </c>
      <c r="J113" s="652">
        <v>400</v>
      </c>
      <c r="K113" s="653">
        <v>88</v>
      </c>
    </row>
    <row r="114" spans="1:11" ht="14.4" customHeight="1" x14ac:dyDescent="0.3">
      <c r="A114" s="648" t="s">
        <v>553</v>
      </c>
      <c r="B114" s="649" t="s">
        <v>1391</v>
      </c>
      <c r="C114" s="650" t="s">
        <v>567</v>
      </c>
      <c r="D114" s="651" t="s">
        <v>1393</v>
      </c>
      <c r="E114" s="650" t="s">
        <v>2595</v>
      </c>
      <c r="F114" s="651" t="s">
        <v>2596</v>
      </c>
      <c r="G114" s="650" t="s">
        <v>2194</v>
      </c>
      <c r="H114" s="650" t="s">
        <v>2196</v>
      </c>
      <c r="I114" s="652">
        <v>0.22</v>
      </c>
      <c r="J114" s="652">
        <v>500</v>
      </c>
      <c r="K114" s="653">
        <v>110</v>
      </c>
    </row>
    <row r="115" spans="1:11" ht="14.4" customHeight="1" x14ac:dyDescent="0.3">
      <c r="A115" s="648" t="s">
        <v>553</v>
      </c>
      <c r="B115" s="649" t="s">
        <v>1391</v>
      </c>
      <c r="C115" s="650" t="s">
        <v>567</v>
      </c>
      <c r="D115" s="651" t="s">
        <v>1393</v>
      </c>
      <c r="E115" s="650" t="s">
        <v>2595</v>
      </c>
      <c r="F115" s="651" t="s">
        <v>2596</v>
      </c>
      <c r="G115" s="650" t="s">
        <v>2197</v>
      </c>
      <c r="H115" s="650" t="s">
        <v>2198</v>
      </c>
      <c r="I115" s="652">
        <v>7.4249999999999998</v>
      </c>
      <c r="J115" s="652">
        <v>100</v>
      </c>
      <c r="K115" s="653">
        <v>742.5</v>
      </c>
    </row>
    <row r="116" spans="1:11" ht="14.4" customHeight="1" x14ac:dyDescent="0.3">
      <c r="A116" s="648" t="s">
        <v>553</v>
      </c>
      <c r="B116" s="649" t="s">
        <v>1391</v>
      </c>
      <c r="C116" s="650" t="s">
        <v>567</v>
      </c>
      <c r="D116" s="651" t="s">
        <v>1393</v>
      </c>
      <c r="E116" s="650" t="s">
        <v>2595</v>
      </c>
      <c r="F116" s="651" t="s">
        <v>2596</v>
      </c>
      <c r="G116" s="650" t="s">
        <v>2060</v>
      </c>
      <c r="H116" s="650" t="s">
        <v>2061</v>
      </c>
      <c r="I116" s="652">
        <v>1.07</v>
      </c>
      <c r="J116" s="652">
        <v>500</v>
      </c>
      <c r="K116" s="653">
        <v>535</v>
      </c>
    </row>
    <row r="117" spans="1:11" ht="14.4" customHeight="1" x14ac:dyDescent="0.3">
      <c r="A117" s="648" t="s">
        <v>553</v>
      </c>
      <c r="B117" s="649" t="s">
        <v>1391</v>
      </c>
      <c r="C117" s="650" t="s">
        <v>567</v>
      </c>
      <c r="D117" s="651" t="s">
        <v>1393</v>
      </c>
      <c r="E117" s="650" t="s">
        <v>2595</v>
      </c>
      <c r="F117" s="651" t="s">
        <v>2596</v>
      </c>
      <c r="G117" s="650" t="s">
        <v>2064</v>
      </c>
      <c r="H117" s="650" t="s">
        <v>2065</v>
      </c>
      <c r="I117" s="652">
        <v>0.43428571428571427</v>
      </c>
      <c r="J117" s="652">
        <v>2000</v>
      </c>
      <c r="K117" s="653">
        <v>896</v>
      </c>
    </row>
    <row r="118" spans="1:11" ht="14.4" customHeight="1" x14ac:dyDescent="0.3">
      <c r="A118" s="648" t="s">
        <v>553</v>
      </c>
      <c r="B118" s="649" t="s">
        <v>1391</v>
      </c>
      <c r="C118" s="650" t="s">
        <v>567</v>
      </c>
      <c r="D118" s="651" t="s">
        <v>1393</v>
      </c>
      <c r="E118" s="650" t="s">
        <v>2595</v>
      </c>
      <c r="F118" s="651" t="s">
        <v>2596</v>
      </c>
      <c r="G118" s="650" t="s">
        <v>2066</v>
      </c>
      <c r="H118" s="650" t="s">
        <v>2067</v>
      </c>
      <c r="I118" s="652">
        <v>0.60166666666666668</v>
      </c>
      <c r="J118" s="652">
        <v>2300</v>
      </c>
      <c r="K118" s="653">
        <v>1378</v>
      </c>
    </row>
    <row r="119" spans="1:11" ht="14.4" customHeight="1" x14ac:dyDescent="0.3">
      <c r="A119" s="648" t="s">
        <v>553</v>
      </c>
      <c r="B119" s="649" t="s">
        <v>1391</v>
      </c>
      <c r="C119" s="650" t="s">
        <v>567</v>
      </c>
      <c r="D119" s="651" t="s">
        <v>1393</v>
      </c>
      <c r="E119" s="650" t="s">
        <v>2595</v>
      </c>
      <c r="F119" s="651" t="s">
        <v>2596</v>
      </c>
      <c r="G119" s="650" t="s">
        <v>2199</v>
      </c>
      <c r="H119" s="650" t="s">
        <v>2200</v>
      </c>
      <c r="I119" s="652">
        <v>1.84</v>
      </c>
      <c r="J119" s="652">
        <v>60</v>
      </c>
      <c r="K119" s="653">
        <v>110.25</v>
      </c>
    </row>
    <row r="120" spans="1:11" ht="14.4" customHeight="1" x14ac:dyDescent="0.3">
      <c r="A120" s="648" t="s">
        <v>553</v>
      </c>
      <c r="B120" s="649" t="s">
        <v>1391</v>
      </c>
      <c r="C120" s="650" t="s">
        <v>567</v>
      </c>
      <c r="D120" s="651" t="s">
        <v>1393</v>
      </c>
      <c r="E120" s="650" t="s">
        <v>2595</v>
      </c>
      <c r="F120" s="651" t="s">
        <v>2596</v>
      </c>
      <c r="G120" s="650" t="s">
        <v>2096</v>
      </c>
      <c r="H120" s="650" t="s">
        <v>2097</v>
      </c>
      <c r="I120" s="652">
        <v>2.91</v>
      </c>
      <c r="J120" s="652">
        <v>500</v>
      </c>
      <c r="K120" s="653">
        <v>1455</v>
      </c>
    </row>
    <row r="121" spans="1:11" ht="14.4" customHeight="1" x14ac:dyDescent="0.3">
      <c r="A121" s="648" t="s">
        <v>553</v>
      </c>
      <c r="B121" s="649" t="s">
        <v>1391</v>
      </c>
      <c r="C121" s="650" t="s">
        <v>567</v>
      </c>
      <c r="D121" s="651" t="s">
        <v>1393</v>
      </c>
      <c r="E121" s="650" t="s">
        <v>2595</v>
      </c>
      <c r="F121" s="651" t="s">
        <v>2596</v>
      </c>
      <c r="G121" s="650" t="s">
        <v>2108</v>
      </c>
      <c r="H121" s="650" t="s">
        <v>2109</v>
      </c>
      <c r="I121" s="652">
        <v>12.105</v>
      </c>
      <c r="J121" s="652">
        <v>40</v>
      </c>
      <c r="K121" s="653">
        <v>484.20000000000005</v>
      </c>
    </row>
    <row r="122" spans="1:11" ht="14.4" customHeight="1" x14ac:dyDescent="0.3">
      <c r="A122" s="648" t="s">
        <v>553</v>
      </c>
      <c r="B122" s="649" t="s">
        <v>1391</v>
      </c>
      <c r="C122" s="650" t="s">
        <v>567</v>
      </c>
      <c r="D122" s="651" t="s">
        <v>1393</v>
      </c>
      <c r="E122" s="650" t="s">
        <v>2595</v>
      </c>
      <c r="F122" s="651" t="s">
        <v>2596</v>
      </c>
      <c r="G122" s="650" t="s">
        <v>2201</v>
      </c>
      <c r="H122" s="650" t="s">
        <v>2202</v>
      </c>
      <c r="I122" s="652">
        <v>10.19</v>
      </c>
      <c r="J122" s="652">
        <v>20</v>
      </c>
      <c r="K122" s="653">
        <v>203.8</v>
      </c>
    </row>
    <row r="123" spans="1:11" ht="14.4" customHeight="1" x14ac:dyDescent="0.3">
      <c r="A123" s="648" t="s">
        <v>553</v>
      </c>
      <c r="B123" s="649" t="s">
        <v>1391</v>
      </c>
      <c r="C123" s="650" t="s">
        <v>567</v>
      </c>
      <c r="D123" s="651" t="s">
        <v>1393</v>
      </c>
      <c r="E123" s="650" t="s">
        <v>2595</v>
      </c>
      <c r="F123" s="651" t="s">
        <v>2596</v>
      </c>
      <c r="G123" s="650" t="s">
        <v>2203</v>
      </c>
      <c r="H123" s="650" t="s">
        <v>2204</v>
      </c>
      <c r="I123" s="652">
        <v>4.03</v>
      </c>
      <c r="J123" s="652">
        <v>30</v>
      </c>
      <c r="K123" s="653">
        <v>120.9</v>
      </c>
    </row>
    <row r="124" spans="1:11" ht="14.4" customHeight="1" x14ac:dyDescent="0.3">
      <c r="A124" s="648" t="s">
        <v>553</v>
      </c>
      <c r="B124" s="649" t="s">
        <v>1391</v>
      </c>
      <c r="C124" s="650" t="s">
        <v>567</v>
      </c>
      <c r="D124" s="651" t="s">
        <v>1393</v>
      </c>
      <c r="E124" s="650" t="s">
        <v>2595</v>
      </c>
      <c r="F124" s="651" t="s">
        <v>2596</v>
      </c>
      <c r="G124" s="650" t="s">
        <v>2205</v>
      </c>
      <c r="H124" s="650" t="s">
        <v>2206</v>
      </c>
      <c r="I124" s="652">
        <v>4.24</v>
      </c>
      <c r="J124" s="652">
        <v>400</v>
      </c>
      <c r="K124" s="653">
        <v>1694</v>
      </c>
    </row>
    <row r="125" spans="1:11" ht="14.4" customHeight="1" x14ac:dyDescent="0.3">
      <c r="A125" s="648" t="s">
        <v>553</v>
      </c>
      <c r="B125" s="649" t="s">
        <v>1391</v>
      </c>
      <c r="C125" s="650" t="s">
        <v>567</v>
      </c>
      <c r="D125" s="651" t="s">
        <v>1393</v>
      </c>
      <c r="E125" s="650" t="s">
        <v>2595</v>
      </c>
      <c r="F125" s="651" t="s">
        <v>2596</v>
      </c>
      <c r="G125" s="650" t="s">
        <v>2127</v>
      </c>
      <c r="H125" s="650" t="s">
        <v>2128</v>
      </c>
      <c r="I125" s="652">
        <v>12.84</v>
      </c>
      <c r="J125" s="652">
        <v>100</v>
      </c>
      <c r="K125" s="653">
        <v>1283.82</v>
      </c>
    </row>
    <row r="126" spans="1:11" ht="14.4" customHeight="1" x14ac:dyDescent="0.3">
      <c r="A126" s="648" t="s">
        <v>553</v>
      </c>
      <c r="B126" s="649" t="s">
        <v>1391</v>
      </c>
      <c r="C126" s="650" t="s">
        <v>567</v>
      </c>
      <c r="D126" s="651" t="s">
        <v>1393</v>
      </c>
      <c r="E126" s="650" t="s">
        <v>2595</v>
      </c>
      <c r="F126" s="651" t="s">
        <v>2596</v>
      </c>
      <c r="G126" s="650" t="s">
        <v>2129</v>
      </c>
      <c r="H126" s="650" t="s">
        <v>2130</v>
      </c>
      <c r="I126" s="652">
        <v>60.5</v>
      </c>
      <c r="J126" s="652">
        <v>15</v>
      </c>
      <c r="K126" s="653">
        <v>907.5</v>
      </c>
    </row>
    <row r="127" spans="1:11" ht="14.4" customHeight="1" x14ac:dyDescent="0.3">
      <c r="A127" s="648" t="s">
        <v>553</v>
      </c>
      <c r="B127" s="649" t="s">
        <v>1391</v>
      </c>
      <c r="C127" s="650" t="s">
        <v>567</v>
      </c>
      <c r="D127" s="651" t="s">
        <v>1393</v>
      </c>
      <c r="E127" s="650" t="s">
        <v>2595</v>
      </c>
      <c r="F127" s="651" t="s">
        <v>2596</v>
      </c>
      <c r="G127" s="650" t="s">
        <v>2207</v>
      </c>
      <c r="H127" s="650" t="s">
        <v>2208</v>
      </c>
      <c r="I127" s="652">
        <v>2118.5</v>
      </c>
      <c r="J127" s="652">
        <v>5</v>
      </c>
      <c r="K127" s="653">
        <v>10592.5</v>
      </c>
    </row>
    <row r="128" spans="1:11" ht="14.4" customHeight="1" x14ac:dyDescent="0.3">
      <c r="A128" s="648" t="s">
        <v>553</v>
      </c>
      <c r="B128" s="649" t="s">
        <v>1391</v>
      </c>
      <c r="C128" s="650" t="s">
        <v>567</v>
      </c>
      <c r="D128" s="651" t="s">
        <v>1393</v>
      </c>
      <c r="E128" s="650" t="s">
        <v>2607</v>
      </c>
      <c r="F128" s="651" t="s">
        <v>2608</v>
      </c>
      <c r="G128" s="650" t="s">
        <v>2209</v>
      </c>
      <c r="H128" s="650" t="s">
        <v>2210</v>
      </c>
      <c r="I128" s="652">
        <v>6.246666666666667</v>
      </c>
      <c r="J128" s="652">
        <v>450</v>
      </c>
      <c r="K128" s="653">
        <v>2810.04</v>
      </c>
    </row>
    <row r="129" spans="1:11" ht="14.4" customHeight="1" x14ac:dyDescent="0.3">
      <c r="A129" s="648" t="s">
        <v>553</v>
      </c>
      <c r="B129" s="649" t="s">
        <v>1391</v>
      </c>
      <c r="C129" s="650" t="s">
        <v>567</v>
      </c>
      <c r="D129" s="651" t="s">
        <v>1393</v>
      </c>
      <c r="E129" s="650" t="s">
        <v>2607</v>
      </c>
      <c r="F129" s="651" t="s">
        <v>2608</v>
      </c>
      <c r="G129" s="650" t="s">
        <v>2211</v>
      </c>
      <c r="H129" s="650" t="s">
        <v>2212</v>
      </c>
      <c r="I129" s="652">
        <v>2940</v>
      </c>
      <c r="J129" s="652">
        <v>1</v>
      </c>
      <c r="K129" s="653">
        <v>2940</v>
      </c>
    </row>
    <row r="130" spans="1:11" ht="14.4" customHeight="1" x14ac:dyDescent="0.3">
      <c r="A130" s="648" t="s">
        <v>553</v>
      </c>
      <c r="B130" s="649" t="s">
        <v>1391</v>
      </c>
      <c r="C130" s="650" t="s">
        <v>567</v>
      </c>
      <c r="D130" s="651" t="s">
        <v>1393</v>
      </c>
      <c r="E130" s="650" t="s">
        <v>2607</v>
      </c>
      <c r="F130" s="651" t="s">
        <v>2608</v>
      </c>
      <c r="G130" s="650" t="s">
        <v>2213</v>
      </c>
      <c r="H130" s="650" t="s">
        <v>2214</v>
      </c>
      <c r="I130" s="652">
        <v>2156</v>
      </c>
      <c r="J130" s="652">
        <v>1</v>
      </c>
      <c r="K130" s="653">
        <v>2156</v>
      </c>
    </row>
    <row r="131" spans="1:11" ht="14.4" customHeight="1" x14ac:dyDescent="0.3">
      <c r="A131" s="648" t="s">
        <v>553</v>
      </c>
      <c r="B131" s="649" t="s">
        <v>1391</v>
      </c>
      <c r="C131" s="650" t="s">
        <v>567</v>
      </c>
      <c r="D131" s="651" t="s">
        <v>1393</v>
      </c>
      <c r="E131" s="650" t="s">
        <v>2609</v>
      </c>
      <c r="F131" s="651" t="s">
        <v>2610</v>
      </c>
      <c r="G131" s="650" t="s">
        <v>2215</v>
      </c>
      <c r="H131" s="650" t="s">
        <v>2216</v>
      </c>
      <c r="I131" s="652">
        <v>3971.33</v>
      </c>
      <c r="J131" s="652">
        <v>1</v>
      </c>
      <c r="K131" s="653">
        <v>3971.33</v>
      </c>
    </row>
    <row r="132" spans="1:11" ht="14.4" customHeight="1" x14ac:dyDescent="0.3">
      <c r="A132" s="648" t="s">
        <v>553</v>
      </c>
      <c r="B132" s="649" t="s">
        <v>1391</v>
      </c>
      <c r="C132" s="650" t="s">
        <v>567</v>
      </c>
      <c r="D132" s="651" t="s">
        <v>1393</v>
      </c>
      <c r="E132" s="650" t="s">
        <v>2609</v>
      </c>
      <c r="F132" s="651" t="s">
        <v>2610</v>
      </c>
      <c r="G132" s="650" t="s">
        <v>2217</v>
      </c>
      <c r="H132" s="650" t="s">
        <v>2218</v>
      </c>
      <c r="I132" s="652">
        <v>3964.7249999999999</v>
      </c>
      <c r="J132" s="652">
        <v>2</v>
      </c>
      <c r="K132" s="653">
        <v>7929.45</v>
      </c>
    </row>
    <row r="133" spans="1:11" ht="14.4" customHeight="1" x14ac:dyDescent="0.3">
      <c r="A133" s="648" t="s">
        <v>553</v>
      </c>
      <c r="B133" s="649" t="s">
        <v>1391</v>
      </c>
      <c r="C133" s="650" t="s">
        <v>567</v>
      </c>
      <c r="D133" s="651" t="s">
        <v>1393</v>
      </c>
      <c r="E133" s="650" t="s">
        <v>2609</v>
      </c>
      <c r="F133" s="651" t="s">
        <v>2610</v>
      </c>
      <c r="G133" s="650" t="s">
        <v>2219</v>
      </c>
      <c r="H133" s="650" t="s">
        <v>2220</v>
      </c>
      <c r="I133" s="652">
        <v>3972.3720000000003</v>
      </c>
      <c r="J133" s="652">
        <v>7</v>
      </c>
      <c r="K133" s="653">
        <v>27777.040000000001</v>
      </c>
    </row>
    <row r="134" spans="1:11" ht="14.4" customHeight="1" x14ac:dyDescent="0.3">
      <c r="A134" s="648" t="s">
        <v>553</v>
      </c>
      <c r="B134" s="649" t="s">
        <v>1391</v>
      </c>
      <c r="C134" s="650" t="s">
        <v>567</v>
      </c>
      <c r="D134" s="651" t="s">
        <v>1393</v>
      </c>
      <c r="E134" s="650" t="s">
        <v>2609</v>
      </c>
      <c r="F134" s="651" t="s">
        <v>2610</v>
      </c>
      <c r="G134" s="650" t="s">
        <v>2221</v>
      </c>
      <c r="H134" s="650" t="s">
        <v>2222</v>
      </c>
      <c r="I134" s="652">
        <v>271.70333333333332</v>
      </c>
      <c r="J134" s="652">
        <v>5</v>
      </c>
      <c r="K134" s="653">
        <v>1358.5099999999998</v>
      </c>
    </row>
    <row r="135" spans="1:11" ht="14.4" customHeight="1" x14ac:dyDescent="0.3">
      <c r="A135" s="648" t="s">
        <v>553</v>
      </c>
      <c r="B135" s="649" t="s">
        <v>1391</v>
      </c>
      <c r="C135" s="650" t="s">
        <v>567</v>
      </c>
      <c r="D135" s="651" t="s">
        <v>1393</v>
      </c>
      <c r="E135" s="650" t="s">
        <v>2609</v>
      </c>
      <c r="F135" s="651" t="s">
        <v>2610</v>
      </c>
      <c r="G135" s="650" t="s">
        <v>2221</v>
      </c>
      <c r="H135" s="650" t="s">
        <v>2223</v>
      </c>
      <c r="I135" s="652">
        <v>271.69666666666666</v>
      </c>
      <c r="J135" s="652">
        <v>6</v>
      </c>
      <c r="K135" s="653">
        <v>1630.1799999999998</v>
      </c>
    </row>
    <row r="136" spans="1:11" ht="14.4" customHeight="1" x14ac:dyDescent="0.3">
      <c r="A136" s="648" t="s">
        <v>553</v>
      </c>
      <c r="B136" s="649" t="s">
        <v>1391</v>
      </c>
      <c r="C136" s="650" t="s">
        <v>567</v>
      </c>
      <c r="D136" s="651" t="s">
        <v>1393</v>
      </c>
      <c r="E136" s="650" t="s">
        <v>2609</v>
      </c>
      <c r="F136" s="651" t="s">
        <v>2610</v>
      </c>
      <c r="G136" s="650" t="s">
        <v>2224</v>
      </c>
      <c r="H136" s="650" t="s">
        <v>2225</v>
      </c>
      <c r="I136" s="652">
        <v>275.86</v>
      </c>
      <c r="J136" s="652">
        <v>1</v>
      </c>
      <c r="K136" s="653">
        <v>275.86</v>
      </c>
    </row>
    <row r="137" spans="1:11" ht="14.4" customHeight="1" x14ac:dyDescent="0.3">
      <c r="A137" s="648" t="s">
        <v>553</v>
      </c>
      <c r="B137" s="649" t="s">
        <v>1391</v>
      </c>
      <c r="C137" s="650" t="s">
        <v>567</v>
      </c>
      <c r="D137" s="651" t="s">
        <v>1393</v>
      </c>
      <c r="E137" s="650" t="s">
        <v>2609</v>
      </c>
      <c r="F137" s="651" t="s">
        <v>2610</v>
      </c>
      <c r="G137" s="650" t="s">
        <v>2226</v>
      </c>
      <c r="H137" s="650" t="s">
        <v>2227</v>
      </c>
      <c r="I137" s="652">
        <v>517.23</v>
      </c>
      <c r="J137" s="652">
        <v>1</v>
      </c>
      <c r="K137" s="653">
        <v>517.23</v>
      </c>
    </row>
    <row r="138" spans="1:11" ht="14.4" customHeight="1" x14ac:dyDescent="0.3">
      <c r="A138" s="648" t="s">
        <v>553</v>
      </c>
      <c r="B138" s="649" t="s">
        <v>1391</v>
      </c>
      <c r="C138" s="650" t="s">
        <v>567</v>
      </c>
      <c r="D138" s="651" t="s">
        <v>1393</v>
      </c>
      <c r="E138" s="650" t="s">
        <v>2609</v>
      </c>
      <c r="F138" s="651" t="s">
        <v>2610</v>
      </c>
      <c r="G138" s="650" t="s">
        <v>2228</v>
      </c>
      <c r="H138" s="650" t="s">
        <v>2229</v>
      </c>
      <c r="I138" s="652">
        <v>186.21</v>
      </c>
      <c r="J138" s="652">
        <v>1</v>
      </c>
      <c r="K138" s="653">
        <v>186.21</v>
      </c>
    </row>
    <row r="139" spans="1:11" ht="14.4" customHeight="1" x14ac:dyDescent="0.3">
      <c r="A139" s="648" t="s">
        <v>553</v>
      </c>
      <c r="B139" s="649" t="s">
        <v>1391</v>
      </c>
      <c r="C139" s="650" t="s">
        <v>567</v>
      </c>
      <c r="D139" s="651" t="s">
        <v>1393</v>
      </c>
      <c r="E139" s="650" t="s">
        <v>2609</v>
      </c>
      <c r="F139" s="651" t="s">
        <v>2610</v>
      </c>
      <c r="G139" s="650" t="s">
        <v>2230</v>
      </c>
      <c r="H139" s="650" t="s">
        <v>2231</v>
      </c>
      <c r="I139" s="652">
        <v>31.66</v>
      </c>
      <c r="J139" s="652">
        <v>25</v>
      </c>
      <c r="K139" s="653">
        <v>791.44</v>
      </c>
    </row>
    <row r="140" spans="1:11" ht="14.4" customHeight="1" x14ac:dyDescent="0.3">
      <c r="A140" s="648" t="s">
        <v>553</v>
      </c>
      <c r="B140" s="649" t="s">
        <v>1391</v>
      </c>
      <c r="C140" s="650" t="s">
        <v>567</v>
      </c>
      <c r="D140" s="651" t="s">
        <v>1393</v>
      </c>
      <c r="E140" s="650" t="s">
        <v>2609</v>
      </c>
      <c r="F140" s="651" t="s">
        <v>2610</v>
      </c>
      <c r="G140" s="650" t="s">
        <v>2232</v>
      </c>
      <c r="H140" s="650" t="s">
        <v>2233</v>
      </c>
      <c r="I140" s="652">
        <v>71.39</v>
      </c>
      <c r="J140" s="652">
        <v>90</v>
      </c>
      <c r="K140" s="653">
        <v>6425.1</v>
      </c>
    </row>
    <row r="141" spans="1:11" ht="14.4" customHeight="1" x14ac:dyDescent="0.3">
      <c r="A141" s="648" t="s">
        <v>553</v>
      </c>
      <c r="B141" s="649" t="s">
        <v>1391</v>
      </c>
      <c r="C141" s="650" t="s">
        <v>567</v>
      </c>
      <c r="D141" s="651" t="s">
        <v>1393</v>
      </c>
      <c r="E141" s="650" t="s">
        <v>2609</v>
      </c>
      <c r="F141" s="651" t="s">
        <v>2610</v>
      </c>
      <c r="G141" s="650" t="s">
        <v>2234</v>
      </c>
      <c r="H141" s="650" t="s">
        <v>2235</v>
      </c>
      <c r="I141" s="652">
        <v>4062.69</v>
      </c>
      <c r="J141" s="652">
        <v>2</v>
      </c>
      <c r="K141" s="653">
        <v>8125.38</v>
      </c>
    </row>
    <row r="142" spans="1:11" ht="14.4" customHeight="1" x14ac:dyDescent="0.3">
      <c r="A142" s="648" t="s">
        <v>553</v>
      </c>
      <c r="B142" s="649" t="s">
        <v>1391</v>
      </c>
      <c r="C142" s="650" t="s">
        <v>567</v>
      </c>
      <c r="D142" s="651" t="s">
        <v>1393</v>
      </c>
      <c r="E142" s="650" t="s">
        <v>2609</v>
      </c>
      <c r="F142" s="651" t="s">
        <v>2610</v>
      </c>
      <c r="G142" s="650" t="s">
        <v>2236</v>
      </c>
      <c r="H142" s="650" t="s">
        <v>2237</v>
      </c>
      <c r="I142" s="652">
        <v>161.5</v>
      </c>
      <c r="J142" s="652">
        <v>6</v>
      </c>
      <c r="K142" s="653">
        <v>969</v>
      </c>
    </row>
    <row r="143" spans="1:11" ht="14.4" customHeight="1" x14ac:dyDescent="0.3">
      <c r="A143" s="648" t="s">
        <v>553</v>
      </c>
      <c r="B143" s="649" t="s">
        <v>1391</v>
      </c>
      <c r="C143" s="650" t="s">
        <v>567</v>
      </c>
      <c r="D143" s="651" t="s">
        <v>1393</v>
      </c>
      <c r="E143" s="650" t="s">
        <v>2609</v>
      </c>
      <c r="F143" s="651" t="s">
        <v>2610</v>
      </c>
      <c r="G143" s="650" t="s">
        <v>2238</v>
      </c>
      <c r="H143" s="650" t="s">
        <v>2239</v>
      </c>
      <c r="I143" s="652">
        <v>3962.75</v>
      </c>
      <c r="J143" s="652">
        <v>2</v>
      </c>
      <c r="K143" s="653">
        <v>7925.5</v>
      </c>
    </row>
    <row r="144" spans="1:11" ht="14.4" customHeight="1" x14ac:dyDescent="0.3">
      <c r="A144" s="648" t="s">
        <v>553</v>
      </c>
      <c r="B144" s="649" t="s">
        <v>1391</v>
      </c>
      <c r="C144" s="650" t="s">
        <v>567</v>
      </c>
      <c r="D144" s="651" t="s">
        <v>1393</v>
      </c>
      <c r="E144" s="650" t="s">
        <v>2609</v>
      </c>
      <c r="F144" s="651" t="s">
        <v>2610</v>
      </c>
      <c r="G144" s="650" t="s">
        <v>2240</v>
      </c>
      <c r="H144" s="650" t="s">
        <v>2241</v>
      </c>
      <c r="I144" s="652">
        <v>4248.0540000000001</v>
      </c>
      <c r="J144" s="652">
        <v>6</v>
      </c>
      <c r="K144" s="653">
        <v>25475.3</v>
      </c>
    </row>
    <row r="145" spans="1:11" ht="14.4" customHeight="1" x14ac:dyDescent="0.3">
      <c r="A145" s="648" t="s">
        <v>553</v>
      </c>
      <c r="B145" s="649" t="s">
        <v>1391</v>
      </c>
      <c r="C145" s="650" t="s">
        <v>567</v>
      </c>
      <c r="D145" s="651" t="s">
        <v>1393</v>
      </c>
      <c r="E145" s="650" t="s">
        <v>2609</v>
      </c>
      <c r="F145" s="651" t="s">
        <v>2610</v>
      </c>
      <c r="G145" s="650" t="s">
        <v>2242</v>
      </c>
      <c r="H145" s="650" t="s">
        <v>2243</v>
      </c>
      <c r="I145" s="652">
        <v>3156.75</v>
      </c>
      <c r="J145" s="652">
        <v>1</v>
      </c>
      <c r="K145" s="653">
        <v>3156.75</v>
      </c>
    </row>
    <row r="146" spans="1:11" ht="14.4" customHeight="1" x14ac:dyDescent="0.3">
      <c r="A146" s="648" t="s">
        <v>553</v>
      </c>
      <c r="B146" s="649" t="s">
        <v>1391</v>
      </c>
      <c r="C146" s="650" t="s">
        <v>567</v>
      </c>
      <c r="D146" s="651" t="s">
        <v>1393</v>
      </c>
      <c r="E146" s="650" t="s">
        <v>2609</v>
      </c>
      <c r="F146" s="651" t="s">
        <v>2610</v>
      </c>
      <c r="G146" s="650" t="s">
        <v>2244</v>
      </c>
      <c r="H146" s="650" t="s">
        <v>2245</v>
      </c>
      <c r="I146" s="652">
        <v>3986.9725000000003</v>
      </c>
      <c r="J146" s="652">
        <v>4</v>
      </c>
      <c r="K146" s="653">
        <v>15947.890000000001</v>
      </c>
    </row>
    <row r="147" spans="1:11" ht="14.4" customHeight="1" x14ac:dyDescent="0.3">
      <c r="A147" s="648" t="s">
        <v>553</v>
      </c>
      <c r="B147" s="649" t="s">
        <v>1391</v>
      </c>
      <c r="C147" s="650" t="s">
        <v>567</v>
      </c>
      <c r="D147" s="651" t="s">
        <v>1393</v>
      </c>
      <c r="E147" s="650" t="s">
        <v>2609</v>
      </c>
      <c r="F147" s="651" t="s">
        <v>2610</v>
      </c>
      <c r="G147" s="650" t="s">
        <v>2246</v>
      </c>
      <c r="H147" s="650" t="s">
        <v>2247</v>
      </c>
      <c r="I147" s="652">
        <v>723.58</v>
      </c>
      <c r="J147" s="652">
        <v>40</v>
      </c>
      <c r="K147" s="653">
        <v>28943.200000000001</v>
      </c>
    </row>
    <row r="148" spans="1:11" ht="14.4" customHeight="1" x14ac:dyDescent="0.3">
      <c r="A148" s="648" t="s">
        <v>553</v>
      </c>
      <c r="B148" s="649" t="s">
        <v>1391</v>
      </c>
      <c r="C148" s="650" t="s">
        <v>567</v>
      </c>
      <c r="D148" s="651" t="s">
        <v>1393</v>
      </c>
      <c r="E148" s="650" t="s">
        <v>2609</v>
      </c>
      <c r="F148" s="651" t="s">
        <v>2610</v>
      </c>
      <c r="G148" s="650" t="s">
        <v>2248</v>
      </c>
      <c r="H148" s="650" t="s">
        <v>2249</v>
      </c>
      <c r="I148" s="652">
        <v>118.58</v>
      </c>
      <c r="J148" s="652">
        <v>10</v>
      </c>
      <c r="K148" s="653">
        <v>1185.8</v>
      </c>
    </row>
    <row r="149" spans="1:11" ht="14.4" customHeight="1" x14ac:dyDescent="0.3">
      <c r="A149" s="648" t="s">
        <v>553</v>
      </c>
      <c r="B149" s="649" t="s">
        <v>1391</v>
      </c>
      <c r="C149" s="650" t="s">
        <v>567</v>
      </c>
      <c r="D149" s="651" t="s">
        <v>1393</v>
      </c>
      <c r="E149" s="650" t="s">
        <v>2609</v>
      </c>
      <c r="F149" s="651" t="s">
        <v>2610</v>
      </c>
      <c r="G149" s="650" t="s">
        <v>2250</v>
      </c>
      <c r="H149" s="650" t="s">
        <v>2251</v>
      </c>
      <c r="I149" s="652">
        <v>664.39</v>
      </c>
      <c r="J149" s="652">
        <v>1</v>
      </c>
      <c r="K149" s="653">
        <v>664.39</v>
      </c>
    </row>
    <row r="150" spans="1:11" ht="14.4" customHeight="1" x14ac:dyDescent="0.3">
      <c r="A150" s="648" t="s">
        <v>553</v>
      </c>
      <c r="B150" s="649" t="s">
        <v>1391</v>
      </c>
      <c r="C150" s="650" t="s">
        <v>567</v>
      </c>
      <c r="D150" s="651" t="s">
        <v>1393</v>
      </c>
      <c r="E150" s="650" t="s">
        <v>2609</v>
      </c>
      <c r="F150" s="651" t="s">
        <v>2610</v>
      </c>
      <c r="G150" s="650" t="s">
        <v>2252</v>
      </c>
      <c r="H150" s="650" t="s">
        <v>2253</v>
      </c>
      <c r="I150" s="652">
        <v>2932.65</v>
      </c>
      <c r="J150" s="652">
        <v>1</v>
      </c>
      <c r="K150" s="653">
        <v>2932.65</v>
      </c>
    </row>
    <row r="151" spans="1:11" ht="14.4" customHeight="1" x14ac:dyDescent="0.3">
      <c r="A151" s="648" t="s">
        <v>553</v>
      </c>
      <c r="B151" s="649" t="s">
        <v>1391</v>
      </c>
      <c r="C151" s="650" t="s">
        <v>567</v>
      </c>
      <c r="D151" s="651" t="s">
        <v>1393</v>
      </c>
      <c r="E151" s="650" t="s">
        <v>2609</v>
      </c>
      <c r="F151" s="651" t="s">
        <v>2610</v>
      </c>
      <c r="G151" s="650" t="s">
        <v>2254</v>
      </c>
      <c r="H151" s="650" t="s">
        <v>2255</v>
      </c>
      <c r="I151" s="652">
        <v>3986</v>
      </c>
      <c r="J151" s="652">
        <v>2</v>
      </c>
      <c r="K151" s="653">
        <v>7972</v>
      </c>
    </row>
    <row r="152" spans="1:11" ht="14.4" customHeight="1" x14ac:dyDescent="0.3">
      <c r="A152" s="648" t="s">
        <v>553</v>
      </c>
      <c r="B152" s="649" t="s">
        <v>1391</v>
      </c>
      <c r="C152" s="650" t="s">
        <v>567</v>
      </c>
      <c r="D152" s="651" t="s">
        <v>1393</v>
      </c>
      <c r="E152" s="650" t="s">
        <v>2609</v>
      </c>
      <c r="F152" s="651" t="s">
        <v>2610</v>
      </c>
      <c r="G152" s="650" t="s">
        <v>2256</v>
      </c>
      <c r="H152" s="650" t="s">
        <v>2257</v>
      </c>
      <c r="I152" s="652">
        <v>4236.7700000000004</v>
      </c>
      <c r="J152" s="652">
        <v>1</v>
      </c>
      <c r="K152" s="653">
        <v>4236.7700000000004</v>
      </c>
    </row>
    <row r="153" spans="1:11" ht="14.4" customHeight="1" x14ac:dyDescent="0.3">
      <c r="A153" s="648" t="s">
        <v>553</v>
      </c>
      <c r="B153" s="649" t="s">
        <v>1391</v>
      </c>
      <c r="C153" s="650" t="s">
        <v>567</v>
      </c>
      <c r="D153" s="651" t="s">
        <v>1393</v>
      </c>
      <c r="E153" s="650" t="s">
        <v>2609</v>
      </c>
      <c r="F153" s="651" t="s">
        <v>2610</v>
      </c>
      <c r="G153" s="650" t="s">
        <v>2258</v>
      </c>
      <c r="H153" s="650" t="s">
        <v>2259</v>
      </c>
      <c r="I153" s="652">
        <v>71.39</v>
      </c>
      <c r="J153" s="652">
        <v>90</v>
      </c>
      <c r="K153" s="653">
        <v>6425.1</v>
      </c>
    </row>
    <row r="154" spans="1:11" ht="14.4" customHeight="1" x14ac:dyDescent="0.3">
      <c r="A154" s="648" t="s">
        <v>553</v>
      </c>
      <c r="B154" s="649" t="s">
        <v>1391</v>
      </c>
      <c r="C154" s="650" t="s">
        <v>567</v>
      </c>
      <c r="D154" s="651" t="s">
        <v>1393</v>
      </c>
      <c r="E154" s="650" t="s">
        <v>2609</v>
      </c>
      <c r="F154" s="651" t="s">
        <v>2610</v>
      </c>
      <c r="G154" s="650" t="s">
        <v>2260</v>
      </c>
      <c r="H154" s="650" t="s">
        <v>2261</v>
      </c>
      <c r="I154" s="652">
        <v>71.39</v>
      </c>
      <c r="J154" s="652">
        <v>90</v>
      </c>
      <c r="K154" s="653">
        <v>6425.1</v>
      </c>
    </row>
    <row r="155" spans="1:11" ht="14.4" customHeight="1" x14ac:dyDescent="0.3">
      <c r="A155" s="648" t="s">
        <v>553</v>
      </c>
      <c r="B155" s="649" t="s">
        <v>1391</v>
      </c>
      <c r="C155" s="650" t="s">
        <v>567</v>
      </c>
      <c r="D155" s="651" t="s">
        <v>1393</v>
      </c>
      <c r="E155" s="650" t="s">
        <v>2609</v>
      </c>
      <c r="F155" s="651" t="s">
        <v>2610</v>
      </c>
      <c r="G155" s="650" t="s">
        <v>2262</v>
      </c>
      <c r="H155" s="650" t="s">
        <v>2263</v>
      </c>
      <c r="I155" s="652">
        <v>7046.18</v>
      </c>
      <c r="J155" s="652">
        <v>2</v>
      </c>
      <c r="K155" s="653">
        <v>14092.36</v>
      </c>
    </row>
    <row r="156" spans="1:11" ht="14.4" customHeight="1" x14ac:dyDescent="0.3">
      <c r="A156" s="648" t="s">
        <v>553</v>
      </c>
      <c r="B156" s="649" t="s">
        <v>1391</v>
      </c>
      <c r="C156" s="650" t="s">
        <v>567</v>
      </c>
      <c r="D156" s="651" t="s">
        <v>1393</v>
      </c>
      <c r="E156" s="650" t="s">
        <v>2609</v>
      </c>
      <c r="F156" s="651" t="s">
        <v>2610</v>
      </c>
      <c r="G156" s="650" t="s">
        <v>2264</v>
      </c>
      <c r="H156" s="650" t="s">
        <v>2265</v>
      </c>
      <c r="I156" s="652">
        <v>723.58</v>
      </c>
      <c r="J156" s="652">
        <v>20</v>
      </c>
      <c r="K156" s="653">
        <v>14471.6</v>
      </c>
    </row>
    <row r="157" spans="1:11" ht="14.4" customHeight="1" x14ac:dyDescent="0.3">
      <c r="A157" s="648" t="s">
        <v>553</v>
      </c>
      <c r="B157" s="649" t="s">
        <v>1391</v>
      </c>
      <c r="C157" s="650" t="s">
        <v>567</v>
      </c>
      <c r="D157" s="651" t="s">
        <v>1393</v>
      </c>
      <c r="E157" s="650" t="s">
        <v>2609</v>
      </c>
      <c r="F157" s="651" t="s">
        <v>2610</v>
      </c>
      <c r="G157" s="650" t="s">
        <v>2266</v>
      </c>
      <c r="H157" s="650" t="s">
        <v>2267</v>
      </c>
      <c r="I157" s="652">
        <v>3277.51</v>
      </c>
      <c r="J157" s="652">
        <v>1</v>
      </c>
      <c r="K157" s="653">
        <v>3277.51</v>
      </c>
    </row>
    <row r="158" spans="1:11" ht="14.4" customHeight="1" x14ac:dyDescent="0.3">
      <c r="A158" s="648" t="s">
        <v>553</v>
      </c>
      <c r="B158" s="649" t="s">
        <v>1391</v>
      </c>
      <c r="C158" s="650" t="s">
        <v>567</v>
      </c>
      <c r="D158" s="651" t="s">
        <v>1393</v>
      </c>
      <c r="E158" s="650" t="s">
        <v>2609</v>
      </c>
      <c r="F158" s="651" t="s">
        <v>2610</v>
      </c>
      <c r="G158" s="650" t="s">
        <v>2268</v>
      </c>
      <c r="H158" s="650" t="s">
        <v>2269</v>
      </c>
      <c r="I158" s="652">
        <v>2865</v>
      </c>
      <c r="J158" s="652">
        <v>3</v>
      </c>
      <c r="K158" s="653">
        <v>8594.99</v>
      </c>
    </row>
    <row r="159" spans="1:11" ht="14.4" customHeight="1" x14ac:dyDescent="0.3">
      <c r="A159" s="648" t="s">
        <v>553</v>
      </c>
      <c r="B159" s="649" t="s">
        <v>1391</v>
      </c>
      <c r="C159" s="650" t="s">
        <v>567</v>
      </c>
      <c r="D159" s="651" t="s">
        <v>1393</v>
      </c>
      <c r="E159" s="650" t="s">
        <v>2609</v>
      </c>
      <c r="F159" s="651" t="s">
        <v>2610</v>
      </c>
      <c r="G159" s="650" t="s">
        <v>2268</v>
      </c>
      <c r="H159" s="650" t="s">
        <v>2270</v>
      </c>
      <c r="I159" s="652">
        <v>2435</v>
      </c>
      <c r="J159" s="652">
        <v>2</v>
      </c>
      <c r="K159" s="653">
        <v>4870</v>
      </c>
    </row>
    <row r="160" spans="1:11" ht="14.4" customHeight="1" x14ac:dyDescent="0.3">
      <c r="A160" s="648" t="s">
        <v>553</v>
      </c>
      <c r="B160" s="649" t="s">
        <v>1391</v>
      </c>
      <c r="C160" s="650" t="s">
        <v>567</v>
      </c>
      <c r="D160" s="651" t="s">
        <v>1393</v>
      </c>
      <c r="E160" s="650" t="s">
        <v>2609</v>
      </c>
      <c r="F160" s="651" t="s">
        <v>2610</v>
      </c>
      <c r="G160" s="650" t="s">
        <v>2271</v>
      </c>
      <c r="H160" s="650" t="s">
        <v>2272</v>
      </c>
      <c r="I160" s="652">
        <v>1040.7</v>
      </c>
      <c r="J160" s="652">
        <v>4</v>
      </c>
      <c r="K160" s="653">
        <v>4140.9400000000005</v>
      </c>
    </row>
    <row r="161" spans="1:11" ht="14.4" customHeight="1" x14ac:dyDescent="0.3">
      <c r="A161" s="648" t="s">
        <v>553</v>
      </c>
      <c r="B161" s="649" t="s">
        <v>1391</v>
      </c>
      <c r="C161" s="650" t="s">
        <v>567</v>
      </c>
      <c r="D161" s="651" t="s">
        <v>1393</v>
      </c>
      <c r="E161" s="650" t="s">
        <v>2609</v>
      </c>
      <c r="F161" s="651" t="s">
        <v>2610</v>
      </c>
      <c r="G161" s="650" t="s">
        <v>2273</v>
      </c>
      <c r="H161" s="650" t="s">
        <v>2274</v>
      </c>
      <c r="I161" s="652">
        <v>71.39</v>
      </c>
      <c r="J161" s="652">
        <v>90</v>
      </c>
      <c r="K161" s="653">
        <v>6425.1</v>
      </c>
    </row>
    <row r="162" spans="1:11" ht="14.4" customHeight="1" x14ac:dyDescent="0.3">
      <c r="A162" s="648" t="s">
        <v>553</v>
      </c>
      <c r="B162" s="649" t="s">
        <v>1391</v>
      </c>
      <c r="C162" s="650" t="s">
        <v>567</v>
      </c>
      <c r="D162" s="651" t="s">
        <v>1393</v>
      </c>
      <c r="E162" s="650" t="s">
        <v>2609</v>
      </c>
      <c r="F162" s="651" t="s">
        <v>2610</v>
      </c>
      <c r="G162" s="650" t="s">
        <v>2275</v>
      </c>
      <c r="H162" s="650" t="s">
        <v>2276</v>
      </c>
      <c r="I162" s="652">
        <v>454.02</v>
      </c>
      <c r="J162" s="652">
        <v>1</v>
      </c>
      <c r="K162" s="653">
        <v>454.02</v>
      </c>
    </row>
    <row r="163" spans="1:11" ht="14.4" customHeight="1" x14ac:dyDescent="0.3">
      <c r="A163" s="648" t="s">
        <v>553</v>
      </c>
      <c r="B163" s="649" t="s">
        <v>1391</v>
      </c>
      <c r="C163" s="650" t="s">
        <v>567</v>
      </c>
      <c r="D163" s="651" t="s">
        <v>1393</v>
      </c>
      <c r="E163" s="650" t="s">
        <v>2609</v>
      </c>
      <c r="F163" s="651" t="s">
        <v>2610</v>
      </c>
      <c r="G163" s="650" t="s">
        <v>2277</v>
      </c>
      <c r="H163" s="650" t="s">
        <v>2278</v>
      </c>
      <c r="I163" s="652">
        <v>528.04</v>
      </c>
      <c r="J163" s="652">
        <v>2</v>
      </c>
      <c r="K163" s="653">
        <v>1056.0899999999999</v>
      </c>
    </row>
    <row r="164" spans="1:11" ht="14.4" customHeight="1" x14ac:dyDescent="0.3">
      <c r="A164" s="648" t="s">
        <v>553</v>
      </c>
      <c r="B164" s="649" t="s">
        <v>1391</v>
      </c>
      <c r="C164" s="650" t="s">
        <v>567</v>
      </c>
      <c r="D164" s="651" t="s">
        <v>1393</v>
      </c>
      <c r="E164" s="650" t="s">
        <v>2609</v>
      </c>
      <c r="F164" s="651" t="s">
        <v>2610</v>
      </c>
      <c r="G164" s="650" t="s">
        <v>2279</v>
      </c>
      <c r="H164" s="650" t="s">
        <v>2280</v>
      </c>
      <c r="I164" s="652">
        <v>5016.01</v>
      </c>
      <c r="J164" s="652">
        <v>1</v>
      </c>
      <c r="K164" s="653">
        <v>5016.01</v>
      </c>
    </row>
    <row r="165" spans="1:11" ht="14.4" customHeight="1" x14ac:dyDescent="0.3">
      <c r="A165" s="648" t="s">
        <v>553</v>
      </c>
      <c r="B165" s="649" t="s">
        <v>1391</v>
      </c>
      <c r="C165" s="650" t="s">
        <v>567</v>
      </c>
      <c r="D165" s="651" t="s">
        <v>1393</v>
      </c>
      <c r="E165" s="650" t="s">
        <v>2609</v>
      </c>
      <c r="F165" s="651" t="s">
        <v>2610</v>
      </c>
      <c r="G165" s="650" t="s">
        <v>2281</v>
      </c>
      <c r="H165" s="650" t="s">
        <v>2282</v>
      </c>
      <c r="I165" s="652">
        <v>2200</v>
      </c>
      <c r="J165" s="652">
        <v>1</v>
      </c>
      <c r="K165" s="653">
        <v>2200</v>
      </c>
    </row>
    <row r="166" spans="1:11" ht="14.4" customHeight="1" x14ac:dyDescent="0.3">
      <c r="A166" s="648" t="s">
        <v>553</v>
      </c>
      <c r="B166" s="649" t="s">
        <v>1391</v>
      </c>
      <c r="C166" s="650" t="s">
        <v>567</v>
      </c>
      <c r="D166" s="651" t="s">
        <v>1393</v>
      </c>
      <c r="E166" s="650" t="s">
        <v>2609</v>
      </c>
      <c r="F166" s="651" t="s">
        <v>2610</v>
      </c>
      <c r="G166" s="650" t="s">
        <v>2283</v>
      </c>
      <c r="H166" s="650" t="s">
        <v>2284</v>
      </c>
      <c r="I166" s="652">
        <v>2200</v>
      </c>
      <c r="J166" s="652">
        <v>4</v>
      </c>
      <c r="K166" s="653">
        <v>8800</v>
      </c>
    </row>
    <row r="167" spans="1:11" ht="14.4" customHeight="1" x14ac:dyDescent="0.3">
      <c r="A167" s="648" t="s">
        <v>553</v>
      </c>
      <c r="B167" s="649" t="s">
        <v>1391</v>
      </c>
      <c r="C167" s="650" t="s">
        <v>567</v>
      </c>
      <c r="D167" s="651" t="s">
        <v>1393</v>
      </c>
      <c r="E167" s="650" t="s">
        <v>2609</v>
      </c>
      <c r="F167" s="651" t="s">
        <v>2610</v>
      </c>
      <c r="G167" s="650" t="s">
        <v>2285</v>
      </c>
      <c r="H167" s="650" t="s">
        <v>2286</v>
      </c>
      <c r="I167" s="652">
        <v>528.04</v>
      </c>
      <c r="J167" s="652">
        <v>1</v>
      </c>
      <c r="K167" s="653">
        <v>528.04</v>
      </c>
    </row>
    <row r="168" spans="1:11" ht="14.4" customHeight="1" x14ac:dyDescent="0.3">
      <c r="A168" s="648" t="s">
        <v>553</v>
      </c>
      <c r="B168" s="649" t="s">
        <v>1391</v>
      </c>
      <c r="C168" s="650" t="s">
        <v>567</v>
      </c>
      <c r="D168" s="651" t="s">
        <v>1393</v>
      </c>
      <c r="E168" s="650" t="s">
        <v>2609</v>
      </c>
      <c r="F168" s="651" t="s">
        <v>2610</v>
      </c>
      <c r="G168" s="650" t="s">
        <v>2287</v>
      </c>
      <c r="H168" s="650" t="s">
        <v>2288</v>
      </c>
      <c r="I168" s="652">
        <v>2200</v>
      </c>
      <c r="J168" s="652">
        <v>4</v>
      </c>
      <c r="K168" s="653">
        <v>8800</v>
      </c>
    </row>
    <row r="169" spans="1:11" ht="14.4" customHeight="1" x14ac:dyDescent="0.3">
      <c r="A169" s="648" t="s">
        <v>553</v>
      </c>
      <c r="B169" s="649" t="s">
        <v>1391</v>
      </c>
      <c r="C169" s="650" t="s">
        <v>567</v>
      </c>
      <c r="D169" s="651" t="s">
        <v>1393</v>
      </c>
      <c r="E169" s="650" t="s">
        <v>2609</v>
      </c>
      <c r="F169" s="651" t="s">
        <v>2610</v>
      </c>
      <c r="G169" s="650" t="s">
        <v>2289</v>
      </c>
      <c r="H169" s="650" t="s">
        <v>2290</v>
      </c>
      <c r="I169" s="652">
        <v>3105</v>
      </c>
      <c r="J169" s="652">
        <v>1</v>
      </c>
      <c r="K169" s="653">
        <v>3105</v>
      </c>
    </row>
    <row r="170" spans="1:11" ht="14.4" customHeight="1" x14ac:dyDescent="0.3">
      <c r="A170" s="648" t="s">
        <v>553</v>
      </c>
      <c r="B170" s="649" t="s">
        <v>1391</v>
      </c>
      <c r="C170" s="650" t="s">
        <v>567</v>
      </c>
      <c r="D170" s="651" t="s">
        <v>1393</v>
      </c>
      <c r="E170" s="650" t="s">
        <v>2609</v>
      </c>
      <c r="F170" s="651" t="s">
        <v>2610</v>
      </c>
      <c r="G170" s="650" t="s">
        <v>2291</v>
      </c>
      <c r="H170" s="650" t="s">
        <v>2292</v>
      </c>
      <c r="I170" s="652">
        <v>528.04999999999995</v>
      </c>
      <c r="J170" s="652">
        <v>1</v>
      </c>
      <c r="K170" s="653">
        <v>528.04999999999995</v>
      </c>
    </row>
    <row r="171" spans="1:11" ht="14.4" customHeight="1" x14ac:dyDescent="0.3">
      <c r="A171" s="648" t="s">
        <v>553</v>
      </c>
      <c r="B171" s="649" t="s">
        <v>1391</v>
      </c>
      <c r="C171" s="650" t="s">
        <v>567</v>
      </c>
      <c r="D171" s="651" t="s">
        <v>1393</v>
      </c>
      <c r="E171" s="650" t="s">
        <v>2609</v>
      </c>
      <c r="F171" s="651" t="s">
        <v>2610</v>
      </c>
      <c r="G171" s="650" t="s">
        <v>2293</v>
      </c>
      <c r="H171" s="650" t="s">
        <v>2294</v>
      </c>
      <c r="I171" s="652">
        <v>145.99</v>
      </c>
      <c r="J171" s="652">
        <v>1</v>
      </c>
      <c r="K171" s="653">
        <v>145.99</v>
      </c>
    </row>
    <row r="172" spans="1:11" ht="14.4" customHeight="1" x14ac:dyDescent="0.3">
      <c r="A172" s="648" t="s">
        <v>553</v>
      </c>
      <c r="B172" s="649" t="s">
        <v>1391</v>
      </c>
      <c r="C172" s="650" t="s">
        <v>567</v>
      </c>
      <c r="D172" s="651" t="s">
        <v>1393</v>
      </c>
      <c r="E172" s="650" t="s">
        <v>2609</v>
      </c>
      <c r="F172" s="651" t="s">
        <v>2610</v>
      </c>
      <c r="G172" s="650" t="s">
        <v>2295</v>
      </c>
      <c r="H172" s="650" t="s">
        <v>2296</v>
      </c>
      <c r="I172" s="652">
        <v>155.13999999999999</v>
      </c>
      <c r="J172" s="652">
        <v>1</v>
      </c>
      <c r="K172" s="653">
        <v>155.13999999999999</v>
      </c>
    </row>
    <row r="173" spans="1:11" ht="14.4" customHeight="1" x14ac:dyDescent="0.3">
      <c r="A173" s="648" t="s">
        <v>553</v>
      </c>
      <c r="B173" s="649" t="s">
        <v>1391</v>
      </c>
      <c r="C173" s="650" t="s">
        <v>567</v>
      </c>
      <c r="D173" s="651" t="s">
        <v>1393</v>
      </c>
      <c r="E173" s="650" t="s">
        <v>2609</v>
      </c>
      <c r="F173" s="651" t="s">
        <v>2610</v>
      </c>
      <c r="G173" s="650" t="s">
        <v>2297</v>
      </c>
      <c r="H173" s="650" t="s">
        <v>2298</v>
      </c>
      <c r="I173" s="652">
        <v>3885.25</v>
      </c>
      <c r="J173" s="652">
        <v>3</v>
      </c>
      <c r="K173" s="653">
        <v>11677</v>
      </c>
    </row>
    <row r="174" spans="1:11" ht="14.4" customHeight="1" x14ac:dyDescent="0.3">
      <c r="A174" s="648" t="s">
        <v>553</v>
      </c>
      <c r="B174" s="649" t="s">
        <v>1391</v>
      </c>
      <c r="C174" s="650" t="s">
        <v>567</v>
      </c>
      <c r="D174" s="651" t="s">
        <v>1393</v>
      </c>
      <c r="E174" s="650" t="s">
        <v>2609</v>
      </c>
      <c r="F174" s="651" t="s">
        <v>2610</v>
      </c>
      <c r="G174" s="650" t="s">
        <v>2299</v>
      </c>
      <c r="H174" s="650" t="s">
        <v>2300</v>
      </c>
      <c r="I174" s="652">
        <v>559.55999999999995</v>
      </c>
      <c r="J174" s="652">
        <v>1</v>
      </c>
      <c r="K174" s="653">
        <v>559.55999999999995</v>
      </c>
    </row>
    <row r="175" spans="1:11" ht="14.4" customHeight="1" x14ac:dyDescent="0.3">
      <c r="A175" s="648" t="s">
        <v>553</v>
      </c>
      <c r="B175" s="649" t="s">
        <v>1391</v>
      </c>
      <c r="C175" s="650" t="s">
        <v>567</v>
      </c>
      <c r="D175" s="651" t="s">
        <v>1393</v>
      </c>
      <c r="E175" s="650" t="s">
        <v>2609</v>
      </c>
      <c r="F175" s="651" t="s">
        <v>2610</v>
      </c>
      <c r="G175" s="650" t="s">
        <v>2301</v>
      </c>
      <c r="H175" s="650" t="s">
        <v>2302</v>
      </c>
      <c r="I175" s="652">
        <v>3906.5</v>
      </c>
      <c r="J175" s="652">
        <v>2</v>
      </c>
      <c r="K175" s="653">
        <v>7813</v>
      </c>
    </row>
    <row r="176" spans="1:11" ht="14.4" customHeight="1" x14ac:dyDescent="0.3">
      <c r="A176" s="648" t="s">
        <v>553</v>
      </c>
      <c r="B176" s="649" t="s">
        <v>1391</v>
      </c>
      <c r="C176" s="650" t="s">
        <v>567</v>
      </c>
      <c r="D176" s="651" t="s">
        <v>1393</v>
      </c>
      <c r="E176" s="650" t="s">
        <v>2609</v>
      </c>
      <c r="F176" s="651" t="s">
        <v>2610</v>
      </c>
      <c r="G176" s="650" t="s">
        <v>2303</v>
      </c>
      <c r="H176" s="650" t="s">
        <v>2304</v>
      </c>
      <c r="I176" s="652">
        <v>1725</v>
      </c>
      <c r="J176" s="652">
        <v>1</v>
      </c>
      <c r="K176" s="653">
        <v>1725</v>
      </c>
    </row>
    <row r="177" spans="1:11" ht="14.4" customHeight="1" x14ac:dyDescent="0.3">
      <c r="A177" s="648" t="s">
        <v>553</v>
      </c>
      <c r="B177" s="649" t="s">
        <v>1391</v>
      </c>
      <c r="C177" s="650" t="s">
        <v>567</v>
      </c>
      <c r="D177" s="651" t="s">
        <v>1393</v>
      </c>
      <c r="E177" s="650" t="s">
        <v>2609</v>
      </c>
      <c r="F177" s="651" t="s">
        <v>2610</v>
      </c>
      <c r="G177" s="650" t="s">
        <v>2305</v>
      </c>
      <c r="H177" s="650" t="s">
        <v>2306</v>
      </c>
      <c r="I177" s="652">
        <v>3864</v>
      </c>
      <c r="J177" s="652">
        <v>1</v>
      </c>
      <c r="K177" s="653">
        <v>3864</v>
      </c>
    </row>
    <row r="178" spans="1:11" ht="14.4" customHeight="1" x14ac:dyDescent="0.3">
      <c r="A178" s="648" t="s">
        <v>553</v>
      </c>
      <c r="B178" s="649" t="s">
        <v>1391</v>
      </c>
      <c r="C178" s="650" t="s">
        <v>567</v>
      </c>
      <c r="D178" s="651" t="s">
        <v>1393</v>
      </c>
      <c r="E178" s="650" t="s">
        <v>2609</v>
      </c>
      <c r="F178" s="651" t="s">
        <v>2610</v>
      </c>
      <c r="G178" s="650" t="s">
        <v>2307</v>
      </c>
      <c r="H178" s="650" t="s">
        <v>2308</v>
      </c>
      <c r="I178" s="652">
        <v>1020</v>
      </c>
      <c r="J178" s="652">
        <v>1</v>
      </c>
      <c r="K178" s="653">
        <v>1020</v>
      </c>
    </row>
    <row r="179" spans="1:11" ht="14.4" customHeight="1" x14ac:dyDescent="0.3">
      <c r="A179" s="648" t="s">
        <v>553</v>
      </c>
      <c r="B179" s="649" t="s">
        <v>1391</v>
      </c>
      <c r="C179" s="650" t="s">
        <v>567</v>
      </c>
      <c r="D179" s="651" t="s">
        <v>1393</v>
      </c>
      <c r="E179" s="650" t="s">
        <v>2609</v>
      </c>
      <c r="F179" s="651" t="s">
        <v>2610</v>
      </c>
      <c r="G179" s="650" t="s">
        <v>2309</v>
      </c>
      <c r="H179" s="650" t="s">
        <v>2310</v>
      </c>
      <c r="I179" s="652">
        <v>490</v>
      </c>
      <c r="J179" s="652">
        <v>1</v>
      </c>
      <c r="K179" s="653">
        <v>490</v>
      </c>
    </row>
    <row r="180" spans="1:11" ht="14.4" customHeight="1" x14ac:dyDescent="0.3">
      <c r="A180" s="648" t="s">
        <v>553</v>
      </c>
      <c r="B180" s="649" t="s">
        <v>1391</v>
      </c>
      <c r="C180" s="650" t="s">
        <v>567</v>
      </c>
      <c r="D180" s="651" t="s">
        <v>1393</v>
      </c>
      <c r="E180" s="650" t="s">
        <v>2609</v>
      </c>
      <c r="F180" s="651" t="s">
        <v>2610</v>
      </c>
      <c r="G180" s="650" t="s">
        <v>2311</v>
      </c>
      <c r="H180" s="650" t="s">
        <v>2312</v>
      </c>
      <c r="I180" s="652">
        <v>165.52</v>
      </c>
      <c r="J180" s="652">
        <v>1</v>
      </c>
      <c r="K180" s="653">
        <v>165.52</v>
      </c>
    </row>
    <row r="181" spans="1:11" ht="14.4" customHeight="1" x14ac:dyDescent="0.3">
      <c r="A181" s="648" t="s">
        <v>553</v>
      </c>
      <c r="B181" s="649" t="s">
        <v>1391</v>
      </c>
      <c r="C181" s="650" t="s">
        <v>567</v>
      </c>
      <c r="D181" s="651" t="s">
        <v>1393</v>
      </c>
      <c r="E181" s="650" t="s">
        <v>2609</v>
      </c>
      <c r="F181" s="651" t="s">
        <v>2610</v>
      </c>
      <c r="G181" s="650" t="s">
        <v>2313</v>
      </c>
      <c r="H181" s="650" t="s">
        <v>2314</v>
      </c>
      <c r="I181" s="652">
        <v>71.39</v>
      </c>
      <c r="J181" s="652">
        <v>90</v>
      </c>
      <c r="K181" s="653">
        <v>6425.1</v>
      </c>
    </row>
    <row r="182" spans="1:11" ht="14.4" customHeight="1" x14ac:dyDescent="0.3">
      <c r="A182" s="648" t="s">
        <v>553</v>
      </c>
      <c r="B182" s="649" t="s">
        <v>1391</v>
      </c>
      <c r="C182" s="650" t="s">
        <v>567</v>
      </c>
      <c r="D182" s="651" t="s">
        <v>1393</v>
      </c>
      <c r="E182" s="650" t="s">
        <v>2609</v>
      </c>
      <c r="F182" s="651" t="s">
        <v>2610</v>
      </c>
      <c r="G182" s="650" t="s">
        <v>2315</v>
      </c>
      <c r="H182" s="650" t="s">
        <v>2316</v>
      </c>
      <c r="I182" s="652">
        <v>71.39</v>
      </c>
      <c r="J182" s="652">
        <v>90</v>
      </c>
      <c r="K182" s="653">
        <v>6425.0999999999995</v>
      </c>
    </row>
    <row r="183" spans="1:11" ht="14.4" customHeight="1" x14ac:dyDescent="0.3">
      <c r="A183" s="648" t="s">
        <v>553</v>
      </c>
      <c r="B183" s="649" t="s">
        <v>1391</v>
      </c>
      <c r="C183" s="650" t="s">
        <v>567</v>
      </c>
      <c r="D183" s="651" t="s">
        <v>1393</v>
      </c>
      <c r="E183" s="650" t="s">
        <v>2609</v>
      </c>
      <c r="F183" s="651" t="s">
        <v>2610</v>
      </c>
      <c r="G183" s="650" t="s">
        <v>2317</v>
      </c>
      <c r="H183" s="650" t="s">
        <v>2318</v>
      </c>
      <c r="I183" s="652">
        <v>558.66</v>
      </c>
      <c r="J183" s="652">
        <v>1</v>
      </c>
      <c r="K183" s="653">
        <v>558.66</v>
      </c>
    </row>
    <row r="184" spans="1:11" ht="14.4" customHeight="1" x14ac:dyDescent="0.3">
      <c r="A184" s="648" t="s">
        <v>553</v>
      </c>
      <c r="B184" s="649" t="s">
        <v>1391</v>
      </c>
      <c r="C184" s="650" t="s">
        <v>567</v>
      </c>
      <c r="D184" s="651" t="s">
        <v>1393</v>
      </c>
      <c r="E184" s="650" t="s">
        <v>2609</v>
      </c>
      <c r="F184" s="651" t="s">
        <v>2610</v>
      </c>
      <c r="G184" s="650" t="s">
        <v>2319</v>
      </c>
      <c r="H184" s="650" t="s">
        <v>2320</v>
      </c>
      <c r="I184" s="652">
        <v>71.39</v>
      </c>
      <c r="J184" s="652">
        <v>90</v>
      </c>
      <c r="K184" s="653">
        <v>6425.1</v>
      </c>
    </row>
    <row r="185" spans="1:11" ht="14.4" customHeight="1" x14ac:dyDescent="0.3">
      <c r="A185" s="648" t="s">
        <v>553</v>
      </c>
      <c r="B185" s="649" t="s">
        <v>1391</v>
      </c>
      <c r="C185" s="650" t="s">
        <v>567</v>
      </c>
      <c r="D185" s="651" t="s">
        <v>1393</v>
      </c>
      <c r="E185" s="650" t="s">
        <v>2609</v>
      </c>
      <c r="F185" s="651" t="s">
        <v>2610</v>
      </c>
      <c r="G185" s="650" t="s">
        <v>2321</v>
      </c>
      <c r="H185" s="650" t="s">
        <v>2322</v>
      </c>
      <c r="I185" s="652">
        <v>269.83</v>
      </c>
      <c r="J185" s="652">
        <v>1</v>
      </c>
      <c r="K185" s="653">
        <v>269.83</v>
      </c>
    </row>
    <row r="186" spans="1:11" ht="14.4" customHeight="1" x14ac:dyDescent="0.3">
      <c r="A186" s="648" t="s">
        <v>553</v>
      </c>
      <c r="B186" s="649" t="s">
        <v>1391</v>
      </c>
      <c r="C186" s="650" t="s">
        <v>567</v>
      </c>
      <c r="D186" s="651" t="s">
        <v>1393</v>
      </c>
      <c r="E186" s="650" t="s">
        <v>2609</v>
      </c>
      <c r="F186" s="651" t="s">
        <v>2610</v>
      </c>
      <c r="G186" s="650" t="s">
        <v>2323</v>
      </c>
      <c r="H186" s="650" t="s">
        <v>2324</v>
      </c>
      <c r="I186" s="652">
        <v>3175.605</v>
      </c>
      <c r="J186" s="652">
        <v>2</v>
      </c>
      <c r="K186" s="653">
        <v>6351.21</v>
      </c>
    </row>
    <row r="187" spans="1:11" ht="14.4" customHeight="1" x14ac:dyDescent="0.3">
      <c r="A187" s="648" t="s">
        <v>553</v>
      </c>
      <c r="B187" s="649" t="s">
        <v>1391</v>
      </c>
      <c r="C187" s="650" t="s">
        <v>567</v>
      </c>
      <c r="D187" s="651" t="s">
        <v>1393</v>
      </c>
      <c r="E187" s="650" t="s">
        <v>2609</v>
      </c>
      <c r="F187" s="651" t="s">
        <v>2610</v>
      </c>
      <c r="G187" s="650" t="s">
        <v>2325</v>
      </c>
      <c r="H187" s="650" t="s">
        <v>2326</v>
      </c>
      <c r="I187" s="652">
        <v>17</v>
      </c>
      <c r="J187" s="652">
        <v>50</v>
      </c>
      <c r="K187" s="653">
        <v>850</v>
      </c>
    </row>
    <row r="188" spans="1:11" ht="14.4" customHeight="1" x14ac:dyDescent="0.3">
      <c r="A188" s="648" t="s">
        <v>553</v>
      </c>
      <c r="B188" s="649" t="s">
        <v>1391</v>
      </c>
      <c r="C188" s="650" t="s">
        <v>567</v>
      </c>
      <c r="D188" s="651" t="s">
        <v>1393</v>
      </c>
      <c r="E188" s="650" t="s">
        <v>2609</v>
      </c>
      <c r="F188" s="651" t="s">
        <v>2610</v>
      </c>
      <c r="G188" s="650" t="s">
        <v>2327</v>
      </c>
      <c r="H188" s="650" t="s">
        <v>2328</v>
      </c>
      <c r="I188" s="652">
        <v>27.23</v>
      </c>
      <c r="J188" s="652">
        <v>80</v>
      </c>
      <c r="K188" s="653">
        <v>2178</v>
      </c>
    </row>
    <row r="189" spans="1:11" ht="14.4" customHeight="1" x14ac:dyDescent="0.3">
      <c r="A189" s="648" t="s">
        <v>553</v>
      </c>
      <c r="B189" s="649" t="s">
        <v>1391</v>
      </c>
      <c r="C189" s="650" t="s">
        <v>567</v>
      </c>
      <c r="D189" s="651" t="s">
        <v>1393</v>
      </c>
      <c r="E189" s="650" t="s">
        <v>2609</v>
      </c>
      <c r="F189" s="651" t="s">
        <v>2610</v>
      </c>
      <c r="G189" s="650" t="s">
        <v>2329</v>
      </c>
      <c r="H189" s="650" t="s">
        <v>2330</v>
      </c>
      <c r="I189" s="652">
        <v>563.35</v>
      </c>
      <c r="J189" s="652">
        <v>10</v>
      </c>
      <c r="K189" s="653">
        <v>5633.51</v>
      </c>
    </row>
    <row r="190" spans="1:11" ht="14.4" customHeight="1" x14ac:dyDescent="0.3">
      <c r="A190" s="648" t="s">
        <v>553</v>
      </c>
      <c r="B190" s="649" t="s">
        <v>1391</v>
      </c>
      <c r="C190" s="650" t="s">
        <v>567</v>
      </c>
      <c r="D190" s="651" t="s">
        <v>1393</v>
      </c>
      <c r="E190" s="650" t="s">
        <v>2609</v>
      </c>
      <c r="F190" s="651" t="s">
        <v>2610</v>
      </c>
      <c r="G190" s="650" t="s">
        <v>2331</v>
      </c>
      <c r="H190" s="650" t="s">
        <v>2332</v>
      </c>
      <c r="I190" s="652">
        <v>2200</v>
      </c>
      <c r="J190" s="652">
        <v>1</v>
      </c>
      <c r="K190" s="653">
        <v>2200</v>
      </c>
    </row>
    <row r="191" spans="1:11" ht="14.4" customHeight="1" x14ac:dyDescent="0.3">
      <c r="A191" s="648" t="s">
        <v>553</v>
      </c>
      <c r="B191" s="649" t="s">
        <v>1391</v>
      </c>
      <c r="C191" s="650" t="s">
        <v>567</v>
      </c>
      <c r="D191" s="651" t="s">
        <v>1393</v>
      </c>
      <c r="E191" s="650" t="s">
        <v>2609</v>
      </c>
      <c r="F191" s="651" t="s">
        <v>2610</v>
      </c>
      <c r="G191" s="650" t="s">
        <v>2333</v>
      </c>
      <c r="H191" s="650" t="s">
        <v>2334</v>
      </c>
      <c r="I191" s="652">
        <v>3949</v>
      </c>
      <c r="J191" s="652">
        <v>1</v>
      </c>
      <c r="K191" s="653">
        <v>3949</v>
      </c>
    </row>
    <row r="192" spans="1:11" ht="14.4" customHeight="1" x14ac:dyDescent="0.3">
      <c r="A192" s="648" t="s">
        <v>553</v>
      </c>
      <c r="B192" s="649" t="s">
        <v>1391</v>
      </c>
      <c r="C192" s="650" t="s">
        <v>567</v>
      </c>
      <c r="D192" s="651" t="s">
        <v>1393</v>
      </c>
      <c r="E192" s="650" t="s">
        <v>2609</v>
      </c>
      <c r="F192" s="651" t="s">
        <v>2610</v>
      </c>
      <c r="G192" s="650" t="s">
        <v>2335</v>
      </c>
      <c r="H192" s="650" t="s">
        <v>2336</v>
      </c>
      <c r="I192" s="652">
        <v>868.67499999999995</v>
      </c>
      <c r="J192" s="652">
        <v>2</v>
      </c>
      <c r="K192" s="653">
        <v>1737.35</v>
      </c>
    </row>
    <row r="193" spans="1:11" ht="14.4" customHeight="1" x14ac:dyDescent="0.3">
      <c r="A193" s="648" t="s">
        <v>553</v>
      </c>
      <c r="B193" s="649" t="s">
        <v>1391</v>
      </c>
      <c r="C193" s="650" t="s">
        <v>567</v>
      </c>
      <c r="D193" s="651" t="s">
        <v>1393</v>
      </c>
      <c r="E193" s="650" t="s">
        <v>2609</v>
      </c>
      <c r="F193" s="651" t="s">
        <v>2610</v>
      </c>
      <c r="G193" s="650" t="s">
        <v>2337</v>
      </c>
      <c r="H193" s="650" t="s">
        <v>2338</v>
      </c>
      <c r="I193" s="652">
        <v>1014.78</v>
      </c>
      <c r="J193" s="652">
        <v>1</v>
      </c>
      <c r="K193" s="653">
        <v>1014.78</v>
      </c>
    </row>
    <row r="194" spans="1:11" ht="14.4" customHeight="1" x14ac:dyDescent="0.3">
      <c r="A194" s="648" t="s">
        <v>553</v>
      </c>
      <c r="B194" s="649" t="s">
        <v>1391</v>
      </c>
      <c r="C194" s="650" t="s">
        <v>567</v>
      </c>
      <c r="D194" s="651" t="s">
        <v>1393</v>
      </c>
      <c r="E194" s="650" t="s">
        <v>2609</v>
      </c>
      <c r="F194" s="651" t="s">
        <v>2610</v>
      </c>
      <c r="G194" s="650" t="s">
        <v>2339</v>
      </c>
      <c r="H194" s="650" t="s">
        <v>2340</v>
      </c>
      <c r="I194" s="652">
        <v>121.84</v>
      </c>
      <c r="J194" s="652">
        <v>5</v>
      </c>
      <c r="K194" s="653">
        <v>609.20000000000005</v>
      </c>
    </row>
    <row r="195" spans="1:11" ht="14.4" customHeight="1" x14ac:dyDescent="0.3">
      <c r="A195" s="648" t="s">
        <v>553</v>
      </c>
      <c r="B195" s="649" t="s">
        <v>1391</v>
      </c>
      <c r="C195" s="650" t="s">
        <v>567</v>
      </c>
      <c r="D195" s="651" t="s">
        <v>1393</v>
      </c>
      <c r="E195" s="650" t="s">
        <v>2609</v>
      </c>
      <c r="F195" s="651" t="s">
        <v>2610</v>
      </c>
      <c r="G195" s="650" t="s">
        <v>2341</v>
      </c>
      <c r="H195" s="650" t="s">
        <v>2342</v>
      </c>
      <c r="I195" s="652">
        <v>3901.61</v>
      </c>
      <c r="J195" s="652">
        <v>2</v>
      </c>
      <c r="K195" s="653">
        <v>7803.22</v>
      </c>
    </row>
    <row r="196" spans="1:11" ht="14.4" customHeight="1" x14ac:dyDescent="0.3">
      <c r="A196" s="648" t="s">
        <v>553</v>
      </c>
      <c r="B196" s="649" t="s">
        <v>1391</v>
      </c>
      <c r="C196" s="650" t="s">
        <v>567</v>
      </c>
      <c r="D196" s="651" t="s">
        <v>1393</v>
      </c>
      <c r="E196" s="650" t="s">
        <v>2609</v>
      </c>
      <c r="F196" s="651" t="s">
        <v>2610</v>
      </c>
      <c r="G196" s="650" t="s">
        <v>2343</v>
      </c>
      <c r="H196" s="650" t="s">
        <v>2344</v>
      </c>
      <c r="I196" s="652">
        <v>121.84</v>
      </c>
      <c r="J196" s="652">
        <v>5</v>
      </c>
      <c r="K196" s="653">
        <v>609.20000000000005</v>
      </c>
    </row>
    <row r="197" spans="1:11" ht="14.4" customHeight="1" x14ac:dyDescent="0.3">
      <c r="A197" s="648" t="s">
        <v>553</v>
      </c>
      <c r="B197" s="649" t="s">
        <v>1391</v>
      </c>
      <c r="C197" s="650" t="s">
        <v>567</v>
      </c>
      <c r="D197" s="651" t="s">
        <v>1393</v>
      </c>
      <c r="E197" s="650" t="s">
        <v>2609</v>
      </c>
      <c r="F197" s="651" t="s">
        <v>2610</v>
      </c>
      <c r="G197" s="650" t="s">
        <v>2345</v>
      </c>
      <c r="H197" s="650" t="s">
        <v>2346</v>
      </c>
      <c r="I197" s="652">
        <v>1272.92</v>
      </c>
      <c r="J197" s="652">
        <v>1</v>
      </c>
      <c r="K197" s="653">
        <v>1272.92</v>
      </c>
    </row>
    <row r="198" spans="1:11" ht="14.4" customHeight="1" x14ac:dyDescent="0.3">
      <c r="A198" s="648" t="s">
        <v>553</v>
      </c>
      <c r="B198" s="649" t="s">
        <v>1391</v>
      </c>
      <c r="C198" s="650" t="s">
        <v>567</v>
      </c>
      <c r="D198" s="651" t="s">
        <v>1393</v>
      </c>
      <c r="E198" s="650" t="s">
        <v>2599</v>
      </c>
      <c r="F198" s="651" t="s">
        <v>2600</v>
      </c>
      <c r="G198" s="650" t="s">
        <v>2145</v>
      </c>
      <c r="H198" s="650" t="s">
        <v>2146</v>
      </c>
      <c r="I198" s="652">
        <v>46.03</v>
      </c>
      <c r="J198" s="652">
        <v>540</v>
      </c>
      <c r="K198" s="653">
        <v>24857.729999999996</v>
      </c>
    </row>
    <row r="199" spans="1:11" ht="14.4" customHeight="1" x14ac:dyDescent="0.3">
      <c r="A199" s="648" t="s">
        <v>553</v>
      </c>
      <c r="B199" s="649" t="s">
        <v>1391</v>
      </c>
      <c r="C199" s="650" t="s">
        <v>567</v>
      </c>
      <c r="D199" s="651" t="s">
        <v>1393</v>
      </c>
      <c r="E199" s="650" t="s">
        <v>2599</v>
      </c>
      <c r="F199" s="651" t="s">
        <v>2600</v>
      </c>
      <c r="G199" s="650" t="s">
        <v>2347</v>
      </c>
      <c r="H199" s="650" t="s">
        <v>2348</v>
      </c>
      <c r="I199" s="652">
        <v>69.92</v>
      </c>
      <c r="J199" s="652">
        <v>96</v>
      </c>
      <c r="K199" s="653">
        <v>6711.99</v>
      </c>
    </row>
    <row r="200" spans="1:11" ht="14.4" customHeight="1" x14ac:dyDescent="0.3">
      <c r="A200" s="648" t="s">
        <v>553</v>
      </c>
      <c r="B200" s="649" t="s">
        <v>1391</v>
      </c>
      <c r="C200" s="650" t="s">
        <v>567</v>
      </c>
      <c r="D200" s="651" t="s">
        <v>1393</v>
      </c>
      <c r="E200" s="650" t="s">
        <v>2599</v>
      </c>
      <c r="F200" s="651" t="s">
        <v>2600</v>
      </c>
      <c r="G200" s="650" t="s">
        <v>2349</v>
      </c>
      <c r="H200" s="650" t="s">
        <v>2350</v>
      </c>
      <c r="I200" s="652">
        <v>32.94</v>
      </c>
      <c r="J200" s="652">
        <v>72</v>
      </c>
      <c r="K200" s="653">
        <v>2371.9899999999998</v>
      </c>
    </row>
    <row r="201" spans="1:11" ht="14.4" customHeight="1" x14ac:dyDescent="0.3">
      <c r="A201" s="648" t="s">
        <v>553</v>
      </c>
      <c r="B201" s="649" t="s">
        <v>1391</v>
      </c>
      <c r="C201" s="650" t="s">
        <v>567</v>
      </c>
      <c r="D201" s="651" t="s">
        <v>1393</v>
      </c>
      <c r="E201" s="650" t="s">
        <v>2599</v>
      </c>
      <c r="F201" s="651" t="s">
        <v>2600</v>
      </c>
      <c r="G201" s="650" t="s">
        <v>2149</v>
      </c>
      <c r="H201" s="650" t="s">
        <v>2150</v>
      </c>
      <c r="I201" s="652">
        <v>33.5</v>
      </c>
      <c r="J201" s="652">
        <v>108</v>
      </c>
      <c r="K201" s="653">
        <v>3617.98</v>
      </c>
    </row>
    <row r="202" spans="1:11" ht="14.4" customHeight="1" x14ac:dyDescent="0.3">
      <c r="A202" s="648" t="s">
        <v>553</v>
      </c>
      <c r="B202" s="649" t="s">
        <v>1391</v>
      </c>
      <c r="C202" s="650" t="s">
        <v>567</v>
      </c>
      <c r="D202" s="651" t="s">
        <v>1393</v>
      </c>
      <c r="E202" s="650" t="s">
        <v>2601</v>
      </c>
      <c r="F202" s="651" t="s">
        <v>2602</v>
      </c>
      <c r="G202" s="650" t="s">
        <v>2151</v>
      </c>
      <c r="H202" s="650" t="s">
        <v>2152</v>
      </c>
      <c r="I202" s="652">
        <v>0.3</v>
      </c>
      <c r="J202" s="652">
        <v>2600</v>
      </c>
      <c r="K202" s="653">
        <v>780</v>
      </c>
    </row>
    <row r="203" spans="1:11" ht="14.4" customHeight="1" x14ac:dyDescent="0.3">
      <c r="A203" s="648" t="s">
        <v>553</v>
      </c>
      <c r="B203" s="649" t="s">
        <v>1391</v>
      </c>
      <c r="C203" s="650" t="s">
        <v>567</v>
      </c>
      <c r="D203" s="651" t="s">
        <v>1393</v>
      </c>
      <c r="E203" s="650" t="s">
        <v>2601</v>
      </c>
      <c r="F203" s="651" t="s">
        <v>2602</v>
      </c>
      <c r="G203" s="650" t="s">
        <v>2153</v>
      </c>
      <c r="H203" s="650" t="s">
        <v>2154</v>
      </c>
      <c r="I203" s="652">
        <v>0.30499999999999999</v>
      </c>
      <c r="J203" s="652">
        <v>1400</v>
      </c>
      <c r="K203" s="653">
        <v>429</v>
      </c>
    </row>
    <row r="204" spans="1:11" ht="14.4" customHeight="1" x14ac:dyDescent="0.3">
      <c r="A204" s="648" t="s">
        <v>553</v>
      </c>
      <c r="B204" s="649" t="s">
        <v>1391</v>
      </c>
      <c r="C204" s="650" t="s">
        <v>567</v>
      </c>
      <c r="D204" s="651" t="s">
        <v>1393</v>
      </c>
      <c r="E204" s="650" t="s">
        <v>2603</v>
      </c>
      <c r="F204" s="651" t="s">
        <v>2604</v>
      </c>
      <c r="G204" s="650" t="s">
        <v>2161</v>
      </c>
      <c r="H204" s="650" t="s">
        <v>2162</v>
      </c>
      <c r="I204" s="652">
        <v>1.22</v>
      </c>
      <c r="J204" s="652">
        <v>1300</v>
      </c>
      <c r="K204" s="653">
        <v>1584.68</v>
      </c>
    </row>
    <row r="205" spans="1:11" ht="14.4" customHeight="1" x14ac:dyDescent="0.3">
      <c r="A205" s="648" t="s">
        <v>553</v>
      </c>
      <c r="B205" s="649" t="s">
        <v>1391</v>
      </c>
      <c r="C205" s="650" t="s">
        <v>567</v>
      </c>
      <c r="D205" s="651" t="s">
        <v>1393</v>
      </c>
      <c r="E205" s="650" t="s">
        <v>2603</v>
      </c>
      <c r="F205" s="651" t="s">
        <v>2604</v>
      </c>
      <c r="G205" s="650" t="s">
        <v>2163</v>
      </c>
      <c r="H205" s="650" t="s">
        <v>2164</v>
      </c>
      <c r="I205" s="652">
        <v>0.81</v>
      </c>
      <c r="J205" s="652">
        <v>4000</v>
      </c>
      <c r="K205" s="653">
        <v>3228.4300000000003</v>
      </c>
    </row>
    <row r="206" spans="1:11" ht="14.4" customHeight="1" x14ac:dyDescent="0.3">
      <c r="A206" s="648" t="s">
        <v>553</v>
      </c>
      <c r="B206" s="649" t="s">
        <v>1391</v>
      </c>
      <c r="C206" s="650" t="s">
        <v>567</v>
      </c>
      <c r="D206" s="651" t="s">
        <v>1393</v>
      </c>
      <c r="E206" s="650" t="s">
        <v>2603</v>
      </c>
      <c r="F206" s="651" t="s">
        <v>2604</v>
      </c>
      <c r="G206" s="650" t="s">
        <v>2351</v>
      </c>
      <c r="H206" s="650" t="s">
        <v>2352</v>
      </c>
      <c r="I206" s="652">
        <v>0.81</v>
      </c>
      <c r="J206" s="652">
        <v>6000</v>
      </c>
      <c r="K206" s="653">
        <v>4842.2999999999993</v>
      </c>
    </row>
    <row r="207" spans="1:11" ht="14.4" customHeight="1" x14ac:dyDescent="0.3">
      <c r="A207" s="648" t="s">
        <v>553</v>
      </c>
      <c r="B207" s="649" t="s">
        <v>1391</v>
      </c>
      <c r="C207" s="650" t="s">
        <v>567</v>
      </c>
      <c r="D207" s="651" t="s">
        <v>1393</v>
      </c>
      <c r="E207" s="650" t="s">
        <v>2603</v>
      </c>
      <c r="F207" s="651" t="s">
        <v>2604</v>
      </c>
      <c r="G207" s="650" t="s">
        <v>2167</v>
      </c>
      <c r="H207" s="650" t="s">
        <v>2168</v>
      </c>
      <c r="I207" s="652">
        <v>0.77</v>
      </c>
      <c r="J207" s="652">
        <v>1000</v>
      </c>
      <c r="K207" s="653">
        <v>770</v>
      </c>
    </row>
    <row r="208" spans="1:11" ht="14.4" customHeight="1" x14ac:dyDescent="0.3">
      <c r="A208" s="648" t="s">
        <v>553</v>
      </c>
      <c r="B208" s="649" t="s">
        <v>1391</v>
      </c>
      <c r="C208" s="650" t="s">
        <v>567</v>
      </c>
      <c r="D208" s="651" t="s">
        <v>1393</v>
      </c>
      <c r="E208" s="650" t="s">
        <v>2603</v>
      </c>
      <c r="F208" s="651" t="s">
        <v>2604</v>
      </c>
      <c r="G208" s="650" t="s">
        <v>2353</v>
      </c>
      <c r="H208" s="650" t="s">
        <v>2354</v>
      </c>
      <c r="I208" s="652">
        <v>0.79</v>
      </c>
      <c r="J208" s="652">
        <v>1000</v>
      </c>
      <c r="K208" s="653">
        <v>786.5</v>
      </c>
    </row>
    <row r="209" spans="1:11" ht="14.4" customHeight="1" x14ac:dyDescent="0.3">
      <c r="A209" s="648" t="s">
        <v>553</v>
      </c>
      <c r="B209" s="649" t="s">
        <v>1391</v>
      </c>
      <c r="C209" s="650" t="s">
        <v>567</v>
      </c>
      <c r="D209" s="651" t="s">
        <v>1393</v>
      </c>
      <c r="E209" s="650" t="s">
        <v>2603</v>
      </c>
      <c r="F209" s="651" t="s">
        <v>2604</v>
      </c>
      <c r="G209" s="650" t="s">
        <v>2173</v>
      </c>
      <c r="H209" s="650" t="s">
        <v>2174</v>
      </c>
      <c r="I209" s="652">
        <v>0.71</v>
      </c>
      <c r="J209" s="652">
        <v>2800</v>
      </c>
      <c r="K209" s="653">
        <v>1988</v>
      </c>
    </row>
    <row r="210" spans="1:11" ht="14.4" customHeight="1" x14ac:dyDescent="0.3">
      <c r="A210" s="648" t="s">
        <v>553</v>
      </c>
      <c r="B210" s="649" t="s">
        <v>1391</v>
      </c>
      <c r="C210" s="650" t="s">
        <v>567</v>
      </c>
      <c r="D210" s="651" t="s">
        <v>1393</v>
      </c>
      <c r="E210" s="650" t="s">
        <v>2603</v>
      </c>
      <c r="F210" s="651" t="s">
        <v>2604</v>
      </c>
      <c r="G210" s="650" t="s">
        <v>2355</v>
      </c>
      <c r="H210" s="650" t="s">
        <v>2356</v>
      </c>
      <c r="I210" s="652">
        <v>0.71</v>
      </c>
      <c r="J210" s="652">
        <v>2000</v>
      </c>
      <c r="K210" s="653">
        <v>1420</v>
      </c>
    </row>
    <row r="211" spans="1:11" ht="14.4" customHeight="1" x14ac:dyDescent="0.3">
      <c r="A211" s="648" t="s">
        <v>553</v>
      </c>
      <c r="B211" s="649" t="s">
        <v>1391</v>
      </c>
      <c r="C211" s="650" t="s">
        <v>570</v>
      </c>
      <c r="D211" s="651" t="s">
        <v>1394</v>
      </c>
      <c r="E211" s="650" t="s">
        <v>2593</v>
      </c>
      <c r="F211" s="651" t="s">
        <v>2594</v>
      </c>
      <c r="G211" s="650" t="s">
        <v>2014</v>
      </c>
      <c r="H211" s="650" t="s">
        <v>2015</v>
      </c>
      <c r="I211" s="652">
        <v>260.3</v>
      </c>
      <c r="J211" s="652">
        <v>2</v>
      </c>
      <c r="K211" s="653">
        <v>520.6</v>
      </c>
    </row>
    <row r="212" spans="1:11" ht="14.4" customHeight="1" x14ac:dyDescent="0.3">
      <c r="A212" s="648" t="s">
        <v>553</v>
      </c>
      <c r="B212" s="649" t="s">
        <v>1391</v>
      </c>
      <c r="C212" s="650" t="s">
        <v>570</v>
      </c>
      <c r="D212" s="651" t="s">
        <v>1394</v>
      </c>
      <c r="E212" s="650" t="s">
        <v>2593</v>
      </c>
      <c r="F212" s="651" t="s">
        <v>2594</v>
      </c>
      <c r="G212" s="650" t="s">
        <v>2357</v>
      </c>
      <c r="H212" s="650" t="s">
        <v>2358</v>
      </c>
      <c r="I212" s="652">
        <v>0.39</v>
      </c>
      <c r="J212" s="652">
        <v>2000</v>
      </c>
      <c r="K212" s="653">
        <v>780</v>
      </c>
    </row>
    <row r="213" spans="1:11" ht="14.4" customHeight="1" x14ac:dyDescent="0.3">
      <c r="A213" s="648" t="s">
        <v>553</v>
      </c>
      <c r="B213" s="649" t="s">
        <v>1391</v>
      </c>
      <c r="C213" s="650" t="s">
        <v>570</v>
      </c>
      <c r="D213" s="651" t="s">
        <v>1394</v>
      </c>
      <c r="E213" s="650" t="s">
        <v>2593</v>
      </c>
      <c r="F213" s="651" t="s">
        <v>2594</v>
      </c>
      <c r="G213" s="650" t="s">
        <v>2359</v>
      </c>
      <c r="H213" s="650" t="s">
        <v>2360</v>
      </c>
      <c r="I213" s="652">
        <v>0.88</v>
      </c>
      <c r="J213" s="652">
        <v>1000</v>
      </c>
      <c r="K213" s="653">
        <v>880</v>
      </c>
    </row>
    <row r="214" spans="1:11" ht="14.4" customHeight="1" x14ac:dyDescent="0.3">
      <c r="A214" s="648" t="s">
        <v>553</v>
      </c>
      <c r="B214" s="649" t="s">
        <v>1391</v>
      </c>
      <c r="C214" s="650" t="s">
        <v>570</v>
      </c>
      <c r="D214" s="651" t="s">
        <v>1394</v>
      </c>
      <c r="E214" s="650" t="s">
        <v>2593</v>
      </c>
      <c r="F214" s="651" t="s">
        <v>2594</v>
      </c>
      <c r="G214" s="650" t="s">
        <v>2361</v>
      </c>
      <c r="H214" s="650" t="s">
        <v>2362</v>
      </c>
      <c r="I214" s="652">
        <v>0.28000000000000003</v>
      </c>
      <c r="J214" s="652">
        <v>3000</v>
      </c>
      <c r="K214" s="653">
        <v>840</v>
      </c>
    </row>
    <row r="215" spans="1:11" ht="14.4" customHeight="1" x14ac:dyDescent="0.3">
      <c r="A215" s="648" t="s">
        <v>553</v>
      </c>
      <c r="B215" s="649" t="s">
        <v>1391</v>
      </c>
      <c r="C215" s="650" t="s">
        <v>570</v>
      </c>
      <c r="D215" s="651" t="s">
        <v>1394</v>
      </c>
      <c r="E215" s="650" t="s">
        <v>2593</v>
      </c>
      <c r="F215" s="651" t="s">
        <v>2594</v>
      </c>
      <c r="G215" s="650" t="s">
        <v>2363</v>
      </c>
      <c r="H215" s="650" t="s">
        <v>2364</v>
      </c>
      <c r="I215" s="652">
        <v>0.23</v>
      </c>
      <c r="J215" s="652">
        <v>1000</v>
      </c>
      <c r="K215" s="653">
        <v>230</v>
      </c>
    </row>
    <row r="216" spans="1:11" ht="14.4" customHeight="1" x14ac:dyDescent="0.3">
      <c r="A216" s="648" t="s">
        <v>553</v>
      </c>
      <c r="B216" s="649" t="s">
        <v>1391</v>
      </c>
      <c r="C216" s="650" t="s">
        <v>570</v>
      </c>
      <c r="D216" s="651" t="s">
        <v>1394</v>
      </c>
      <c r="E216" s="650" t="s">
        <v>2593</v>
      </c>
      <c r="F216" s="651" t="s">
        <v>2594</v>
      </c>
      <c r="G216" s="650" t="s">
        <v>2022</v>
      </c>
      <c r="H216" s="650" t="s">
        <v>2023</v>
      </c>
      <c r="I216" s="652">
        <v>16.100000000000001</v>
      </c>
      <c r="J216" s="652">
        <v>1200</v>
      </c>
      <c r="K216" s="653">
        <v>19320</v>
      </c>
    </row>
    <row r="217" spans="1:11" ht="14.4" customHeight="1" x14ac:dyDescent="0.3">
      <c r="A217" s="648" t="s">
        <v>553</v>
      </c>
      <c r="B217" s="649" t="s">
        <v>1391</v>
      </c>
      <c r="C217" s="650" t="s">
        <v>570</v>
      </c>
      <c r="D217" s="651" t="s">
        <v>1394</v>
      </c>
      <c r="E217" s="650" t="s">
        <v>2593</v>
      </c>
      <c r="F217" s="651" t="s">
        <v>2594</v>
      </c>
      <c r="G217" s="650" t="s">
        <v>2024</v>
      </c>
      <c r="H217" s="650" t="s">
        <v>2025</v>
      </c>
      <c r="I217" s="652">
        <v>0.6</v>
      </c>
      <c r="J217" s="652">
        <v>500</v>
      </c>
      <c r="K217" s="653">
        <v>300</v>
      </c>
    </row>
    <row r="218" spans="1:11" ht="14.4" customHeight="1" x14ac:dyDescent="0.3">
      <c r="A218" s="648" t="s">
        <v>553</v>
      </c>
      <c r="B218" s="649" t="s">
        <v>1391</v>
      </c>
      <c r="C218" s="650" t="s">
        <v>570</v>
      </c>
      <c r="D218" s="651" t="s">
        <v>1394</v>
      </c>
      <c r="E218" s="650" t="s">
        <v>2593</v>
      </c>
      <c r="F218" s="651" t="s">
        <v>2594</v>
      </c>
      <c r="G218" s="650" t="s">
        <v>2365</v>
      </c>
      <c r="H218" s="650" t="s">
        <v>2366</v>
      </c>
      <c r="I218" s="652">
        <v>1.33</v>
      </c>
      <c r="J218" s="652">
        <v>1000</v>
      </c>
      <c r="K218" s="653">
        <v>1331</v>
      </c>
    </row>
    <row r="219" spans="1:11" ht="14.4" customHeight="1" x14ac:dyDescent="0.3">
      <c r="A219" s="648" t="s">
        <v>553</v>
      </c>
      <c r="B219" s="649" t="s">
        <v>1391</v>
      </c>
      <c r="C219" s="650" t="s">
        <v>570</v>
      </c>
      <c r="D219" s="651" t="s">
        <v>1394</v>
      </c>
      <c r="E219" s="650" t="s">
        <v>2593</v>
      </c>
      <c r="F219" s="651" t="s">
        <v>2594</v>
      </c>
      <c r="G219" s="650" t="s">
        <v>2028</v>
      </c>
      <c r="H219" s="650" t="s">
        <v>2029</v>
      </c>
      <c r="I219" s="652">
        <v>140.11000000000001</v>
      </c>
      <c r="J219" s="652">
        <v>30</v>
      </c>
      <c r="K219" s="653">
        <v>4203.28</v>
      </c>
    </row>
    <row r="220" spans="1:11" ht="14.4" customHeight="1" x14ac:dyDescent="0.3">
      <c r="A220" s="648" t="s">
        <v>553</v>
      </c>
      <c r="B220" s="649" t="s">
        <v>1391</v>
      </c>
      <c r="C220" s="650" t="s">
        <v>570</v>
      </c>
      <c r="D220" s="651" t="s">
        <v>1394</v>
      </c>
      <c r="E220" s="650" t="s">
        <v>2593</v>
      </c>
      <c r="F220" s="651" t="s">
        <v>2594</v>
      </c>
      <c r="G220" s="650" t="s">
        <v>2185</v>
      </c>
      <c r="H220" s="650" t="s">
        <v>2186</v>
      </c>
      <c r="I220" s="652">
        <v>13.01</v>
      </c>
      <c r="J220" s="652">
        <v>2</v>
      </c>
      <c r="K220" s="653">
        <v>26.02</v>
      </c>
    </row>
    <row r="221" spans="1:11" ht="14.4" customHeight="1" x14ac:dyDescent="0.3">
      <c r="A221" s="648" t="s">
        <v>553</v>
      </c>
      <c r="B221" s="649" t="s">
        <v>1391</v>
      </c>
      <c r="C221" s="650" t="s">
        <v>570</v>
      </c>
      <c r="D221" s="651" t="s">
        <v>1394</v>
      </c>
      <c r="E221" s="650" t="s">
        <v>2593</v>
      </c>
      <c r="F221" s="651" t="s">
        <v>2594</v>
      </c>
      <c r="G221" s="650" t="s">
        <v>2030</v>
      </c>
      <c r="H221" s="650" t="s">
        <v>2031</v>
      </c>
      <c r="I221" s="652">
        <v>28.48</v>
      </c>
      <c r="J221" s="652">
        <v>10</v>
      </c>
      <c r="K221" s="653">
        <v>285.86</v>
      </c>
    </row>
    <row r="222" spans="1:11" ht="14.4" customHeight="1" x14ac:dyDescent="0.3">
      <c r="A222" s="648" t="s">
        <v>553</v>
      </c>
      <c r="B222" s="649" t="s">
        <v>1391</v>
      </c>
      <c r="C222" s="650" t="s">
        <v>570</v>
      </c>
      <c r="D222" s="651" t="s">
        <v>1394</v>
      </c>
      <c r="E222" s="650" t="s">
        <v>2593</v>
      </c>
      <c r="F222" s="651" t="s">
        <v>2594</v>
      </c>
      <c r="G222" s="650" t="s">
        <v>2367</v>
      </c>
      <c r="H222" s="650" t="s">
        <v>2368</v>
      </c>
      <c r="I222" s="652">
        <v>1.17</v>
      </c>
      <c r="J222" s="652">
        <v>2000</v>
      </c>
      <c r="K222" s="653">
        <v>2340</v>
      </c>
    </row>
    <row r="223" spans="1:11" ht="14.4" customHeight="1" x14ac:dyDescent="0.3">
      <c r="A223" s="648" t="s">
        <v>553</v>
      </c>
      <c r="B223" s="649" t="s">
        <v>1391</v>
      </c>
      <c r="C223" s="650" t="s">
        <v>570</v>
      </c>
      <c r="D223" s="651" t="s">
        <v>1394</v>
      </c>
      <c r="E223" s="650" t="s">
        <v>2593</v>
      </c>
      <c r="F223" s="651" t="s">
        <v>2594</v>
      </c>
      <c r="G223" s="650" t="s">
        <v>2032</v>
      </c>
      <c r="H223" s="650" t="s">
        <v>2033</v>
      </c>
      <c r="I223" s="652">
        <v>0.56000000000000005</v>
      </c>
      <c r="J223" s="652">
        <v>7500</v>
      </c>
      <c r="K223" s="653">
        <v>4200</v>
      </c>
    </row>
    <row r="224" spans="1:11" ht="14.4" customHeight="1" x14ac:dyDescent="0.3">
      <c r="A224" s="648" t="s">
        <v>553</v>
      </c>
      <c r="B224" s="649" t="s">
        <v>1391</v>
      </c>
      <c r="C224" s="650" t="s">
        <v>570</v>
      </c>
      <c r="D224" s="651" t="s">
        <v>1394</v>
      </c>
      <c r="E224" s="650" t="s">
        <v>2593</v>
      </c>
      <c r="F224" s="651" t="s">
        <v>2594</v>
      </c>
      <c r="G224" s="650" t="s">
        <v>2038</v>
      </c>
      <c r="H224" s="650" t="s">
        <v>2039</v>
      </c>
      <c r="I224" s="652">
        <v>0.86</v>
      </c>
      <c r="J224" s="652">
        <v>200</v>
      </c>
      <c r="K224" s="653">
        <v>172</v>
      </c>
    </row>
    <row r="225" spans="1:11" ht="14.4" customHeight="1" x14ac:dyDescent="0.3">
      <c r="A225" s="648" t="s">
        <v>553</v>
      </c>
      <c r="B225" s="649" t="s">
        <v>1391</v>
      </c>
      <c r="C225" s="650" t="s">
        <v>570</v>
      </c>
      <c r="D225" s="651" t="s">
        <v>1394</v>
      </c>
      <c r="E225" s="650" t="s">
        <v>2593</v>
      </c>
      <c r="F225" s="651" t="s">
        <v>2594</v>
      </c>
      <c r="G225" s="650" t="s">
        <v>2187</v>
      </c>
      <c r="H225" s="650" t="s">
        <v>2188</v>
      </c>
      <c r="I225" s="652">
        <v>5.0914285714285716</v>
      </c>
      <c r="J225" s="652">
        <v>1176</v>
      </c>
      <c r="K225" s="653">
        <v>5991.2900000000009</v>
      </c>
    </row>
    <row r="226" spans="1:11" ht="14.4" customHeight="1" x14ac:dyDescent="0.3">
      <c r="A226" s="648" t="s">
        <v>553</v>
      </c>
      <c r="B226" s="649" t="s">
        <v>1391</v>
      </c>
      <c r="C226" s="650" t="s">
        <v>570</v>
      </c>
      <c r="D226" s="651" t="s">
        <v>1394</v>
      </c>
      <c r="E226" s="650" t="s">
        <v>2593</v>
      </c>
      <c r="F226" s="651" t="s">
        <v>2594</v>
      </c>
      <c r="G226" s="650" t="s">
        <v>2189</v>
      </c>
      <c r="H226" s="650" t="s">
        <v>2190</v>
      </c>
      <c r="I226" s="652">
        <v>5.09</v>
      </c>
      <c r="J226" s="652">
        <v>1150</v>
      </c>
      <c r="K226" s="653">
        <v>5858.68</v>
      </c>
    </row>
    <row r="227" spans="1:11" ht="14.4" customHeight="1" x14ac:dyDescent="0.3">
      <c r="A227" s="648" t="s">
        <v>553</v>
      </c>
      <c r="B227" s="649" t="s">
        <v>1391</v>
      </c>
      <c r="C227" s="650" t="s">
        <v>570</v>
      </c>
      <c r="D227" s="651" t="s">
        <v>1394</v>
      </c>
      <c r="E227" s="650" t="s">
        <v>2593</v>
      </c>
      <c r="F227" s="651" t="s">
        <v>2594</v>
      </c>
      <c r="G227" s="650" t="s">
        <v>2369</v>
      </c>
      <c r="H227" s="650" t="s">
        <v>2370</v>
      </c>
      <c r="I227" s="652">
        <v>6.11</v>
      </c>
      <c r="J227" s="652">
        <v>100</v>
      </c>
      <c r="K227" s="653">
        <v>610.65</v>
      </c>
    </row>
    <row r="228" spans="1:11" ht="14.4" customHeight="1" x14ac:dyDescent="0.3">
      <c r="A228" s="648" t="s">
        <v>553</v>
      </c>
      <c r="B228" s="649" t="s">
        <v>1391</v>
      </c>
      <c r="C228" s="650" t="s">
        <v>570</v>
      </c>
      <c r="D228" s="651" t="s">
        <v>1394</v>
      </c>
      <c r="E228" s="650" t="s">
        <v>2593</v>
      </c>
      <c r="F228" s="651" t="s">
        <v>2594</v>
      </c>
      <c r="G228" s="650" t="s">
        <v>2052</v>
      </c>
      <c r="H228" s="650" t="s">
        <v>2191</v>
      </c>
      <c r="I228" s="652">
        <v>111.59</v>
      </c>
      <c r="J228" s="652">
        <v>70</v>
      </c>
      <c r="K228" s="653">
        <v>7811.2999999999993</v>
      </c>
    </row>
    <row r="229" spans="1:11" ht="14.4" customHeight="1" x14ac:dyDescent="0.3">
      <c r="A229" s="648" t="s">
        <v>553</v>
      </c>
      <c r="B229" s="649" t="s">
        <v>1391</v>
      </c>
      <c r="C229" s="650" t="s">
        <v>570</v>
      </c>
      <c r="D229" s="651" t="s">
        <v>1394</v>
      </c>
      <c r="E229" s="650" t="s">
        <v>2593</v>
      </c>
      <c r="F229" s="651" t="s">
        <v>2594</v>
      </c>
      <c r="G229" s="650" t="s">
        <v>2371</v>
      </c>
      <c r="H229" s="650" t="s">
        <v>2372</v>
      </c>
      <c r="I229" s="652">
        <v>0.62</v>
      </c>
      <c r="J229" s="652">
        <v>10600</v>
      </c>
      <c r="K229" s="653">
        <v>6582.7999999999993</v>
      </c>
    </row>
    <row r="230" spans="1:11" ht="14.4" customHeight="1" x14ac:dyDescent="0.3">
      <c r="A230" s="648" t="s">
        <v>553</v>
      </c>
      <c r="B230" s="649" t="s">
        <v>1391</v>
      </c>
      <c r="C230" s="650" t="s">
        <v>570</v>
      </c>
      <c r="D230" s="651" t="s">
        <v>1394</v>
      </c>
      <c r="E230" s="650" t="s">
        <v>2595</v>
      </c>
      <c r="F230" s="651" t="s">
        <v>2596</v>
      </c>
      <c r="G230" s="650" t="s">
        <v>2194</v>
      </c>
      <c r="H230" s="650" t="s">
        <v>2195</v>
      </c>
      <c r="I230" s="652">
        <v>0.21</v>
      </c>
      <c r="J230" s="652">
        <v>400</v>
      </c>
      <c r="K230" s="653">
        <v>84</v>
      </c>
    </row>
    <row r="231" spans="1:11" ht="14.4" customHeight="1" x14ac:dyDescent="0.3">
      <c r="A231" s="648" t="s">
        <v>553</v>
      </c>
      <c r="B231" s="649" t="s">
        <v>1391</v>
      </c>
      <c r="C231" s="650" t="s">
        <v>570</v>
      </c>
      <c r="D231" s="651" t="s">
        <v>1394</v>
      </c>
      <c r="E231" s="650" t="s">
        <v>2595</v>
      </c>
      <c r="F231" s="651" t="s">
        <v>2596</v>
      </c>
      <c r="G231" s="650" t="s">
        <v>2064</v>
      </c>
      <c r="H231" s="650" t="s">
        <v>2065</v>
      </c>
      <c r="I231" s="652">
        <v>0.42599999999999999</v>
      </c>
      <c r="J231" s="652">
        <v>1100</v>
      </c>
      <c r="K231" s="653">
        <v>473</v>
      </c>
    </row>
    <row r="232" spans="1:11" ht="14.4" customHeight="1" x14ac:dyDescent="0.3">
      <c r="A232" s="648" t="s">
        <v>553</v>
      </c>
      <c r="B232" s="649" t="s">
        <v>1391</v>
      </c>
      <c r="C232" s="650" t="s">
        <v>570</v>
      </c>
      <c r="D232" s="651" t="s">
        <v>1394</v>
      </c>
      <c r="E232" s="650" t="s">
        <v>2595</v>
      </c>
      <c r="F232" s="651" t="s">
        <v>2596</v>
      </c>
      <c r="G232" s="650" t="s">
        <v>2066</v>
      </c>
      <c r="H232" s="650" t="s">
        <v>2067</v>
      </c>
      <c r="I232" s="652">
        <v>0.60857142857142854</v>
      </c>
      <c r="J232" s="652">
        <v>3100</v>
      </c>
      <c r="K232" s="653">
        <v>1906</v>
      </c>
    </row>
    <row r="233" spans="1:11" ht="14.4" customHeight="1" x14ac:dyDescent="0.3">
      <c r="A233" s="648" t="s">
        <v>553</v>
      </c>
      <c r="B233" s="649" t="s">
        <v>1391</v>
      </c>
      <c r="C233" s="650" t="s">
        <v>570</v>
      </c>
      <c r="D233" s="651" t="s">
        <v>1394</v>
      </c>
      <c r="E233" s="650" t="s">
        <v>2595</v>
      </c>
      <c r="F233" s="651" t="s">
        <v>2596</v>
      </c>
      <c r="G233" s="650" t="s">
        <v>2373</v>
      </c>
      <c r="H233" s="650" t="s">
        <v>2374</v>
      </c>
      <c r="I233" s="652">
        <v>0.60499999999999998</v>
      </c>
      <c r="J233" s="652">
        <v>2500</v>
      </c>
      <c r="K233" s="653">
        <v>1505</v>
      </c>
    </row>
    <row r="234" spans="1:11" ht="14.4" customHeight="1" x14ac:dyDescent="0.3">
      <c r="A234" s="648" t="s">
        <v>553</v>
      </c>
      <c r="B234" s="649" t="s">
        <v>1391</v>
      </c>
      <c r="C234" s="650" t="s">
        <v>570</v>
      </c>
      <c r="D234" s="651" t="s">
        <v>1394</v>
      </c>
      <c r="E234" s="650" t="s">
        <v>2595</v>
      </c>
      <c r="F234" s="651" t="s">
        <v>2596</v>
      </c>
      <c r="G234" s="650" t="s">
        <v>2096</v>
      </c>
      <c r="H234" s="650" t="s">
        <v>2097</v>
      </c>
      <c r="I234" s="652">
        <v>2.9060000000000001</v>
      </c>
      <c r="J234" s="652">
        <v>500</v>
      </c>
      <c r="K234" s="653">
        <v>1453</v>
      </c>
    </row>
    <row r="235" spans="1:11" ht="14.4" customHeight="1" x14ac:dyDescent="0.3">
      <c r="A235" s="648" t="s">
        <v>553</v>
      </c>
      <c r="B235" s="649" t="s">
        <v>1391</v>
      </c>
      <c r="C235" s="650" t="s">
        <v>570</v>
      </c>
      <c r="D235" s="651" t="s">
        <v>1394</v>
      </c>
      <c r="E235" s="650" t="s">
        <v>2595</v>
      </c>
      <c r="F235" s="651" t="s">
        <v>2596</v>
      </c>
      <c r="G235" s="650" t="s">
        <v>2108</v>
      </c>
      <c r="H235" s="650" t="s">
        <v>2109</v>
      </c>
      <c r="I235" s="652">
        <v>12.105</v>
      </c>
      <c r="J235" s="652">
        <v>40</v>
      </c>
      <c r="K235" s="653">
        <v>484.20000000000005</v>
      </c>
    </row>
    <row r="236" spans="1:11" ht="14.4" customHeight="1" x14ac:dyDescent="0.3">
      <c r="A236" s="648" t="s">
        <v>553</v>
      </c>
      <c r="B236" s="649" t="s">
        <v>1391</v>
      </c>
      <c r="C236" s="650" t="s">
        <v>570</v>
      </c>
      <c r="D236" s="651" t="s">
        <v>1394</v>
      </c>
      <c r="E236" s="650" t="s">
        <v>2595</v>
      </c>
      <c r="F236" s="651" t="s">
        <v>2596</v>
      </c>
      <c r="G236" s="650" t="s">
        <v>2133</v>
      </c>
      <c r="H236" s="650" t="s">
        <v>2134</v>
      </c>
      <c r="I236" s="652">
        <v>9.6</v>
      </c>
      <c r="J236" s="652">
        <v>200</v>
      </c>
      <c r="K236" s="653">
        <v>1920</v>
      </c>
    </row>
    <row r="237" spans="1:11" ht="14.4" customHeight="1" x14ac:dyDescent="0.3">
      <c r="A237" s="648" t="s">
        <v>553</v>
      </c>
      <c r="B237" s="649" t="s">
        <v>1391</v>
      </c>
      <c r="C237" s="650" t="s">
        <v>570</v>
      </c>
      <c r="D237" s="651" t="s">
        <v>1394</v>
      </c>
      <c r="E237" s="650" t="s">
        <v>2609</v>
      </c>
      <c r="F237" s="651" t="s">
        <v>2610</v>
      </c>
      <c r="G237" s="650" t="s">
        <v>2375</v>
      </c>
      <c r="H237" s="650" t="s">
        <v>2376</v>
      </c>
      <c r="I237" s="652">
        <v>261.11</v>
      </c>
      <c r="J237" s="652">
        <v>1</v>
      </c>
      <c r="K237" s="653">
        <v>261.11</v>
      </c>
    </row>
    <row r="238" spans="1:11" ht="14.4" customHeight="1" x14ac:dyDescent="0.3">
      <c r="A238" s="648" t="s">
        <v>553</v>
      </c>
      <c r="B238" s="649" t="s">
        <v>1391</v>
      </c>
      <c r="C238" s="650" t="s">
        <v>570</v>
      </c>
      <c r="D238" s="651" t="s">
        <v>1394</v>
      </c>
      <c r="E238" s="650" t="s">
        <v>2609</v>
      </c>
      <c r="F238" s="651" t="s">
        <v>2610</v>
      </c>
      <c r="G238" s="650" t="s">
        <v>2224</v>
      </c>
      <c r="H238" s="650" t="s">
        <v>2225</v>
      </c>
      <c r="I238" s="652">
        <v>275.86</v>
      </c>
      <c r="J238" s="652">
        <v>1</v>
      </c>
      <c r="K238" s="653">
        <v>275.86</v>
      </c>
    </row>
    <row r="239" spans="1:11" ht="14.4" customHeight="1" x14ac:dyDescent="0.3">
      <c r="A239" s="648" t="s">
        <v>553</v>
      </c>
      <c r="B239" s="649" t="s">
        <v>1391</v>
      </c>
      <c r="C239" s="650" t="s">
        <v>570</v>
      </c>
      <c r="D239" s="651" t="s">
        <v>1394</v>
      </c>
      <c r="E239" s="650" t="s">
        <v>2609</v>
      </c>
      <c r="F239" s="651" t="s">
        <v>2610</v>
      </c>
      <c r="G239" s="650" t="s">
        <v>2377</v>
      </c>
      <c r="H239" s="650" t="s">
        <v>2378</v>
      </c>
      <c r="I239" s="652">
        <v>170.89499999999998</v>
      </c>
      <c r="J239" s="652">
        <v>80</v>
      </c>
      <c r="K239" s="653">
        <v>13792.98</v>
      </c>
    </row>
    <row r="240" spans="1:11" ht="14.4" customHeight="1" x14ac:dyDescent="0.3">
      <c r="A240" s="648" t="s">
        <v>553</v>
      </c>
      <c r="B240" s="649" t="s">
        <v>1391</v>
      </c>
      <c r="C240" s="650" t="s">
        <v>570</v>
      </c>
      <c r="D240" s="651" t="s">
        <v>1394</v>
      </c>
      <c r="E240" s="650" t="s">
        <v>2609</v>
      </c>
      <c r="F240" s="651" t="s">
        <v>2610</v>
      </c>
      <c r="G240" s="650" t="s">
        <v>2379</v>
      </c>
      <c r="H240" s="650" t="s">
        <v>2380</v>
      </c>
      <c r="I240" s="652">
        <v>1.19</v>
      </c>
      <c r="J240" s="652">
        <v>2300</v>
      </c>
      <c r="K240" s="653">
        <v>2727.09</v>
      </c>
    </row>
    <row r="241" spans="1:11" ht="14.4" customHeight="1" x14ac:dyDescent="0.3">
      <c r="A241" s="648" t="s">
        <v>553</v>
      </c>
      <c r="B241" s="649" t="s">
        <v>1391</v>
      </c>
      <c r="C241" s="650" t="s">
        <v>570</v>
      </c>
      <c r="D241" s="651" t="s">
        <v>1394</v>
      </c>
      <c r="E241" s="650" t="s">
        <v>2609</v>
      </c>
      <c r="F241" s="651" t="s">
        <v>2610</v>
      </c>
      <c r="G241" s="650" t="s">
        <v>2232</v>
      </c>
      <c r="H241" s="650" t="s">
        <v>2233</v>
      </c>
      <c r="I241" s="652">
        <v>44.77</v>
      </c>
      <c r="J241" s="652">
        <v>150</v>
      </c>
      <c r="K241" s="653">
        <v>6715.5</v>
      </c>
    </row>
    <row r="242" spans="1:11" ht="14.4" customHeight="1" x14ac:dyDescent="0.3">
      <c r="A242" s="648" t="s">
        <v>553</v>
      </c>
      <c r="B242" s="649" t="s">
        <v>1391</v>
      </c>
      <c r="C242" s="650" t="s">
        <v>570</v>
      </c>
      <c r="D242" s="651" t="s">
        <v>1394</v>
      </c>
      <c r="E242" s="650" t="s">
        <v>2609</v>
      </c>
      <c r="F242" s="651" t="s">
        <v>2610</v>
      </c>
      <c r="G242" s="650" t="s">
        <v>2236</v>
      </c>
      <c r="H242" s="650" t="s">
        <v>2237</v>
      </c>
      <c r="I242" s="652">
        <v>161.5</v>
      </c>
      <c r="J242" s="652">
        <v>6</v>
      </c>
      <c r="K242" s="653">
        <v>969</v>
      </c>
    </row>
    <row r="243" spans="1:11" ht="14.4" customHeight="1" x14ac:dyDescent="0.3">
      <c r="A243" s="648" t="s">
        <v>553</v>
      </c>
      <c r="B243" s="649" t="s">
        <v>1391</v>
      </c>
      <c r="C243" s="650" t="s">
        <v>570</v>
      </c>
      <c r="D243" s="651" t="s">
        <v>1394</v>
      </c>
      <c r="E243" s="650" t="s">
        <v>2609</v>
      </c>
      <c r="F243" s="651" t="s">
        <v>2610</v>
      </c>
      <c r="G243" s="650" t="s">
        <v>2381</v>
      </c>
      <c r="H243" s="650" t="s">
        <v>2382</v>
      </c>
      <c r="I243" s="652">
        <v>160.55333333333334</v>
      </c>
      <c r="J243" s="652">
        <v>6</v>
      </c>
      <c r="K243" s="653">
        <v>963.32</v>
      </c>
    </row>
    <row r="244" spans="1:11" ht="14.4" customHeight="1" x14ac:dyDescent="0.3">
      <c r="A244" s="648" t="s">
        <v>553</v>
      </c>
      <c r="B244" s="649" t="s">
        <v>1391</v>
      </c>
      <c r="C244" s="650" t="s">
        <v>570</v>
      </c>
      <c r="D244" s="651" t="s">
        <v>1394</v>
      </c>
      <c r="E244" s="650" t="s">
        <v>2609</v>
      </c>
      <c r="F244" s="651" t="s">
        <v>2610</v>
      </c>
      <c r="G244" s="650" t="s">
        <v>2258</v>
      </c>
      <c r="H244" s="650" t="s">
        <v>2259</v>
      </c>
      <c r="I244" s="652">
        <v>71.39</v>
      </c>
      <c r="J244" s="652">
        <v>150</v>
      </c>
      <c r="K244" s="653">
        <v>10708.5</v>
      </c>
    </row>
    <row r="245" spans="1:11" ht="14.4" customHeight="1" x14ac:dyDescent="0.3">
      <c r="A245" s="648" t="s">
        <v>553</v>
      </c>
      <c r="B245" s="649" t="s">
        <v>1391</v>
      </c>
      <c r="C245" s="650" t="s">
        <v>570</v>
      </c>
      <c r="D245" s="651" t="s">
        <v>1394</v>
      </c>
      <c r="E245" s="650" t="s">
        <v>2609</v>
      </c>
      <c r="F245" s="651" t="s">
        <v>2610</v>
      </c>
      <c r="G245" s="650" t="s">
        <v>2260</v>
      </c>
      <c r="H245" s="650" t="s">
        <v>2261</v>
      </c>
      <c r="I245" s="652">
        <v>44.77</v>
      </c>
      <c r="J245" s="652">
        <v>150</v>
      </c>
      <c r="K245" s="653">
        <v>6715.5</v>
      </c>
    </row>
    <row r="246" spans="1:11" ht="14.4" customHeight="1" x14ac:dyDescent="0.3">
      <c r="A246" s="648" t="s">
        <v>553</v>
      </c>
      <c r="B246" s="649" t="s">
        <v>1391</v>
      </c>
      <c r="C246" s="650" t="s">
        <v>570</v>
      </c>
      <c r="D246" s="651" t="s">
        <v>1394</v>
      </c>
      <c r="E246" s="650" t="s">
        <v>2609</v>
      </c>
      <c r="F246" s="651" t="s">
        <v>2610</v>
      </c>
      <c r="G246" s="650" t="s">
        <v>2273</v>
      </c>
      <c r="H246" s="650" t="s">
        <v>2274</v>
      </c>
      <c r="I246" s="652">
        <v>71.39</v>
      </c>
      <c r="J246" s="652">
        <v>150</v>
      </c>
      <c r="K246" s="653">
        <v>10708.5</v>
      </c>
    </row>
    <row r="247" spans="1:11" ht="14.4" customHeight="1" x14ac:dyDescent="0.3">
      <c r="A247" s="648" t="s">
        <v>553</v>
      </c>
      <c r="B247" s="649" t="s">
        <v>1391</v>
      </c>
      <c r="C247" s="650" t="s">
        <v>570</v>
      </c>
      <c r="D247" s="651" t="s">
        <v>1394</v>
      </c>
      <c r="E247" s="650" t="s">
        <v>2609</v>
      </c>
      <c r="F247" s="651" t="s">
        <v>2610</v>
      </c>
      <c r="G247" s="650" t="s">
        <v>2383</v>
      </c>
      <c r="H247" s="650" t="s">
        <v>2384</v>
      </c>
      <c r="I247" s="652">
        <v>107.69</v>
      </c>
      <c r="J247" s="652">
        <v>50</v>
      </c>
      <c r="K247" s="653">
        <v>5384.5</v>
      </c>
    </row>
    <row r="248" spans="1:11" ht="14.4" customHeight="1" x14ac:dyDescent="0.3">
      <c r="A248" s="648" t="s">
        <v>553</v>
      </c>
      <c r="B248" s="649" t="s">
        <v>1391</v>
      </c>
      <c r="C248" s="650" t="s">
        <v>570</v>
      </c>
      <c r="D248" s="651" t="s">
        <v>1394</v>
      </c>
      <c r="E248" s="650" t="s">
        <v>2609</v>
      </c>
      <c r="F248" s="651" t="s">
        <v>2610</v>
      </c>
      <c r="G248" s="650" t="s">
        <v>2385</v>
      </c>
      <c r="H248" s="650" t="s">
        <v>2386</v>
      </c>
      <c r="I248" s="652">
        <v>179.08</v>
      </c>
      <c r="J248" s="652">
        <v>30</v>
      </c>
      <c r="K248" s="653">
        <v>5372.4</v>
      </c>
    </row>
    <row r="249" spans="1:11" ht="14.4" customHeight="1" x14ac:dyDescent="0.3">
      <c r="A249" s="648" t="s">
        <v>553</v>
      </c>
      <c r="B249" s="649" t="s">
        <v>1391</v>
      </c>
      <c r="C249" s="650" t="s">
        <v>570</v>
      </c>
      <c r="D249" s="651" t="s">
        <v>1394</v>
      </c>
      <c r="E249" s="650" t="s">
        <v>2609</v>
      </c>
      <c r="F249" s="651" t="s">
        <v>2610</v>
      </c>
      <c r="G249" s="650" t="s">
        <v>2387</v>
      </c>
      <c r="H249" s="650" t="s">
        <v>2388</v>
      </c>
      <c r="I249" s="652">
        <v>107.69</v>
      </c>
      <c r="J249" s="652">
        <v>50</v>
      </c>
      <c r="K249" s="653">
        <v>5384.5</v>
      </c>
    </row>
    <row r="250" spans="1:11" ht="14.4" customHeight="1" x14ac:dyDescent="0.3">
      <c r="A250" s="648" t="s">
        <v>553</v>
      </c>
      <c r="B250" s="649" t="s">
        <v>1391</v>
      </c>
      <c r="C250" s="650" t="s">
        <v>570</v>
      </c>
      <c r="D250" s="651" t="s">
        <v>1394</v>
      </c>
      <c r="E250" s="650" t="s">
        <v>2609</v>
      </c>
      <c r="F250" s="651" t="s">
        <v>2610</v>
      </c>
      <c r="G250" s="650" t="s">
        <v>2389</v>
      </c>
      <c r="H250" s="650" t="s">
        <v>2390</v>
      </c>
      <c r="I250" s="652">
        <v>89.844999999999999</v>
      </c>
      <c r="J250" s="652">
        <v>100</v>
      </c>
      <c r="K250" s="653">
        <v>8984.25</v>
      </c>
    </row>
    <row r="251" spans="1:11" ht="14.4" customHeight="1" x14ac:dyDescent="0.3">
      <c r="A251" s="648" t="s">
        <v>553</v>
      </c>
      <c r="B251" s="649" t="s">
        <v>1391</v>
      </c>
      <c r="C251" s="650" t="s">
        <v>570</v>
      </c>
      <c r="D251" s="651" t="s">
        <v>1394</v>
      </c>
      <c r="E251" s="650" t="s">
        <v>2609</v>
      </c>
      <c r="F251" s="651" t="s">
        <v>2610</v>
      </c>
      <c r="G251" s="650" t="s">
        <v>2391</v>
      </c>
      <c r="H251" s="650" t="s">
        <v>2392</v>
      </c>
      <c r="I251" s="652">
        <v>331.03</v>
      </c>
      <c r="J251" s="652">
        <v>1</v>
      </c>
      <c r="K251" s="653">
        <v>331.03</v>
      </c>
    </row>
    <row r="252" spans="1:11" ht="14.4" customHeight="1" x14ac:dyDescent="0.3">
      <c r="A252" s="648" t="s">
        <v>553</v>
      </c>
      <c r="B252" s="649" t="s">
        <v>1391</v>
      </c>
      <c r="C252" s="650" t="s">
        <v>570</v>
      </c>
      <c r="D252" s="651" t="s">
        <v>1394</v>
      </c>
      <c r="E252" s="650" t="s">
        <v>2609</v>
      </c>
      <c r="F252" s="651" t="s">
        <v>2610</v>
      </c>
      <c r="G252" s="650" t="s">
        <v>2393</v>
      </c>
      <c r="H252" s="650" t="s">
        <v>2394</v>
      </c>
      <c r="I252" s="652">
        <v>385.99</v>
      </c>
      <c r="J252" s="652">
        <v>1</v>
      </c>
      <c r="K252" s="653">
        <v>385.99</v>
      </c>
    </row>
    <row r="253" spans="1:11" ht="14.4" customHeight="1" x14ac:dyDescent="0.3">
      <c r="A253" s="648" t="s">
        <v>553</v>
      </c>
      <c r="B253" s="649" t="s">
        <v>1391</v>
      </c>
      <c r="C253" s="650" t="s">
        <v>570</v>
      </c>
      <c r="D253" s="651" t="s">
        <v>1394</v>
      </c>
      <c r="E253" s="650" t="s">
        <v>2599</v>
      </c>
      <c r="F253" s="651" t="s">
        <v>2600</v>
      </c>
      <c r="G253" s="650" t="s">
        <v>2395</v>
      </c>
      <c r="H253" s="650" t="s">
        <v>2396</v>
      </c>
      <c r="I253" s="652">
        <v>33.729999999999997</v>
      </c>
      <c r="J253" s="652">
        <v>36</v>
      </c>
      <c r="K253" s="653">
        <v>1214.26</v>
      </c>
    </row>
    <row r="254" spans="1:11" ht="14.4" customHeight="1" x14ac:dyDescent="0.3">
      <c r="A254" s="648" t="s">
        <v>553</v>
      </c>
      <c r="B254" s="649" t="s">
        <v>1391</v>
      </c>
      <c r="C254" s="650" t="s">
        <v>570</v>
      </c>
      <c r="D254" s="651" t="s">
        <v>1394</v>
      </c>
      <c r="E254" s="650" t="s">
        <v>2599</v>
      </c>
      <c r="F254" s="651" t="s">
        <v>2600</v>
      </c>
      <c r="G254" s="650" t="s">
        <v>2145</v>
      </c>
      <c r="H254" s="650" t="s">
        <v>2146</v>
      </c>
      <c r="I254" s="652">
        <v>46.03</v>
      </c>
      <c r="J254" s="652">
        <v>108</v>
      </c>
      <c r="K254" s="653">
        <v>4971.24</v>
      </c>
    </row>
    <row r="255" spans="1:11" ht="14.4" customHeight="1" x14ac:dyDescent="0.3">
      <c r="A255" s="648" t="s">
        <v>553</v>
      </c>
      <c r="B255" s="649" t="s">
        <v>1391</v>
      </c>
      <c r="C255" s="650" t="s">
        <v>570</v>
      </c>
      <c r="D255" s="651" t="s">
        <v>1394</v>
      </c>
      <c r="E255" s="650" t="s">
        <v>2599</v>
      </c>
      <c r="F255" s="651" t="s">
        <v>2600</v>
      </c>
      <c r="G255" s="650" t="s">
        <v>2397</v>
      </c>
      <c r="H255" s="650" t="s">
        <v>2398</v>
      </c>
      <c r="I255" s="652">
        <v>38.200000000000003</v>
      </c>
      <c r="J255" s="652">
        <v>288</v>
      </c>
      <c r="K255" s="653">
        <v>11002.46</v>
      </c>
    </row>
    <row r="256" spans="1:11" ht="14.4" customHeight="1" x14ac:dyDescent="0.3">
      <c r="A256" s="648" t="s">
        <v>553</v>
      </c>
      <c r="B256" s="649" t="s">
        <v>1391</v>
      </c>
      <c r="C256" s="650" t="s">
        <v>570</v>
      </c>
      <c r="D256" s="651" t="s">
        <v>1394</v>
      </c>
      <c r="E256" s="650" t="s">
        <v>2599</v>
      </c>
      <c r="F256" s="651" t="s">
        <v>2600</v>
      </c>
      <c r="G256" s="650" t="s">
        <v>2399</v>
      </c>
      <c r="H256" s="650" t="s">
        <v>2400</v>
      </c>
      <c r="I256" s="652">
        <v>34.119999999999997</v>
      </c>
      <c r="J256" s="652">
        <v>432</v>
      </c>
      <c r="K256" s="653">
        <v>14740.060000000001</v>
      </c>
    </row>
    <row r="257" spans="1:11" ht="14.4" customHeight="1" x14ac:dyDescent="0.3">
      <c r="A257" s="648" t="s">
        <v>553</v>
      </c>
      <c r="B257" s="649" t="s">
        <v>1391</v>
      </c>
      <c r="C257" s="650" t="s">
        <v>570</v>
      </c>
      <c r="D257" s="651" t="s">
        <v>1394</v>
      </c>
      <c r="E257" s="650" t="s">
        <v>2599</v>
      </c>
      <c r="F257" s="651" t="s">
        <v>2600</v>
      </c>
      <c r="G257" s="650" t="s">
        <v>2401</v>
      </c>
      <c r="H257" s="650" t="s">
        <v>2402</v>
      </c>
      <c r="I257" s="652">
        <v>39.229999999999997</v>
      </c>
      <c r="J257" s="652">
        <v>36</v>
      </c>
      <c r="K257" s="653">
        <v>1412.2</v>
      </c>
    </row>
    <row r="258" spans="1:11" ht="14.4" customHeight="1" x14ac:dyDescent="0.3">
      <c r="A258" s="648" t="s">
        <v>553</v>
      </c>
      <c r="B258" s="649" t="s">
        <v>1391</v>
      </c>
      <c r="C258" s="650" t="s">
        <v>570</v>
      </c>
      <c r="D258" s="651" t="s">
        <v>1394</v>
      </c>
      <c r="E258" s="650" t="s">
        <v>2599</v>
      </c>
      <c r="F258" s="651" t="s">
        <v>2600</v>
      </c>
      <c r="G258" s="650" t="s">
        <v>2147</v>
      </c>
      <c r="H258" s="650" t="s">
        <v>2148</v>
      </c>
      <c r="I258" s="652">
        <v>43.92</v>
      </c>
      <c r="J258" s="652">
        <v>216</v>
      </c>
      <c r="K258" s="653">
        <v>9487.5</v>
      </c>
    </row>
    <row r="259" spans="1:11" ht="14.4" customHeight="1" x14ac:dyDescent="0.3">
      <c r="A259" s="648" t="s">
        <v>553</v>
      </c>
      <c r="B259" s="649" t="s">
        <v>1391</v>
      </c>
      <c r="C259" s="650" t="s">
        <v>570</v>
      </c>
      <c r="D259" s="651" t="s">
        <v>1394</v>
      </c>
      <c r="E259" s="650" t="s">
        <v>2599</v>
      </c>
      <c r="F259" s="651" t="s">
        <v>2600</v>
      </c>
      <c r="G259" s="650" t="s">
        <v>2403</v>
      </c>
      <c r="H259" s="650" t="s">
        <v>2404</v>
      </c>
      <c r="I259" s="652">
        <v>65.400000000000006</v>
      </c>
      <c r="J259" s="652">
        <v>48</v>
      </c>
      <c r="K259" s="653">
        <v>3139.11</v>
      </c>
    </row>
    <row r="260" spans="1:11" ht="14.4" customHeight="1" x14ac:dyDescent="0.3">
      <c r="A260" s="648" t="s">
        <v>553</v>
      </c>
      <c r="B260" s="649" t="s">
        <v>1391</v>
      </c>
      <c r="C260" s="650" t="s">
        <v>570</v>
      </c>
      <c r="D260" s="651" t="s">
        <v>1394</v>
      </c>
      <c r="E260" s="650" t="s">
        <v>2599</v>
      </c>
      <c r="F260" s="651" t="s">
        <v>2600</v>
      </c>
      <c r="G260" s="650" t="s">
        <v>2347</v>
      </c>
      <c r="H260" s="650" t="s">
        <v>2348</v>
      </c>
      <c r="I260" s="652">
        <v>69.92</v>
      </c>
      <c r="J260" s="652">
        <v>120</v>
      </c>
      <c r="K260" s="653">
        <v>8389.99</v>
      </c>
    </row>
    <row r="261" spans="1:11" ht="14.4" customHeight="1" x14ac:dyDescent="0.3">
      <c r="A261" s="648" t="s">
        <v>553</v>
      </c>
      <c r="B261" s="649" t="s">
        <v>1391</v>
      </c>
      <c r="C261" s="650" t="s">
        <v>570</v>
      </c>
      <c r="D261" s="651" t="s">
        <v>1394</v>
      </c>
      <c r="E261" s="650" t="s">
        <v>2599</v>
      </c>
      <c r="F261" s="651" t="s">
        <v>2600</v>
      </c>
      <c r="G261" s="650" t="s">
        <v>2405</v>
      </c>
      <c r="H261" s="650" t="s">
        <v>2406</v>
      </c>
      <c r="I261" s="652">
        <v>39.229999999999997</v>
      </c>
      <c r="J261" s="652">
        <v>36</v>
      </c>
      <c r="K261" s="653">
        <v>1412.2</v>
      </c>
    </row>
    <row r="262" spans="1:11" ht="14.4" customHeight="1" x14ac:dyDescent="0.3">
      <c r="A262" s="648" t="s">
        <v>553</v>
      </c>
      <c r="B262" s="649" t="s">
        <v>1391</v>
      </c>
      <c r="C262" s="650" t="s">
        <v>570</v>
      </c>
      <c r="D262" s="651" t="s">
        <v>1394</v>
      </c>
      <c r="E262" s="650" t="s">
        <v>2599</v>
      </c>
      <c r="F262" s="651" t="s">
        <v>2600</v>
      </c>
      <c r="G262" s="650" t="s">
        <v>2407</v>
      </c>
      <c r="H262" s="650" t="s">
        <v>2408</v>
      </c>
      <c r="I262" s="652">
        <v>81.069999999999993</v>
      </c>
      <c r="J262" s="652">
        <v>72</v>
      </c>
      <c r="K262" s="653">
        <v>5837.4</v>
      </c>
    </row>
    <row r="263" spans="1:11" ht="14.4" customHeight="1" x14ac:dyDescent="0.3">
      <c r="A263" s="648" t="s">
        <v>553</v>
      </c>
      <c r="B263" s="649" t="s">
        <v>1391</v>
      </c>
      <c r="C263" s="650" t="s">
        <v>570</v>
      </c>
      <c r="D263" s="651" t="s">
        <v>1394</v>
      </c>
      <c r="E263" s="650" t="s">
        <v>2599</v>
      </c>
      <c r="F263" s="651" t="s">
        <v>2600</v>
      </c>
      <c r="G263" s="650" t="s">
        <v>2409</v>
      </c>
      <c r="H263" s="650" t="s">
        <v>2410</v>
      </c>
      <c r="I263" s="652">
        <v>60.35</v>
      </c>
      <c r="J263" s="652">
        <v>72</v>
      </c>
      <c r="K263" s="653">
        <v>4345.17</v>
      </c>
    </row>
    <row r="264" spans="1:11" ht="14.4" customHeight="1" x14ac:dyDescent="0.3">
      <c r="A264" s="648" t="s">
        <v>553</v>
      </c>
      <c r="B264" s="649" t="s">
        <v>1391</v>
      </c>
      <c r="C264" s="650" t="s">
        <v>570</v>
      </c>
      <c r="D264" s="651" t="s">
        <v>1394</v>
      </c>
      <c r="E264" s="650" t="s">
        <v>2599</v>
      </c>
      <c r="F264" s="651" t="s">
        <v>2600</v>
      </c>
      <c r="G264" s="650" t="s">
        <v>2411</v>
      </c>
      <c r="H264" s="650" t="s">
        <v>2412</v>
      </c>
      <c r="I264" s="652">
        <v>45.11</v>
      </c>
      <c r="J264" s="652">
        <v>72</v>
      </c>
      <c r="K264" s="653">
        <v>3247.6</v>
      </c>
    </row>
    <row r="265" spans="1:11" ht="14.4" customHeight="1" x14ac:dyDescent="0.3">
      <c r="A265" s="648" t="s">
        <v>553</v>
      </c>
      <c r="B265" s="649" t="s">
        <v>1391</v>
      </c>
      <c r="C265" s="650" t="s">
        <v>570</v>
      </c>
      <c r="D265" s="651" t="s">
        <v>1394</v>
      </c>
      <c r="E265" s="650" t="s">
        <v>2599</v>
      </c>
      <c r="F265" s="651" t="s">
        <v>2600</v>
      </c>
      <c r="G265" s="650" t="s">
        <v>2413</v>
      </c>
      <c r="H265" s="650" t="s">
        <v>2414</v>
      </c>
      <c r="I265" s="652">
        <v>36.39</v>
      </c>
      <c r="J265" s="652">
        <v>36</v>
      </c>
      <c r="K265" s="653">
        <v>1310</v>
      </c>
    </row>
    <row r="266" spans="1:11" ht="14.4" customHeight="1" x14ac:dyDescent="0.3">
      <c r="A266" s="648" t="s">
        <v>553</v>
      </c>
      <c r="B266" s="649" t="s">
        <v>1391</v>
      </c>
      <c r="C266" s="650" t="s">
        <v>570</v>
      </c>
      <c r="D266" s="651" t="s">
        <v>1394</v>
      </c>
      <c r="E266" s="650" t="s">
        <v>2599</v>
      </c>
      <c r="F266" s="651" t="s">
        <v>2600</v>
      </c>
      <c r="G266" s="650" t="s">
        <v>2349</v>
      </c>
      <c r="H266" s="650" t="s">
        <v>2350</v>
      </c>
      <c r="I266" s="652">
        <v>32.94</v>
      </c>
      <c r="J266" s="652">
        <v>36</v>
      </c>
      <c r="K266" s="653">
        <v>1186</v>
      </c>
    </row>
    <row r="267" spans="1:11" ht="14.4" customHeight="1" x14ac:dyDescent="0.3">
      <c r="A267" s="648" t="s">
        <v>553</v>
      </c>
      <c r="B267" s="649" t="s">
        <v>1391</v>
      </c>
      <c r="C267" s="650" t="s">
        <v>570</v>
      </c>
      <c r="D267" s="651" t="s">
        <v>1394</v>
      </c>
      <c r="E267" s="650" t="s">
        <v>2599</v>
      </c>
      <c r="F267" s="651" t="s">
        <v>2600</v>
      </c>
      <c r="G267" s="650" t="s">
        <v>2149</v>
      </c>
      <c r="H267" s="650" t="s">
        <v>2150</v>
      </c>
      <c r="I267" s="652">
        <v>33.5</v>
      </c>
      <c r="J267" s="652">
        <v>36</v>
      </c>
      <c r="K267" s="653">
        <v>1205.99</v>
      </c>
    </row>
    <row r="268" spans="1:11" ht="14.4" customHeight="1" x14ac:dyDescent="0.3">
      <c r="A268" s="648" t="s">
        <v>553</v>
      </c>
      <c r="B268" s="649" t="s">
        <v>1391</v>
      </c>
      <c r="C268" s="650" t="s">
        <v>570</v>
      </c>
      <c r="D268" s="651" t="s">
        <v>1394</v>
      </c>
      <c r="E268" s="650" t="s">
        <v>2599</v>
      </c>
      <c r="F268" s="651" t="s">
        <v>2600</v>
      </c>
      <c r="G268" s="650" t="s">
        <v>2415</v>
      </c>
      <c r="H268" s="650" t="s">
        <v>2416</v>
      </c>
      <c r="I268" s="652">
        <v>67.42</v>
      </c>
      <c r="J268" s="652">
        <v>24</v>
      </c>
      <c r="K268" s="653">
        <v>1618.08</v>
      </c>
    </row>
    <row r="269" spans="1:11" ht="14.4" customHeight="1" x14ac:dyDescent="0.3">
      <c r="A269" s="648" t="s">
        <v>553</v>
      </c>
      <c r="B269" s="649" t="s">
        <v>1391</v>
      </c>
      <c r="C269" s="650" t="s">
        <v>570</v>
      </c>
      <c r="D269" s="651" t="s">
        <v>1394</v>
      </c>
      <c r="E269" s="650" t="s">
        <v>2599</v>
      </c>
      <c r="F269" s="651" t="s">
        <v>2600</v>
      </c>
      <c r="G269" s="650" t="s">
        <v>2417</v>
      </c>
      <c r="H269" s="650" t="s">
        <v>2418</v>
      </c>
      <c r="I269" s="652">
        <v>34.89</v>
      </c>
      <c r="J269" s="652">
        <v>144</v>
      </c>
      <c r="K269" s="653">
        <v>5023.99</v>
      </c>
    </row>
    <row r="270" spans="1:11" ht="14.4" customHeight="1" x14ac:dyDescent="0.3">
      <c r="A270" s="648" t="s">
        <v>553</v>
      </c>
      <c r="B270" s="649" t="s">
        <v>1391</v>
      </c>
      <c r="C270" s="650" t="s">
        <v>570</v>
      </c>
      <c r="D270" s="651" t="s">
        <v>1394</v>
      </c>
      <c r="E270" s="650" t="s">
        <v>2599</v>
      </c>
      <c r="F270" s="651" t="s">
        <v>2600</v>
      </c>
      <c r="G270" s="650" t="s">
        <v>2419</v>
      </c>
      <c r="H270" s="650" t="s">
        <v>2420</v>
      </c>
      <c r="I270" s="652">
        <v>69.92</v>
      </c>
      <c r="J270" s="652">
        <v>144</v>
      </c>
      <c r="K270" s="653">
        <v>10067.98</v>
      </c>
    </row>
    <row r="271" spans="1:11" ht="14.4" customHeight="1" x14ac:dyDescent="0.3">
      <c r="A271" s="648" t="s">
        <v>553</v>
      </c>
      <c r="B271" s="649" t="s">
        <v>1391</v>
      </c>
      <c r="C271" s="650" t="s">
        <v>570</v>
      </c>
      <c r="D271" s="651" t="s">
        <v>1394</v>
      </c>
      <c r="E271" s="650" t="s">
        <v>2599</v>
      </c>
      <c r="F271" s="651" t="s">
        <v>2600</v>
      </c>
      <c r="G271" s="650" t="s">
        <v>2421</v>
      </c>
      <c r="H271" s="650" t="s">
        <v>2422</v>
      </c>
      <c r="I271" s="652">
        <v>143.75</v>
      </c>
      <c r="J271" s="652">
        <v>24</v>
      </c>
      <c r="K271" s="653">
        <v>3450</v>
      </c>
    </row>
    <row r="272" spans="1:11" ht="14.4" customHeight="1" x14ac:dyDescent="0.3">
      <c r="A272" s="648" t="s">
        <v>553</v>
      </c>
      <c r="B272" s="649" t="s">
        <v>1391</v>
      </c>
      <c r="C272" s="650" t="s">
        <v>570</v>
      </c>
      <c r="D272" s="651" t="s">
        <v>1394</v>
      </c>
      <c r="E272" s="650" t="s">
        <v>2599</v>
      </c>
      <c r="F272" s="651" t="s">
        <v>2600</v>
      </c>
      <c r="G272" s="650" t="s">
        <v>2423</v>
      </c>
      <c r="H272" s="650" t="s">
        <v>2424</v>
      </c>
      <c r="I272" s="652">
        <v>36.74</v>
      </c>
      <c r="J272" s="652">
        <v>36</v>
      </c>
      <c r="K272" s="653">
        <v>1322.5</v>
      </c>
    </row>
    <row r="273" spans="1:11" ht="14.4" customHeight="1" x14ac:dyDescent="0.3">
      <c r="A273" s="648" t="s">
        <v>553</v>
      </c>
      <c r="B273" s="649" t="s">
        <v>1391</v>
      </c>
      <c r="C273" s="650" t="s">
        <v>570</v>
      </c>
      <c r="D273" s="651" t="s">
        <v>1394</v>
      </c>
      <c r="E273" s="650" t="s">
        <v>2601</v>
      </c>
      <c r="F273" s="651" t="s">
        <v>2602</v>
      </c>
      <c r="G273" s="650" t="s">
        <v>2151</v>
      </c>
      <c r="H273" s="650" t="s">
        <v>2152</v>
      </c>
      <c r="I273" s="652">
        <v>0.30166666666666669</v>
      </c>
      <c r="J273" s="652">
        <v>2700</v>
      </c>
      <c r="K273" s="653">
        <v>814</v>
      </c>
    </row>
    <row r="274" spans="1:11" ht="14.4" customHeight="1" x14ac:dyDescent="0.3">
      <c r="A274" s="648" t="s">
        <v>553</v>
      </c>
      <c r="B274" s="649" t="s">
        <v>1391</v>
      </c>
      <c r="C274" s="650" t="s">
        <v>570</v>
      </c>
      <c r="D274" s="651" t="s">
        <v>1394</v>
      </c>
      <c r="E274" s="650" t="s">
        <v>2601</v>
      </c>
      <c r="F274" s="651" t="s">
        <v>2602</v>
      </c>
      <c r="G274" s="650" t="s">
        <v>2153</v>
      </c>
      <c r="H274" s="650" t="s">
        <v>2154</v>
      </c>
      <c r="I274" s="652">
        <v>0.30666666666666664</v>
      </c>
      <c r="J274" s="652">
        <v>1100</v>
      </c>
      <c r="K274" s="653">
        <v>335</v>
      </c>
    </row>
    <row r="275" spans="1:11" ht="14.4" customHeight="1" x14ac:dyDescent="0.3">
      <c r="A275" s="648" t="s">
        <v>553</v>
      </c>
      <c r="B275" s="649" t="s">
        <v>1391</v>
      </c>
      <c r="C275" s="650" t="s">
        <v>570</v>
      </c>
      <c r="D275" s="651" t="s">
        <v>1394</v>
      </c>
      <c r="E275" s="650" t="s">
        <v>2601</v>
      </c>
      <c r="F275" s="651" t="s">
        <v>2602</v>
      </c>
      <c r="G275" s="650" t="s">
        <v>2155</v>
      </c>
      <c r="H275" s="650" t="s">
        <v>2156</v>
      </c>
      <c r="I275" s="652">
        <v>0.3</v>
      </c>
      <c r="J275" s="652">
        <v>200</v>
      </c>
      <c r="K275" s="653">
        <v>60</v>
      </c>
    </row>
    <row r="276" spans="1:11" ht="14.4" customHeight="1" x14ac:dyDescent="0.3">
      <c r="A276" s="648" t="s">
        <v>553</v>
      </c>
      <c r="B276" s="649" t="s">
        <v>1391</v>
      </c>
      <c r="C276" s="650" t="s">
        <v>570</v>
      </c>
      <c r="D276" s="651" t="s">
        <v>1394</v>
      </c>
      <c r="E276" s="650" t="s">
        <v>2601</v>
      </c>
      <c r="F276" s="651" t="s">
        <v>2602</v>
      </c>
      <c r="G276" s="650" t="s">
        <v>2425</v>
      </c>
      <c r="H276" s="650" t="s">
        <v>2426</v>
      </c>
      <c r="I276" s="652">
        <v>0.48</v>
      </c>
      <c r="J276" s="652">
        <v>200</v>
      </c>
      <c r="K276" s="653">
        <v>96</v>
      </c>
    </row>
    <row r="277" spans="1:11" ht="14.4" customHeight="1" x14ac:dyDescent="0.3">
      <c r="A277" s="648" t="s">
        <v>553</v>
      </c>
      <c r="B277" s="649" t="s">
        <v>1391</v>
      </c>
      <c r="C277" s="650" t="s">
        <v>570</v>
      </c>
      <c r="D277" s="651" t="s">
        <v>1394</v>
      </c>
      <c r="E277" s="650" t="s">
        <v>2603</v>
      </c>
      <c r="F277" s="651" t="s">
        <v>2604</v>
      </c>
      <c r="G277" s="650" t="s">
        <v>2161</v>
      </c>
      <c r="H277" s="650" t="s">
        <v>2162</v>
      </c>
      <c r="I277" s="652">
        <v>1.22</v>
      </c>
      <c r="J277" s="652">
        <v>1000</v>
      </c>
      <c r="K277" s="653">
        <v>1218.3</v>
      </c>
    </row>
    <row r="278" spans="1:11" ht="14.4" customHeight="1" x14ac:dyDescent="0.3">
      <c r="A278" s="648" t="s">
        <v>553</v>
      </c>
      <c r="B278" s="649" t="s">
        <v>1391</v>
      </c>
      <c r="C278" s="650" t="s">
        <v>570</v>
      </c>
      <c r="D278" s="651" t="s">
        <v>1394</v>
      </c>
      <c r="E278" s="650" t="s">
        <v>2603</v>
      </c>
      <c r="F278" s="651" t="s">
        <v>2604</v>
      </c>
      <c r="G278" s="650" t="s">
        <v>2163</v>
      </c>
      <c r="H278" s="650" t="s">
        <v>2164</v>
      </c>
      <c r="I278" s="652">
        <v>0.81</v>
      </c>
      <c r="J278" s="652">
        <v>2000</v>
      </c>
      <c r="K278" s="653">
        <v>1614.1</v>
      </c>
    </row>
    <row r="279" spans="1:11" ht="14.4" customHeight="1" x14ac:dyDescent="0.3">
      <c r="A279" s="648" t="s">
        <v>553</v>
      </c>
      <c r="B279" s="649" t="s">
        <v>1391</v>
      </c>
      <c r="C279" s="650" t="s">
        <v>570</v>
      </c>
      <c r="D279" s="651" t="s">
        <v>1394</v>
      </c>
      <c r="E279" s="650" t="s">
        <v>2603</v>
      </c>
      <c r="F279" s="651" t="s">
        <v>2604</v>
      </c>
      <c r="G279" s="650" t="s">
        <v>2165</v>
      </c>
      <c r="H279" s="650" t="s">
        <v>2166</v>
      </c>
      <c r="I279" s="652">
        <v>0.77</v>
      </c>
      <c r="J279" s="652">
        <v>2000</v>
      </c>
      <c r="K279" s="653">
        <v>1540</v>
      </c>
    </row>
    <row r="280" spans="1:11" ht="14.4" customHeight="1" x14ac:dyDescent="0.3">
      <c r="A280" s="648" t="s">
        <v>553</v>
      </c>
      <c r="B280" s="649" t="s">
        <v>1391</v>
      </c>
      <c r="C280" s="650" t="s">
        <v>570</v>
      </c>
      <c r="D280" s="651" t="s">
        <v>1394</v>
      </c>
      <c r="E280" s="650" t="s">
        <v>2603</v>
      </c>
      <c r="F280" s="651" t="s">
        <v>2604</v>
      </c>
      <c r="G280" s="650" t="s">
        <v>2427</v>
      </c>
      <c r="H280" s="650" t="s">
        <v>2428</v>
      </c>
      <c r="I280" s="652">
        <v>0.78</v>
      </c>
      <c r="J280" s="652">
        <v>2000</v>
      </c>
      <c r="K280" s="653">
        <v>1560</v>
      </c>
    </row>
    <row r="281" spans="1:11" ht="14.4" customHeight="1" x14ac:dyDescent="0.3">
      <c r="A281" s="648" t="s">
        <v>553</v>
      </c>
      <c r="B281" s="649" t="s">
        <v>1391</v>
      </c>
      <c r="C281" s="650" t="s">
        <v>570</v>
      </c>
      <c r="D281" s="651" t="s">
        <v>1394</v>
      </c>
      <c r="E281" s="650" t="s">
        <v>2603</v>
      </c>
      <c r="F281" s="651" t="s">
        <v>2604</v>
      </c>
      <c r="G281" s="650" t="s">
        <v>2429</v>
      </c>
      <c r="H281" s="650" t="s">
        <v>2430</v>
      </c>
      <c r="I281" s="652">
        <v>1.1599999999999999</v>
      </c>
      <c r="J281" s="652">
        <v>500</v>
      </c>
      <c r="K281" s="653">
        <v>579.95000000000005</v>
      </c>
    </row>
    <row r="282" spans="1:11" ht="14.4" customHeight="1" x14ac:dyDescent="0.3">
      <c r="A282" s="648" t="s">
        <v>553</v>
      </c>
      <c r="B282" s="649" t="s">
        <v>1391</v>
      </c>
      <c r="C282" s="650" t="s">
        <v>570</v>
      </c>
      <c r="D282" s="651" t="s">
        <v>1394</v>
      </c>
      <c r="E282" s="650" t="s">
        <v>2603</v>
      </c>
      <c r="F282" s="651" t="s">
        <v>2604</v>
      </c>
      <c r="G282" s="650" t="s">
        <v>2167</v>
      </c>
      <c r="H282" s="650" t="s">
        <v>2168</v>
      </c>
      <c r="I282" s="652">
        <v>0.78</v>
      </c>
      <c r="J282" s="652">
        <v>2000</v>
      </c>
      <c r="K282" s="653">
        <v>1560</v>
      </c>
    </row>
    <row r="283" spans="1:11" ht="14.4" customHeight="1" x14ac:dyDescent="0.3">
      <c r="A283" s="648" t="s">
        <v>553</v>
      </c>
      <c r="B283" s="649" t="s">
        <v>1391</v>
      </c>
      <c r="C283" s="650" t="s">
        <v>570</v>
      </c>
      <c r="D283" s="651" t="s">
        <v>1394</v>
      </c>
      <c r="E283" s="650" t="s">
        <v>2603</v>
      </c>
      <c r="F283" s="651" t="s">
        <v>2604</v>
      </c>
      <c r="G283" s="650" t="s">
        <v>2431</v>
      </c>
      <c r="H283" s="650" t="s">
        <v>2432</v>
      </c>
      <c r="I283" s="652">
        <v>1.22</v>
      </c>
      <c r="J283" s="652">
        <v>2000</v>
      </c>
      <c r="K283" s="653">
        <v>2438.3000000000002</v>
      </c>
    </row>
    <row r="284" spans="1:11" ht="14.4" customHeight="1" x14ac:dyDescent="0.3">
      <c r="A284" s="648" t="s">
        <v>553</v>
      </c>
      <c r="B284" s="649" t="s">
        <v>1391</v>
      </c>
      <c r="C284" s="650" t="s">
        <v>570</v>
      </c>
      <c r="D284" s="651" t="s">
        <v>1394</v>
      </c>
      <c r="E284" s="650" t="s">
        <v>2603</v>
      </c>
      <c r="F284" s="651" t="s">
        <v>2604</v>
      </c>
      <c r="G284" s="650" t="s">
        <v>2171</v>
      </c>
      <c r="H284" s="650" t="s">
        <v>2172</v>
      </c>
      <c r="I284" s="652">
        <v>0.71</v>
      </c>
      <c r="J284" s="652">
        <v>7000</v>
      </c>
      <c r="K284" s="653">
        <v>4970</v>
      </c>
    </row>
    <row r="285" spans="1:11" ht="14.4" customHeight="1" x14ac:dyDescent="0.3">
      <c r="A285" s="648" t="s">
        <v>553</v>
      </c>
      <c r="B285" s="649" t="s">
        <v>1391</v>
      </c>
      <c r="C285" s="650" t="s">
        <v>570</v>
      </c>
      <c r="D285" s="651" t="s">
        <v>1394</v>
      </c>
      <c r="E285" s="650" t="s">
        <v>2603</v>
      </c>
      <c r="F285" s="651" t="s">
        <v>2604</v>
      </c>
      <c r="G285" s="650" t="s">
        <v>2173</v>
      </c>
      <c r="H285" s="650" t="s">
        <v>2174</v>
      </c>
      <c r="I285" s="652">
        <v>0.71</v>
      </c>
      <c r="J285" s="652">
        <v>3000</v>
      </c>
      <c r="K285" s="653">
        <v>2130</v>
      </c>
    </row>
    <row r="286" spans="1:11" ht="14.4" customHeight="1" x14ac:dyDescent="0.3">
      <c r="A286" s="648" t="s">
        <v>553</v>
      </c>
      <c r="B286" s="649" t="s">
        <v>1391</v>
      </c>
      <c r="C286" s="650" t="s">
        <v>570</v>
      </c>
      <c r="D286" s="651" t="s">
        <v>1394</v>
      </c>
      <c r="E286" s="650" t="s">
        <v>2603</v>
      </c>
      <c r="F286" s="651" t="s">
        <v>2604</v>
      </c>
      <c r="G286" s="650" t="s">
        <v>2355</v>
      </c>
      <c r="H286" s="650" t="s">
        <v>2356</v>
      </c>
      <c r="I286" s="652">
        <v>0.71</v>
      </c>
      <c r="J286" s="652">
        <v>7000</v>
      </c>
      <c r="K286" s="653">
        <v>4970</v>
      </c>
    </row>
    <row r="287" spans="1:11" ht="14.4" customHeight="1" x14ac:dyDescent="0.3">
      <c r="A287" s="648" t="s">
        <v>553</v>
      </c>
      <c r="B287" s="649" t="s">
        <v>1391</v>
      </c>
      <c r="C287" s="650" t="s">
        <v>573</v>
      </c>
      <c r="D287" s="651" t="s">
        <v>1395</v>
      </c>
      <c r="E287" s="650" t="s">
        <v>2593</v>
      </c>
      <c r="F287" s="651" t="s">
        <v>2594</v>
      </c>
      <c r="G287" s="650" t="s">
        <v>2014</v>
      </c>
      <c r="H287" s="650" t="s">
        <v>2015</v>
      </c>
      <c r="I287" s="652">
        <v>260.3</v>
      </c>
      <c r="J287" s="652">
        <v>1</v>
      </c>
      <c r="K287" s="653">
        <v>260.3</v>
      </c>
    </row>
    <row r="288" spans="1:11" ht="14.4" customHeight="1" x14ac:dyDescent="0.3">
      <c r="A288" s="648" t="s">
        <v>553</v>
      </c>
      <c r="B288" s="649" t="s">
        <v>1391</v>
      </c>
      <c r="C288" s="650" t="s">
        <v>573</v>
      </c>
      <c r="D288" s="651" t="s">
        <v>1395</v>
      </c>
      <c r="E288" s="650" t="s">
        <v>2593</v>
      </c>
      <c r="F288" s="651" t="s">
        <v>2594</v>
      </c>
      <c r="G288" s="650" t="s">
        <v>2361</v>
      </c>
      <c r="H288" s="650" t="s">
        <v>2362</v>
      </c>
      <c r="I288" s="652">
        <v>0.28000000000000003</v>
      </c>
      <c r="J288" s="652">
        <v>5000</v>
      </c>
      <c r="K288" s="653">
        <v>1400</v>
      </c>
    </row>
    <row r="289" spans="1:11" ht="14.4" customHeight="1" x14ac:dyDescent="0.3">
      <c r="A289" s="648" t="s">
        <v>553</v>
      </c>
      <c r="B289" s="649" t="s">
        <v>1391</v>
      </c>
      <c r="C289" s="650" t="s">
        <v>573</v>
      </c>
      <c r="D289" s="651" t="s">
        <v>1395</v>
      </c>
      <c r="E289" s="650" t="s">
        <v>2593</v>
      </c>
      <c r="F289" s="651" t="s">
        <v>2594</v>
      </c>
      <c r="G289" s="650" t="s">
        <v>2022</v>
      </c>
      <c r="H289" s="650" t="s">
        <v>2023</v>
      </c>
      <c r="I289" s="652">
        <v>16.100000000000001</v>
      </c>
      <c r="J289" s="652">
        <v>150</v>
      </c>
      <c r="K289" s="653">
        <v>2415</v>
      </c>
    </row>
    <row r="290" spans="1:11" ht="14.4" customHeight="1" x14ac:dyDescent="0.3">
      <c r="A290" s="648" t="s">
        <v>553</v>
      </c>
      <c r="B290" s="649" t="s">
        <v>1391</v>
      </c>
      <c r="C290" s="650" t="s">
        <v>573</v>
      </c>
      <c r="D290" s="651" t="s">
        <v>1395</v>
      </c>
      <c r="E290" s="650" t="s">
        <v>2593</v>
      </c>
      <c r="F290" s="651" t="s">
        <v>2594</v>
      </c>
      <c r="G290" s="650" t="s">
        <v>2028</v>
      </c>
      <c r="H290" s="650" t="s">
        <v>2029</v>
      </c>
      <c r="I290" s="652">
        <v>140.11000000000001</v>
      </c>
      <c r="J290" s="652">
        <v>100</v>
      </c>
      <c r="K290" s="653">
        <v>14010.910000000002</v>
      </c>
    </row>
    <row r="291" spans="1:11" ht="14.4" customHeight="1" x14ac:dyDescent="0.3">
      <c r="A291" s="648" t="s">
        <v>553</v>
      </c>
      <c r="B291" s="649" t="s">
        <v>1391</v>
      </c>
      <c r="C291" s="650" t="s">
        <v>573</v>
      </c>
      <c r="D291" s="651" t="s">
        <v>1395</v>
      </c>
      <c r="E291" s="650" t="s">
        <v>2593</v>
      </c>
      <c r="F291" s="651" t="s">
        <v>2594</v>
      </c>
      <c r="G291" s="650" t="s">
        <v>2433</v>
      </c>
      <c r="H291" s="650" t="s">
        <v>2434</v>
      </c>
      <c r="I291" s="652">
        <v>14.31</v>
      </c>
      <c r="J291" s="652">
        <v>250</v>
      </c>
      <c r="K291" s="653">
        <v>3578</v>
      </c>
    </row>
    <row r="292" spans="1:11" ht="14.4" customHeight="1" x14ac:dyDescent="0.3">
      <c r="A292" s="648" t="s">
        <v>553</v>
      </c>
      <c r="B292" s="649" t="s">
        <v>1391</v>
      </c>
      <c r="C292" s="650" t="s">
        <v>573</v>
      </c>
      <c r="D292" s="651" t="s">
        <v>1395</v>
      </c>
      <c r="E292" s="650" t="s">
        <v>2593</v>
      </c>
      <c r="F292" s="651" t="s">
        <v>2594</v>
      </c>
      <c r="G292" s="650" t="s">
        <v>2435</v>
      </c>
      <c r="H292" s="650" t="s">
        <v>2436</v>
      </c>
      <c r="I292" s="652">
        <v>0.86</v>
      </c>
      <c r="J292" s="652">
        <v>300</v>
      </c>
      <c r="K292" s="653">
        <v>259.44</v>
      </c>
    </row>
    <row r="293" spans="1:11" ht="14.4" customHeight="1" x14ac:dyDescent="0.3">
      <c r="A293" s="648" t="s">
        <v>553</v>
      </c>
      <c r="B293" s="649" t="s">
        <v>1391</v>
      </c>
      <c r="C293" s="650" t="s">
        <v>573</v>
      </c>
      <c r="D293" s="651" t="s">
        <v>1395</v>
      </c>
      <c r="E293" s="650" t="s">
        <v>2593</v>
      </c>
      <c r="F293" s="651" t="s">
        <v>2594</v>
      </c>
      <c r="G293" s="650" t="s">
        <v>2038</v>
      </c>
      <c r="H293" s="650" t="s">
        <v>2039</v>
      </c>
      <c r="I293" s="652">
        <v>0.86</v>
      </c>
      <c r="J293" s="652">
        <v>100</v>
      </c>
      <c r="K293" s="653">
        <v>86</v>
      </c>
    </row>
    <row r="294" spans="1:11" ht="14.4" customHeight="1" x14ac:dyDescent="0.3">
      <c r="A294" s="648" t="s">
        <v>553</v>
      </c>
      <c r="B294" s="649" t="s">
        <v>1391</v>
      </c>
      <c r="C294" s="650" t="s">
        <v>573</v>
      </c>
      <c r="D294" s="651" t="s">
        <v>1395</v>
      </c>
      <c r="E294" s="650" t="s">
        <v>2593</v>
      </c>
      <c r="F294" s="651" t="s">
        <v>2594</v>
      </c>
      <c r="G294" s="650" t="s">
        <v>2044</v>
      </c>
      <c r="H294" s="650" t="s">
        <v>2045</v>
      </c>
      <c r="I294" s="652">
        <v>191.13</v>
      </c>
      <c r="J294" s="652">
        <v>3</v>
      </c>
      <c r="K294" s="653">
        <v>573.39</v>
      </c>
    </row>
    <row r="295" spans="1:11" ht="14.4" customHeight="1" x14ac:dyDescent="0.3">
      <c r="A295" s="648" t="s">
        <v>553</v>
      </c>
      <c r="B295" s="649" t="s">
        <v>1391</v>
      </c>
      <c r="C295" s="650" t="s">
        <v>573</v>
      </c>
      <c r="D295" s="651" t="s">
        <v>1395</v>
      </c>
      <c r="E295" s="650" t="s">
        <v>2593</v>
      </c>
      <c r="F295" s="651" t="s">
        <v>2594</v>
      </c>
      <c r="G295" s="650" t="s">
        <v>2437</v>
      </c>
      <c r="H295" s="650" t="s">
        <v>2438</v>
      </c>
      <c r="I295" s="652">
        <v>261.05</v>
      </c>
      <c r="J295" s="652">
        <v>10</v>
      </c>
      <c r="K295" s="653">
        <v>2610.5</v>
      </c>
    </row>
    <row r="296" spans="1:11" ht="14.4" customHeight="1" x14ac:dyDescent="0.3">
      <c r="A296" s="648" t="s">
        <v>553</v>
      </c>
      <c r="B296" s="649" t="s">
        <v>1391</v>
      </c>
      <c r="C296" s="650" t="s">
        <v>573</v>
      </c>
      <c r="D296" s="651" t="s">
        <v>1395</v>
      </c>
      <c r="E296" s="650" t="s">
        <v>2593</v>
      </c>
      <c r="F296" s="651" t="s">
        <v>2594</v>
      </c>
      <c r="G296" s="650" t="s">
        <v>2052</v>
      </c>
      <c r="H296" s="650" t="s">
        <v>2191</v>
      </c>
      <c r="I296" s="652">
        <v>111.59</v>
      </c>
      <c r="J296" s="652">
        <v>50</v>
      </c>
      <c r="K296" s="653">
        <v>5579.5</v>
      </c>
    </row>
    <row r="297" spans="1:11" ht="14.4" customHeight="1" x14ac:dyDescent="0.3">
      <c r="A297" s="648" t="s">
        <v>553</v>
      </c>
      <c r="B297" s="649" t="s">
        <v>1391</v>
      </c>
      <c r="C297" s="650" t="s">
        <v>573</v>
      </c>
      <c r="D297" s="651" t="s">
        <v>1395</v>
      </c>
      <c r="E297" s="650" t="s">
        <v>2593</v>
      </c>
      <c r="F297" s="651" t="s">
        <v>2594</v>
      </c>
      <c r="G297" s="650" t="s">
        <v>2439</v>
      </c>
      <c r="H297" s="650" t="s">
        <v>2440</v>
      </c>
      <c r="I297" s="652">
        <v>4.18</v>
      </c>
      <c r="J297" s="652">
        <v>900</v>
      </c>
      <c r="K297" s="653">
        <v>3761.4</v>
      </c>
    </row>
    <row r="298" spans="1:11" ht="14.4" customHeight="1" x14ac:dyDescent="0.3">
      <c r="A298" s="648" t="s">
        <v>553</v>
      </c>
      <c r="B298" s="649" t="s">
        <v>1391</v>
      </c>
      <c r="C298" s="650" t="s">
        <v>573</v>
      </c>
      <c r="D298" s="651" t="s">
        <v>1395</v>
      </c>
      <c r="E298" s="650" t="s">
        <v>2595</v>
      </c>
      <c r="F298" s="651" t="s">
        <v>2596</v>
      </c>
      <c r="G298" s="650" t="s">
        <v>2058</v>
      </c>
      <c r="H298" s="650" t="s">
        <v>2059</v>
      </c>
      <c r="I298" s="652">
        <v>2.75</v>
      </c>
      <c r="J298" s="652">
        <v>50</v>
      </c>
      <c r="K298" s="653">
        <v>137.5</v>
      </c>
    </row>
    <row r="299" spans="1:11" ht="14.4" customHeight="1" x14ac:dyDescent="0.3">
      <c r="A299" s="648" t="s">
        <v>553</v>
      </c>
      <c r="B299" s="649" t="s">
        <v>1391</v>
      </c>
      <c r="C299" s="650" t="s">
        <v>573</v>
      </c>
      <c r="D299" s="651" t="s">
        <v>1395</v>
      </c>
      <c r="E299" s="650" t="s">
        <v>2595</v>
      </c>
      <c r="F299" s="651" t="s">
        <v>2596</v>
      </c>
      <c r="G299" s="650" t="s">
        <v>2441</v>
      </c>
      <c r="H299" s="650" t="s">
        <v>2442</v>
      </c>
      <c r="I299" s="652">
        <v>12.73</v>
      </c>
      <c r="J299" s="652">
        <v>50</v>
      </c>
      <c r="K299" s="653">
        <v>636.5</v>
      </c>
    </row>
    <row r="300" spans="1:11" ht="14.4" customHeight="1" x14ac:dyDescent="0.3">
      <c r="A300" s="648" t="s">
        <v>553</v>
      </c>
      <c r="B300" s="649" t="s">
        <v>1391</v>
      </c>
      <c r="C300" s="650" t="s">
        <v>573</v>
      </c>
      <c r="D300" s="651" t="s">
        <v>1395</v>
      </c>
      <c r="E300" s="650" t="s">
        <v>2595</v>
      </c>
      <c r="F300" s="651" t="s">
        <v>2596</v>
      </c>
      <c r="G300" s="650" t="s">
        <v>2443</v>
      </c>
      <c r="H300" s="650" t="s">
        <v>2444</v>
      </c>
      <c r="I300" s="652">
        <v>12.72</v>
      </c>
      <c r="J300" s="652">
        <v>30</v>
      </c>
      <c r="K300" s="653">
        <v>381.6</v>
      </c>
    </row>
    <row r="301" spans="1:11" ht="14.4" customHeight="1" x14ac:dyDescent="0.3">
      <c r="A301" s="648" t="s">
        <v>553</v>
      </c>
      <c r="B301" s="649" t="s">
        <v>1391</v>
      </c>
      <c r="C301" s="650" t="s">
        <v>573</v>
      </c>
      <c r="D301" s="651" t="s">
        <v>1395</v>
      </c>
      <c r="E301" s="650" t="s">
        <v>2595</v>
      </c>
      <c r="F301" s="651" t="s">
        <v>2596</v>
      </c>
      <c r="G301" s="650" t="s">
        <v>2060</v>
      </c>
      <c r="H301" s="650" t="s">
        <v>2061</v>
      </c>
      <c r="I301" s="652">
        <v>0.93</v>
      </c>
      <c r="J301" s="652">
        <v>200</v>
      </c>
      <c r="K301" s="653">
        <v>186</v>
      </c>
    </row>
    <row r="302" spans="1:11" ht="14.4" customHeight="1" x14ac:dyDescent="0.3">
      <c r="A302" s="648" t="s">
        <v>553</v>
      </c>
      <c r="B302" s="649" t="s">
        <v>1391</v>
      </c>
      <c r="C302" s="650" t="s">
        <v>573</v>
      </c>
      <c r="D302" s="651" t="s">
        <v>1395</v>
      </c>
      <c r="E302" s="650" t="s">
        <v>2595</v>
      </c>
      <c r="F302" s="651" t="s">
        <v>2596</v>
      </c>
      <c r="G302" s="650" t="s">
        <v>2062</v>
      </c>
      <c r="H302" s="650" t="s">
        <v>2063</v>
      </c>
      <c r="I302" s="652">
        <v>1.4424999999999999</v>
      </c>
      <c r="J302" s="652">
        <v>838</v>
      </c>
      <c r="K302" s="653">
        <v>1205.28</v>
      </c>
    </row>
    <row r="303" spans="1:11" ht="14.4" customHeight="1" x14ac:dyDescent="0.3">
      <c r="A303" s="648" t="s">
        <v>553</v>
      </c>
      <c r="B303" s="649" t="s">
        <v>1391</v>
      </c>
      <c r="C303" s="650" t="s">
        <v>573</v>
      </c>
      <c r="D303" s="651" t="s">
        <v>1395</v>
      </c>
      <c r="E303" s="650" t="s">
        <v>2595</v>
      </c>
      <c r="F303" s="651" t="s">
        <v>2596</v>
      </c>
      <c r="G303" s="650" t="s">
        <v>2064</v>
      </c>
      <c r="H303" s="650" t="s">
        <v>2065</v>
      </c>
      <c r="I303" s="652">
        <v>0.41749999999999998</v>
      </c>
      <c r="J303" s="652">
        <v>500</v>
      </c>
      <c r="K303" s="653">
        <v>209</v>
      </c>
    </row>
    <row r="304" spans="1:11" ht="14.4" customHeight="1" x14ac:dyDescent="0.3">
      <c r="A304" s="648" t="s">
        <v>553</v>
      </c>
      <c r="B304" s="649" t="s">
        <v>1391</v>
      </c>
      <c r="C304" s="650" t="s">
        <v>573</v>
      </c>
      <c r="D304" s="651" t="s">
        <v>1395</v>
      </c>
      <c r="E304" s="650" t="s">
        <v>2595</v>
      </c>
      <c r="F304" s="651" t="s">
        <v>2596</v>
      </c>
      <c r="G304" s="650" t="s">
        <v>2066</v>
      </c>
      <c r="H304" s="650" t="s">
        <v>2067</v>
      </c>
      <c r="I304" s="652">
        <v>0.60599999999999998</v>
      </c>
      <c r="J304" s="652">
        <v>1400</v>
      </c>
      <c r="K304" s="653">
        <v>854</v>
      </c>
    </row>
    <row r="305" spans="1:11" ht="14.4" customHeight="1" x14ac:dyDescent="0.3">
      <c r="A305" s="648" t="s">
        <v>553</v>
      </c>
      <c r="B305" s="649" t="s">
        <v>1391</v>
      </c>
      <c r="C305" s="650" t="s">
        <v>573</v>
      </c>
      <c r="D305" s="651" t="s">
        <v>1395</v>
      </c>
      <c r="E305" s="650" t="s">
        <v>2595</v>
      </c>
      <c r="F305" s="651" t="s">
        <v>2596</v>
      </c>
      <c r="G305" s="650" t="s">
        <v>2445</v>
      </c>
      <c r="H305" s="650" t="s">
        <v>2446</v>
      </c>
      <c r="I305" s="652">
        <v>4.2300000000000004</v>
      </c>
      <c r="J305" s="652">
        <v>100</v>
      </c>
      <c r="K305" s="653">
        <v>423</v>
      </c>
    </row>
    <row r="306" spans="1:11" ht="14.4" customHeight="1" x14ac:dyDescent="0.3">
      <c r="A306" s="648" t="s">
        <v>553</v>
      </c>
      <c r="B306" s="649" t="s">
        <v>1391</v>
      </c>
      <c r="C306" s="650" t="s">
        <v>573</v>
      </c>
      <c r="D306" s="651" t="s">
        <v>1395</v>
      </c>
      <c r="E306" s="650" t="s">
        <v>2595</v>
      </c>
      <c r="F306" s="651" t="s">
        <v>2596</v>
      </c>
      <c r="G306" s="650" t="s">
        <v>2447</v>
      </c>
      <c r="H306" s="650" t="s">
        <v>2448</v>
      </c>
      <c r="I306" s="652">
        <v>64.22</v>
      </c>
      <c r="J306" s="652">
        <v>50</v>
      </c>
      <c r="K306" s="653">
        <v>3211.04</v>
      </c>
    </row>
    <row r="307" spans="1:11" ht="14.4" customHeight="1" x14ac:dyDescent="0.3">
      <c r="A307" s="648" t="s">
        <v>553</v>
      </c>
      <c r="B307" s="649" t="s">
        <v>1391</v>
      </c>
      <c r="C307" s="650" t="s">
        <v>573</v>
      </c>
      <c r="D307" s="651" t="s">
        <v>1395</v>
      </c>
      <c r="E307" s="650" t="s">
        <v>2595</v>
      </c>
      <c r="F307" s="651" t="s">
        <v>2596</v>
      </c>
      <c r="G307" s="650" t="s">
        <v>2449</v>
      </c>
      <c r="H307" s="650" t="s">
        <v>2450</v>
      </c>
      <c r="I307" s="652">
        <v>34.729999999999997</v>
      </c>
      <c r="J307" s="652">
        <v>40</v>
      </c>
      <c r="K307" s="653">
        <v>1389.1</v>
      </c>
    </row>
    <row r="308" spans="1:11" ht="14.4" customHeight="1" x14ac:dyDescent="0.3">
      <c r="A308" s="648" t="s">
        <v>553</v>
      </c>
      <c r="B308" s="649" t="s">
        <v>1391</v>
      </c>
      <c r="C308" s="650" t="s">
        <v>573</v>
      </c>
      <c r="D308" s="651" t="s">
        <v>1395</v>
      </c>
      <c r="E308" s="650" t="s">
        <v>2595</v>
      </c>
      <c r="F308" s="651" t="s">
        <v>2596</v>
      </c>
      <c r="G308" s="650" t="s">
        <v>2096</v>
      </c>
      <c r="H308" s="650" t="s">
        <v>2097</v>
      </c>
      <c r="I308" s="652">
        <v>2.9080000000000004</v>
      </c>
      <c r="J308" s="652">
        <v>500</v>
      </c>
      <c r="K308" s="653">
        <v>1454</v>
      </c>
    </row>
    <row r="309" spans="1:11" ht="14.4" customHeight="1" x14ac:dyDescent="0.3">
      <c r="A309" s="648" t="s">
        <v>553</v>
      </c>
      <c r="B309" s="649" t="s">
        <v>1391</v>
      </c>
      <c r="C309" s="650" t="s">
        <v>573</v>
      </c>
      <c r="D309" s="651" t="s">
        <v>1395</v>
      </c>
      <c r="E309" s="650" t="s">
        <v>2595</v>
      </c>
      <c r="F309" s="651" t="s">
        <v>2596</v>
      </c>
      <c r="G309" s="650" t="s">
        <v>2451</v>
      </c>
      <c r="H309" s="650" t="s">
        <v>2452</v>
      </c>
      <c r="I309" s="652">
        <v>84.91</v>
      </c>
      <c r="J309" s="652">
        <v>20</v>
      </c>
      <c r="K309" s="653">
        <v>1698.11</v>
      </c>
    </row>
    <row r="310" spans="1:11" ht="14.4" customHeight="1" x14ac:dyDescent="0.3">
      <c r="A310" s="648" t="s">
        <v>553</v>
      </c>
      <c r="B310" s="649" t="s">
        <v>1391</v>
      </c>
      <c r="C310" s="650" t="s">
        <v>573</v>
      </c>
      <c r="D310" s="651" t="s">
        <v>1395</v>
      </c>
      <c r="E310" s="650" t="s">
        <v>2595</v>
      </c>
      <c r="F310" s="651" t="s">
        <v>2596</v>
      </c>
      <c r="G310" s="650" t="s">
        <v>2108</v>
      </c>
      <c r="H310" s="650" t="s">
        <v>2109</v>
      </c>
      <c r="I310" s="652">
        <v>12.105</v>
      </c>
      <c r="J310" s="652">
        <v>20</v>
      </c>
      <c r="K310" s="653">
        <v>242.1</v>
      </c>
    </row>
    <row r="311" spans="1:11" ht="14.4" customHeight="1" x14ac:dyDescent="0.3">
      <c r="A311" s="648" t="s">
        <v>553</v>
      </c>
      <c r="B311" s="649" t="s">
        <v>1391</v>
      </c>
      <c r="C311" s="650" t="s">
        <v>573</v>
      </c>
      <c r="D311" s="651" t="s">
        <v>1395</v>
      </c>
      <c r="E311" s="650" t="s">
        <v>2595</v>
      </c>
      <c r="F311" s="651" t="s">
        <v>2596</v>
      </c>
      <c r="G311" s="650" t="s">
        <v>2453</v>
      </c>
      <c r="H311" s="650" t="s">
        <v>2454</v>
      </c>
      <c r="I311" s="652">
        <v>17.3</v>
      </c>
      <c r="J311" s="652">
        <v>200</v>
      </c>
      <c r="K311" s="653">
        <v>3460.6</v>
      </c>
    </row>
    <row r="312" spans="1:11" ht="14.4" customHeight="1" x14ac:dyDescent="0.3">
      <c r="A312" s="648" t="s">
        <v>553</v>
      </c>
      <c r="B312" s="649" t="s">
        <v>1391</v>
      </c>
      <c r="C312" s="650" t="s">
        <v>573</v>
      </c>
      <c r="D312" s="651" t="s">
        <v>1395</v>
      </c>
      <c r="E312" s="650" t="s">
        <v>2595</v>
      </c>
      <c r="F312" s="651" t="s">
        <v>2596</v>
      </c>
      <c r="G312" s="650" t="s">
        <v>2455</v>
      </c>
      <c r="H312" s="650" t="s">
        <v>2456</v>
      </c>
      <c r="I312" s="652">
        <v>1.55</v>
      </c>
      <c r="J312" s="652">
        <v>75</v>
      </c>
      <c r="K312" s="653">
        <v>116.25</v>
      </c>
    </row>
    <row r="313" spans="1:11" ht="14.4" customHeight="1" x14ac:dyDescent="0.3">
      <c r="A313" s="648" t="s">
        <v>553</v>
      </c>
      <c r="B313" s="649" t="s">
        <v>1391</v>
      </c>
      <c r="C313" s="650" t="s">
        <v>573</v>
      </c>
      <c r="D313" s="651" t="s">
        <v>1395</v>
      </c>
      <c r="E313" s="650" t="s">
        <v>2595</v>
      </c>
      <c r="F313" s="651" t="s">
        <v>2596</v>
      </c>
      <c r="G313" s="650" t="s">
        <v>2457</v>
      </c>
      <c r="H313" s="650" t="s">
        <v>2458</v>
      </c>
      <c r="I313" s="652">
        <v>17.3</v>
      </c>
      <c r="J313" s="652">
        <v>100</v>
      </c>
      <c r="K313" s="653">
        <v>1730.3</v>
      </c>
    </row>
    <row r="314" spans="1:11" ht="14.4" customHeight="1" x14ac:dyDescent="0.3">
      <c r="A314" s="648" t="s">
        <v>553</v>
      </c>
      <c r="B314" s="649" t="s">
        <v>1391</v>
      </c>
      <c r="C314" s="650" t="s">
        <v>573</v>
      </c>
      <c r="D314" s="651" t="s">
        <v>1395</v>
      </c>
      <c r="E314" s="650" t="s">
        <v>2595</v>
      </c>
      <c r="F314" s="651" t="s">
        <v>2596</v>
      </c>
      <c r="G314" s="650" t="s">
        <v>2459</v>
      </c>
      <c r="H314" s="650" t="s">
        <v>2460</v>
      </c>
      <c r="I314" s="652">
        <v>170.25</v>
      </c>
      <c r="J314" s="652">
        <v>2</v>
      </c>
      <c r="K314" s="653">
        <v>340.49</v>
      </c>
    </row>
    <row r="315" spans="1:11" ht="14.4" customHeight="1" x14ac:dyDescent="0.3">
      <c r="A315" s="648" t="s">
        <v>553</v>
      </c>
      <c r="B315" s="649" t="s">
        <v>1391</v>
      </c>
      <c r="C315" s="650" t="s">
        <v>573</v>
      </c>
      <c r="D315" s="651" t="s">
        <v>1395</v>
      </c>
      <c r="E315" s="650" t="s">
        <v>2595</v>
      </c>
      <c r="F315" s="651" t="s">
        <v>2596</v>
      </c>
      <c r="G315" s="650" t="s">
        <v>2121</v>
      </c>
      <c r="H315" s="650" t="s">
        <v>2122</v>
      </c>
      <c r="I315" s="652">
        <v>13.79</v>
      </c>
      <c r="J315" s="652">
        <v>25</v>
      </c>
      <c r="K315" s="653">
        <v>344.8</v>
      </c>
    </row>
    <row r="316" spans="1:11" ht="14.4" customHeight="1" x14ac:dyDescent="0.3">
      <c r="A316" s="648" t="s">
        <v>553</v>
      </c>
      <c r="B316" s="649" t="s">
        <v>1391</v>
      </c>
      <c r="C316" s="650" t="s">
        <v>573</v>
      </c>
      <c r="D316" s="651" t="s">
        <v>1395</v>
      </c>
      <c r="E316" s="650" t="s">
        <v>2595</v>
      </c>
      <c r="F316" s="651" t="s">
        <v>2596</v>
      </c>
      <c r="G316" s="650" t="s">
        <v>2461</v>
      </c>
      <c r="H316" s="650" t="s">
        <v>2462</v>
      </c>
      <c r="I316" s="652">
        <v>4235.1099999999997</v>
      </c>
      <c r="J316" s="652">
        <v>3</v>
      </c>
      <c r="K316" s="653">
        <v>12705.33</v>
      </c>
    </row>
    <row r="317" spans="1:11" ht="14.4" customHeight="1" x14ac:dyDescent="0.3">
      <c r="A317" s="648" t="s">
        <v>553</v>
      </c>
      <c r="B317" s="649" t="s">
        <v>1391</v>
      </c>
      <c r="C317" s="650" t="s">
        <v>573</v>
      </c>
      <c r="D317" s="651" t="s">
        <v>1395</v>
      </c>
      <c r="E317" s="650" t="s">
        <v>2595</v>
      </c>
      <c r="F317" s="651" t="s">
        <v>2596</v>
      </c>
      <c r="G317" s="650" t="s">
        <v>2463</v>
      </c>
      <c r="H317" s="650" t="s">
        <v>2464</v>
      </c>
      <c r="I317" s="652">
        <v>76.23</v>
      </c>
      <c r="J317" s="652">
        <v>240</v>
      </c>
      <c r="K317" s="653">
        <v>18295.2</v>
      </c>
    </row>
    <row r="318" spans="1:11" ht="14.4" customHeight="1" x14ac:dyDescent="0.3">
      <c r="A318" s="648" t="s">
        <v>553</v>
      </c>
      <c r="B318" s="649" t="s">
        <v>1391</v>
      </c>
      <c r="C318" s="650" t="s">
        <v>573</v>
      </c>
      <c r="D318" s="651" t="s">
        <v>1395</v>
      </c>
      <c r="E318" s="650" t="s">
        <v>2595</v>
      </c>
      <c r="F318" s="651" t="s">
        <v>2596</v>
      </c>
      <c r="G318" s="650" t="s">
        <v>2465</v>
      </c>
      <c r="H318" s="650" t="s">
        <v>2466</v>
      </c>
      <c r="I318" s="652">
        <v>2.9</v>
      </c>
      <c r="J318" s="652">
        <v>100</v>
      </c>
      <c r="K318" s="653">
        <v>290</v>
      </c>
    </row>
    <row r="319" spans="1:11" ht="14.4" customHeight="1" x14ac:dyDescent="0.3">
      <c r="A319" s="648" t="s">
        <v>553</v>
      </c>
      <c r="B319" s="649" t="s">
        <v>1391</v>
      </c>
      <c r="C319" s="650" t="s">
        <v>573</v>
      </c>
      <c r="D319" s="651" t="s">
        <v>1395</v>
      </c>
      <c r="E319" s="650" t="s">
        <v>2595</v>
      </c>
      <c r="F319" s="651" t="s">
        <v>2596</v>
      </c>
      <c r="G319" s="650" t="s">
        <v>2467</v>
      </c>
      <c r="H319" s="650" t="s">
        <v>2468</v>
      </c>
      <c r="I319" s="652">
        <v>280.77999999999997</v>
      </c>
      <c r="J319" s="652">
        <v>10</v>
      </c>
      <c r="K319" s="653">
        <v>2807.81</v>
      </c>
    </row>
    <row r="320" spans="1:11" ht="14.4" customHeight="1" x14ac:dyDescent="0.3">
      <c r="A320" s="648" t="s">
        <v>553</v>
      </c>
      <c r="B320" s="649" t="s">
        <v>1391</v>
      </c>
      <c r="C320" s="650" t="s">
        <v>573</v>
      </c>
      <c r="D320" s="651" t="s">
        <v>1395</v>
      </c>
      <c r="E320" s="650" t="s">
        <v>2595</v>
      </c>
      <c r="F320" s="651" t="s">
        <v>2596</v>
      </c>
      <c r="G320" s="650" t="s">
        <v>2469</v>
      </c>
      <c r="H320" s="650" t="s">
        <v>2470</v>
      </c>
      <c r="I320" s="652">
        <v>10.88</v>
      </c>
      <c r="J320" s="652">
        <v>900</v>
      </c>
      <c r="K320" s="653">
        <v>9790.11</v>
      </c>
    </row>
    <row r="321" spans="1:11" ht="14.4" customHeight="1" x14ac:dyDescent="0.3">
      <c r="A321" s="648" t="s">
        <v>553</v>
      </c>
      <c r="B321" s="649" t="s">
        <v>1391</v>
      </c>
      <c r="C321" s="650" t="s">
        <v>573</v>
      </c>
      <c r="D321" s="651" t="s">
        <v>1395</v>
      </c>
      <c r="E321" s="650" t="s">
        <v>2595</v>
      </c>
      <c r="F321" s="651" t="s">
        <v>2596</v>
      </c>
      <c r="G321" s="650" t="s">
        <v>2471</v>
      </c>
      <c r="H321" s="650" t="s">
        <v>2472</v>
      </c>
      <c r="I321" s="652">
        <v>25.59</v>
      </c>
      <c r="J321" s="652">
        <v>30</v>
      </c>
      <c r="K321" s="653">
        <v>767.7</v>
      </c>
    </row>
    <row r="322" spans="1:11" ht="14.4" customHeight="1" x14ac:dyDescent="0.3">
      <c r="A322" s="648" t="s">
        <v>553</v>
      </c>
      <c r="B322" s="649" t="s">
        <v>1391</v>
      </c>
      <c r="C322" s="650" t="s">
        <v>573</v>
      </c>
      <c r="D322" s="651" t="s">
        <v>1395</v>
      </c>
      <c r="E322" s="650" t="s">
        <v>2595</v>
      </c>
      <c r="F322" s="651" t="s">
        <v>2596</v>
      </c>
      <c r="G322" s="650" t="s">
        <v>2471</v>
      </c>
      <c r="H322" s="650" t="s">
        <v>2473</v>
      </c>
      <c r="I322" s="652">
        <v>25.59</v>
      </c>
      <c r="J322" s="652">
        <v>20</v>
      </c>
      <c r="K322" s="653">
        <v>511.83</v>
      </c>
    </row>
    <row r="323" spans="1:11" ht="14.4" customHeight="1" x14ac:dyDescent="0.3">
      <c r="A323" s="648" t="s">
        <v>553</v>
      </c>
      <c r="B323" s="649" t="s">
        <v>1391</v>
      </c>
      <c r="C323" s="650" t="s">
        <v>573</v>
      </c>
      <c r="D323" s="651" t="s">
        <v>1395</v>
      </c>
      <c r="E323" s="650" t="s">
        <v>2595</v>
      </c>
      <c r="F323" s="651" t="s">
        <v>2596</v>
      </c>
      <c r="G323" s="650" t="s">
        <v>2474</v>
      </c>
      <c r="H323" s="650" t="s">
        <v>2475</v>
      </c>
      <c r="I323" s="652">
        <v>2625.7</v>
      </c>
      <c r="J323" s="652">
        <v>1</v>
      </c>
      <c r="K323" s="653">
        <v>2625.7</v>
      </c>
    </row>
    <row r="324" spans="1:11" ht="14.4" customHeight="1" x14ac:dyDescent="0.3">
      <c r="A324" s="648" t="s">
        <v>553</v>
      </c>
      <c r="B324" s="649" t="s">
        <v>1391</v>
      </c>
      <c r="C324" s="650" t="s">
        <v>573</v>
      </c>
      <c r="D324" s="651" t="s">
        <v>1395</v>
      </c>
      <c r="E324" s="650" t="s">
        <v>2595</v>
      </c>
      <c r="F324" s="651" t="s">
        <v>2596</v>
      </c>
      <c r="G324" s="650" t="s">
        <v>2476</v>
      </c>
      <c r="H324" s="650" t="s">
        <v>2477</v>
      </c>
      <c r="I324" s="652">
        <v>2238.5</v>
      </c>
      <c r="J324" s="652">
        <v>2</v>
      </c>
      <c r="K324" s="653">
        <v>4477</v>
      </c>
    </row>
    <row r="325" spans="1:11" ht="14.4" customHeight="1" x14ac:dyDescent="0.3">
      <c r="A325" s="648" t="s">
        <v>553</v>
      </c>
      <c r="B325" s="649" t="s">
        <v>1391</v>
      </c>
      <c r="C325" s="650" t="s">
        <v>573</v>
      </c>
      <c r="D325" s="651" t="s">
        <v>1395</v>
      </c>
      <c r="E325" s="650" t="s">
        <v>2595</v>
      </c>
      <c r="F325" s="651" t="s">
        <v>2596</v>
      </c>
      <c r="G325" s="650" t="s">
        <v>2478</v>
      </c>
      <c r="H325" s="650" t="s">
        <v>2479</v>
      </c>
      <c r="I325" s="652">
        <v>2625.7</v>
      </c>
      <c r="J325" s="652">
        <v>1</v>
      </c>
      <c r="K325" s="653">
        <v>2625.7</v>
      </c>
    </row>
    <row r="326" spans="1:11" ht="14.4" customHeight="1" x14ac:dyDescent="0.3">
      <c r="A326" s="648" t="s">
        <v>553</v>
      </c>
      <c r="B326" s="649" t="s">
        <v>1391</v>
      </c>
      <c r="C326" s="650" t="s">
        <v>573</v>
      </c>
      <c r="D326" s="651" t="s">
        <v>1395</v>
      </c>
      <c r="E326" s="650" t="s">
        <v>2595</v>
      </c>
      <c r="F326" s="651" t="s">
        <v>2596</v>
      </c>
      <c r="G326" s="650" t="s">
        <v>2480</v>
      </c>
      <c r="H326" s="650" t="s">
        <v>2481</v>
      </c>
      <c r="I326" s="652">
        <v>99.1</v>
      </c>
      <c r="J326" s="652">
        <v>6</v>
      </c>
      <c r="K326" s="653">
        <v>594.59</v>
      </c>
    </row>
    <row r="327" spans="1:11" ht="14.4" customHeight="1" x14ac:dyDescent="0.3">
      <c r="A327" s="648" t="s">
        <v>553</v>
      </c>
      <c r="B327" s="649" t="s">
        <v>1391</v>
      </c>
      <c r="C327" s="650" t="s">
        <v>573</v>
      </c>
      <c r="D327" s="651" t="s">
        <v>1395</v>
      </c>
      <c r="E327" s="650" t="s">
        <v>2595</v>
      </c>
      <c r="F327" s="651" t="s">
        <v>2596</v>
      </c>
      <c r="G327" s="650" t="s">
        <v>2482</v>
      </c>
      <c r="H327" s="650" t="s">
        <v>2483</v>
      </c>
      <c r="I327" s="652">
        <v>656.67</v>
      </c>
      <c r="J327" s="652">
        <v>1</v>
      </c>
      <c r="K327" s="653">
        <v>656.67</v>
      </c>
    </row>
    <row r="328" spans="1:11" ht="14.4" customHeight="1" x14ac:dyDescent="0.3">
      <c r="A328" s="648" t="s">
        <v>553</v>
      </c>
      <c r="B328" s="649" t="s">
        <v>1391</v>
      </c>
      <c r="C328" s="650" t="s">
        <v>573</v>
      </c>
      <c r="D328" s="651" t="s">
        <v>1395</v>
      </c>
      <c r="E328" s="650" t="s">
        <v>2595</v>
      </c>
      <c r="F328" s="651" t="s">
        <v>2596</v>
      </c>
      <c r="G328" s="650" t="s">
        <v>2484</v>
      </c>
      <c r="H328" s="650" t="s">
        <v>2485</v>
      </c>
      <c r="I328" s="652">
        <v>1681.42</v>
      </c>
      <c r="J328" s="652">
        <v>1</v>
      </c>
      <c r="K328" s="653">
        <v>1681.42</v>
      </c>
    </row>
    <row r="329" spans="1:11" ht="14.4" customHeight="1" x14ac:dyDescent="0.3">
      <c r="A329" s="648" t="s">
        <v>553</v>
      </c>
      <c r="B329" s="649" t="s">
        <v>1391</v>
      </c>
      <c r="C329" s="650" t="s">
        <v>573</v>
      </c>
      <c r="D329" s="651" t="s">
        <v>1395</v>
      </c>
      <c r="E329" s="650" t="s">
        <v>2595</v>
      </c>
      <c r="F329" s="651" t="s">
        <v>2596</v>
      </c>
      <c r="G329" s="650" t="s">
        <v>2486</v>
      </c>
      <c r="H329" s="650" t="s">
        <v>2487</v>
      </c>
      <c r="I329" s="652">
        <v>823.28</v>
      </c>
      <c r="J329" s="652">
        <v>1</v>
      </c>
      <c r="K329" s="653">
        <v>823.28</v>
      </c>
    </row>
    <row r="330" spans="1:11" ht="14.4" customHeight="1" x14ac:dyDescent="0.3">
      <c r="A330" s="648" t="s">
        <v>553</v>
      </c>
      <c r="B330" s="649" t="s">
        <v>1391</v>
      </c>
      <c r="C330" s="650" t="s">
        <v>573</v>
      </c>
      <c r="D330" s="651" t="s">
        <v>1395</v>
      </c>
      <c r="E330" s="650" t="s">
        <v>2595</v>
      </c>
      <c r="F330" s="651" t="s">
        <v>2596</v>
      </c>
      <c r="G330" s="650" t="s">
        <v>2488</v>
      </c>
      <c r="H330" s="650" t="s">
        <v>2489</v>
      </c>
      <c r="I330" s="652">
        <v>98.01</v>
      </c>
      <c r="J330" s="652">
        <v>6</v>
      </c>
      <c r="K330" s="653">
        <v>588.05999999999995</v>
      </c>
    </row>
    <row r="331" spans="1:11" ht="14.4" customHeight="1" x14ac:dyDescent="0.3">
      <c r="A331" s="648" t="s">
        <v>553</v>
      </c>
      <c r="B331" s="649" t="s">
        <v>1391</v>
      </c>
      <c r="C331" s="650" t="s">
        <v>573</v>
      </c>
      <c r="D331" s="651" t="s">
        <v>1395</v>
      </c>
      <c r="E331" s="650" t="s">
        <v>2595</v>
      </c>
      <c r="F331" s="651" t="s">
        <v>2596</v>
      </c>
      <c r="G331" s="650" t="s">
        <v>2490</v>
      </c>
      <c r="H331" s="650" t="s">
        <v>2491</v>
      </c>
      <c r="I331" s="652">
        <v>725.27</v>
      </c>
      <c r="J331" s="652">
        <v>1</v>
      </c>
      <c r="K331" s="653">
        <v>725.27</v>
      </c>
    </row>
    <row r="332" spans="1:11" ht="14.4" customHeight="1" x14ac:dyDescent="0.3">
      <c r="A332" s="648" t="s">
        <v>553</v>
      </c>
      <c r="B332" s="649" t="s">
        <v>1391</v>
      </c>
      <c r="C332" s="650" t="s">
        <v>573</v>
      </c>
      <c r="D332" s="651" t="s">
        <v>1395</v>
      </c>
      <c r="E332" s="650" t="s">
        <v>2595</v>
      </c>
      <c r="F332" s="651" t="s">
        <v>2596</v>
      </c>
      <c r="G332" s="650" t="s">
        <v>2492</v>
      </c>
      <c r="H332" s="650" t="s">
        <v>2493</v>
      </c>
      <c r="I332" s="652">
        <v>1203.3499999999999</v>
      </c>
      <c r="J332" s="652">
        <v>10</v>
      </c>
      <c r="K332" s="653">
        <v>12033.45</v>
      </c>
    </row>
    <row r="333" spans="1:11" ht="14.4" customHeight="1" x14ac:dyDescent="0.3">
      <c r="A333" s="648" t="s">
        <v>553</v>
      </c>
      <c r="B333" s="649" t="s">
        <v>1391</v>
      </c>
      <c r="C333" s="650" t="s">
        <v>573</v>
      </c>
      <c r="D333" s="651" t="s">
        <v>1395</v>
      </c>
      <c r="E333" s="650" t="s">
        <v>2595</v>
      </c>
      <c r="F333" s="651" t="s">
        <v>2596</v>
      </c>
      <c r="G333" s="650" t="s">
        <v>2494</v>
      </c>
      <c r="H333" s="650" t="s">
        <v>2495</v>
      </c>
      <c r="I333" s="652">
        <v>1438.57</v>
      </c>
      <c r="J333" s="652">
        <v>2</v>
      </c>
      <c r="K333" s="653">
        <v>2877.14</v>
      </c>
    </row>
    <row r="334" spans="1:11" ht="14.4" customHeight="1" x14ac:dyDescent="0.3">
      <c r="A334" s="648" t="s">
        <v>553</v>
      </c>
      <c r="B334" s="649" t="s">
        <v>1391</v>
      </c>
      <c r="C334" s="650" t="s">
        <v>573</v>
      </c>
      <c r="D334" s="651" t="s">
        <v>1395</v>
      </c>
      <c r="E334" s="650" t="s">
        <v>2595</v>
      </c>
      <c r="F334" s="651" t="s">
        <v>2596</v>
      </c>
      <c r="G334" s="650" t="s">
        <v>2496</v>
      </c>
      <c r="H334" s="650" t="s">
        <v>2497</v>
      </c>
      <c r="I334" s="652">
        <v>294.02999999999997</v>
      </c>
      <c r="J334" s="652">
        <v>1</v>
      </c>
      <c r="K334" s="653">
        <v>294.02999999999997</v>
      </c>
    </row>
    <row r="335" spans="1:11" ht="14.4" customHeight="1" x14ac:dyDescent="0.3">
      <c r="A335" s="648" t="s">
        <v>553</v>
      </c>
      <c r="B335" s="649" t="s">
        <v>1391</v>
      </c>
      <c r="C335" s="650" t="s">
        <v>573</v>
      </c>
      <c r="D335" s="651" t="s">
        <v>1395</v>
      </c>
      <c r="E335" s="650" t="s">
        <v>2611</v>
      </c>
      <c r="F335" s="651" t="s">
        <v>2612</v>
      </c>
      <c r="G335" s="650" t="s">
        <v>2498</v>
      </c>
      <c r="H335" s="650" t="s">
        <v>2499</v>
      </c>
      <c r="I335" s="652">
        <v>495.13600000000008</v>
      </c>
      <c r="J335" s="652">
        <v>5</v>
      </c>
      <c r="K335" s="653">
        <v>2475.6800000000003</v>
      </c>
    </row>
    <row r="336" spans="1:11" ht="14.4" customHeight="1" x14ac:dyDescent="0.3">
      <c r="A336" s="648" t="s">
        <v>553</v>
      </c>
      <c r="B336" s="649" t="s">
        <v>1391</v>
      </c>
      <c r="C336" s="650" t="s">
        <v>573</v>
      </c>
      <c r="D336" s="651" t="s">
        <v>1395</v>
      </c>
      <c r="E336" s="650" t="s">
        <v>2611</v>
      </c>
      <c r="F336" s="651" t="s">
        <v>2612</v>
      </c>
      <c r="G336" s="650" t="s">
        <v>2500</v>
      </c>
      <c r="H336" s="650" t="s">
        <v>2501</v>
      </c>
      <c r="I336" s="652">
        <v>280.28499999999997</v>
      </c>
      <c r="J336" s="652">
        <v>2</v>
      </c>
      <c r="K336" s="653">
        <v>560.56999999999994</v>
      </c>
    </row>
    <row r="337" spans="1:11" ht="14.4" customHeight="1" x14ac:dyDescent="0.3">
      <c r="A337" s="648" t="s">
        <v>553</v>
      </c>
      <c r="B337" s="649" t="s">
        <v>1391</v>
      </c>
      <c r="C337" s="650" t="s">
        <v>573</v>
      </c>
      <c r="D337" s="651" t="s">
        <v>1395</v>
      </c>
      <c r="E337" s="650" t="s">
        <v>2611</v>
      </c>
      <c r="F337" s="651" t="s">
        <v>2612</v>
      </c>
      <c r="G337" s="650" t="s">
        <v>2502</v>
      </c>
      <c r="H337" s="650" t="s">
        <v>2503</v>
      </c>
      <c r="I337" s="652">
        <v>273.2</v>
      </c>
      <c r="J337" s="652">
        <v>1</v>
      </c>
      <c r="K337" s="653">
        <v>273.2</v>
      </c>
    </row>
    <row r="338" spans="1:11" ht="14.4" customHeight="1" x14ac:dyDescent="0.3">
      <c r="A338" s="648" t="s">
        <v>553</v>
      </c>
      <c r="B338" s="649" t="s">
        <v>1391</v>
      </c>
      <c r="C338" s="650" t="s">
        <v>573</v>
      </c>
      <c r="D338" s="651" t="s">
        <v>1395</v>
      </c>
      <c r="E338" s="650" t="s">
        <v>2611</v>
      </c>
      <c r="F338" s="651" t="s">
        <v>2612</v>
      </c>
      <c r="G338" s="650" t="s">
        <v>2504</v>
      </c>
      <c r="H338" s="650" t="s">
        <v>2505</v>
      </c>
      <c r="I338" s="652">
        <v>280.84500000000003</v>
      </c>
      <c r="J338" s="652">
        <v>3</v>
      </c>
      <c r="K338" s="653">
        <v>838.98</v>
      </c>
    </row>
    <row r="339" spans="1:11" ht="14.4" customHeight="1" x14ac:dyDescent="0.3">
      <c r="A339" s="648" t="s">
        <v>553</v>
      </c>
      <c r="B339" s="649" t="s">
        <v>1391</v>
      </c>
      <c r="C339" s="650" t="s">
        <v>573</v>
      </c>
      <c r="D339" s="651" t="s">
        <v>1395</v>
      </c>
      <c r="E339" s="650" t="s">
        <v>2611</v>
      </c>
      <c r="F339" s="651" t="s">
        <v>2612</v>
      </c>
      <c r="G339" s="650" t="s">
        <v>2506</v>
      </c>
      <c r="H339" s="650" t="s">
        <v>2507</v>
      </c>
      <c r="I339" s="652">
        <v>273.2</v>
      </c>
      <c r="J339" s="652">
        <v>1</v>
      </c>
      <c r="K339" s="653">
        <v>273.2</v>
      </c>
    </row>
    <row r="340" spans="1:11" ht="14.4" customHeight="1" x14ac:dyDescent="0.3">
      <c r="A340" s="648" t="s">
        <v>553</v>
      </c>
      <c r="B340" s="649" t="s">
        <v>1391</v>
      </c>
      <c r="C340" s="650" t="s">
        <v>573</v>
      </c>
      <c r="D340" s="651" t="s">
        <v>1395</v>
      </c>
      <c r="E340" s="650" t="s">
        <v>2609</v>
      </c>
      <c r="F340" s="651" t="s">
        <v>2610</v>
      </c>
      <c r="G340" s="650" t="s">
        <v>2508</v>
      </c>
      <c r="H340" s="650" t="s">
        <v>2509</v>
      </c>
      <c r="I340" s="652">
        <v>139.10555555555553</v>
      </c>
      <c r="J340" s="652">
        <v>111</v>
      </c>
      <c r="K340" s="653">
        <v>15316.649999999998</v>
      </c>
    </row>
    <row r="341" spans="1:11" ht="14.4" customHeight="1" x14ac:dyDescent="0.3">
      <c r="A341" s="648" t="s">
        <v>553</v>
      </c>
      <c r="B341" s="649" t="s">
        <v>1391</v>
      </c>
      <c r="C341" s="650" t="s">
        <v>573</v>
      </c>
      <c r="D341" s="651" t="s">
        <v>1395</v>
      </c>
      <c r="E341" s="650" t="s">
        <v>2609</v>
      </c>
      <c r="F341" s="651" t="s">
        <v>2610</v>
      </c>
      <c r="G341" s="650" t="s">
        <v>2510</v>
      </c>
      <c r="H341" s="650" t="s">
        <v>2511</v>
      </c>
      <c r="I341" s="652">
        <v>532.25750000000005</v>
      </c>
      <c r="J341" s="652">
        <v>5</v>
      </c>
      <c r="K341" s="653">
        <v>2659.88</v>
      </c>
    </row>
    <row r="342" spans="1:11" ht="14.4" customHeight="1" x14ac:dyDescent="0.3">
      <c r="A342" s="648" t="s">
        <v>553</v>
      </c>
      <c r="B342" s="649" t="s">
        <v>1391</v>
      </c>
      <c r="C342" s="650" t="s">
        <v>573</v>
      </c>
      <c r="D342" s="651" t="s">
        <v>1395</v>
      </c>
      <c r="E342" s="650" t="s">
        <v>2609</v>
      </c>
      <c r="F342" s="651" t="s">
        <v>2610</v>
      </c>
      <c r="G342" s="650" t="s">
        <v>2512</v>
      </c>
      <c r="H342" s="650" t="s">
        <v>2513</v>
      </c>
      <c r="I342" s="652">
        <v>150.23466666666667</v>
      </c>
      <c r="J342" s="652">
        <v>124</v>
      </c>
      <c r="K342" s="653">
        <v>18659.670000000002</v>
      </c>
    </row>
    <row r="343" spans="1:11" ht="14.4" customHeight="1" x14ac:dyDescent="0.3">
      <c r="A343" s="648" t="s">
        <v>553</v>
      </c>
      <c r="B343" s="649" t="s">
        <v>1391</v>
      </c>
      <c r="C343" s="650" t="s">
        <v>573</v>
      </c>
      <c r="D343" s="651" t="s">
        <v>1395</v>
      </c>
      <c r="E343" s="650" t="s">
        <v>2609</v>
      </c>
      <c r="F343" s="651" t="s">
        <v>2610</v>
      </c>
      <c r="G343" s="650" t="s">
        <v>2514</v>
      </c>
      <c r="H343" s="650" t="s">
        <v>2515</v>
      </c>
      <c r="I343" s="652">
        <v>331.79461538461538</v>
      </c>
      <c r="J343" s="652">
        <v>28</v>
      </c>
      <c r="K343" s="653">
        <v>9262.5799999999981</v>
      </c>
    </row>
    <row r="344" spans="1:11" ht="14.4" customHeight="1" x14ac:dyDescent="0.3">
      <c r="A344" s="648" t="s">
        <v>553</v>
      </c>
      <c r="B344" s="649" t="s">
        <v>1391</v>
      </c>
      <c r="C344" s="650" t="s">
        <v>573</v>
      </c>
      <c r="D344" s="651" t="s">
        <v>1395</v>
      </c>
      <c r="E344" s="650" t="s">
        <v>2609</v>
      </c>
      <c r="F344" s="651" t="s">
        <v>2610</v>
      </c>
      <c r="G344" s="650" t="s">
        <v>2516</v>
      </c>
      <c r="H344" s="650" t="s">
        <v>2517</v>
      </c>
      <c r="I344" s="652">
        <v>149.65399999999997</v>
      </c>
      <c r="J344" s="652">
        <v>10</v>
      </c>
      <c r="K344" s="653">
        <v>1491.71</v>
      </c>
    </row>
    <row r="345" spans="1:11" ht="14.4" customHeight="1" x14ac:dyDescent="0.3">
      <c r="A345" s="648" t="s">
        <v>553</v>
      </c>
      <c r="B345" s="649" t="s">
        <v>1391</v>
      </c>
      <c r="C345" s="650" t="s">
        <v>573</v>
      </c>
      <c r="D345" s="651" t="s">
        <v>1395</v>
      </c>
      <c r="E345" s="650" t="s">
        <v>2609</v>
      </c>
      <c r="F345" s="651" t="s">
        <v>2610</v>
      </c>
      <c r="G345" s="650" t="s">
        <v>2236</v>
      </c>
      <c r="H345" s="650" t="s">
        <v>2237</v>
      </c>
      <c r="I345" s="652">
        <v>161.5</v>
      </c>
      <c r="J345" s="652">
        <v>6</v>
      </c>
      <c r="K345" s="653">
        <v>969</v>
      </c>
    </row>
    <row r="346" spans="1:11" ht="14.4" customHeight="1" x14ac:dyDescent="0.3">
      <c r="A346" s="648" t="s">
        <v>553</v>
      </c>
      <c r="B346" s="649" t="s">
        <v>1391</v>
      </c>
      <c r="C346" s="650" t="s">
        <v>573</v>
      </c>
      <c r="D346" s="651" t="s">
        <v>1395</v>
      </c>
      <c r="E346" s="650" t="s">
        <v>2609</v>
      </c>
      <c r="F346" s="651" t="s">
        <v>2610</v>
      </c>
      <c r="G346" s="650" t="s">
        <v>2518</v>
      </c>
      <c r="H346" s="650" t="s">
        <v>2519</v>
      </c>
      <c r="I346" s="652">
        <v>172.07166666666669</v>
      </c>
      <c r="J346" s="652">
        <v>57</v>
      </c>
      <c r="K346" s="653">
        <v>9767.59</v>
      </c>
    </row>
    <row r="347" spans="1:11" ht="14.4" customHeight="1" x14ac:dyDescent="0.3">
      <c r="A347" s="648" t="s">
        <v>553</v>
      </c>
      <c r="B347" s="649" t="s">
        <v>1391</v>
      </c>
      <c r="C347" s="650" t="s">
        <v>573</v>
      </c>
      <c r="D347" s="651" t="s">
        <v>1395</v>
      </c>
      <c r="E347" s="650" t="s">
        <v>2609</v>
      </c>
      <c r="F347" s="651" t="s">
        <v>2610</v>
      </c>
      <c r="G347" s="650" t="s">
        <v>2520</v>
      </c>
      <c r="H347" s="650" t="s">
        <v>2521</v>
      </c>
      <c r="I347" s="652">
        <v>150.04999999999998</v>
      </c>
      <c r="J347" s="652">
        <v>17</v>
      </c>
      <c r="K347" s="653">
        <v>2556.41</v>
      </c>
    </row>
    <row r="348" spans="1:11" ht="14.4" customHeight="1" x14ac:dyDescent="0.3">
      <c r="A348" s="648" t="s">
        <v>553</v>
      </c>
      <c r="B348" s="649" t="s">
        <v>1391</v>
      </c>
      <c r="C348" s="650" t="s">
        <v>573</v>
      </c>
      <c r="D348" s="651" t="s">
        <v>1395</v>
      </c>
      <c r="E348" s="650" t="s">
        <v>2609</v>
      </c>
      <c r="F348" s="651" t="s">
        <v>2610</v>
      </c>
      <c r="G348" s="650" t="s">
        <v>2522</v>
      </c>
      <c r="H348" s="650" t="s">
        <v>2523</v>
      </c>
      <c r="I348" s="652">
        <v>532.26499999999999</v>
      </c>
      <c r="J348" s="652">
        <v>4</v>
      </c>
      <c r="K348" s="653">
        <v>2129.06</v>
      </c>
    </row>
    <row r="349" spans="1:11" ht="14.4" customHeight="1" x14ac:dyDescent="0.3">
      <c r="A349" s="648" t="s">
        <v>553</v>
      </c>
      <c r="B349" s="649" t="s">
        <v>1391</v>
      </c>
      <c r="C349" s="650" t="s">
        <v>573</v>
      </c>
      <c r="D349" s="651" t="s">
        <v>1395</v>
      </c>
      <c r="E349" s="650" t="s">
        <v>2609</v>
      </c>
      <c r="F349" s="651" t="s">
        <v>2610</v>
      </c>
      <c r="G349" s="650" t="s">
        <v>2524</v>
      </c>
      <c r="H349" s="650" t="s">
        <v>2525</v>
      </c>
      <c r="I349" s="652">
        <v>158.51</v>
      </c>
      <c r="J349" s="652">
        <v>2</v>
      </c>
      <c r="K349" s="653">
        <v>317.02999999999997</v>
      </c>
    </row>
    <row r="350" spans="1:11" ht="14.4" customHeight="1" x14ac:dyDescent="0.3">
      <c r="A350" s="648" t="s">
        <v>553</v>
      </c>
      <c r="B350" s="649" t="s">
        <v>1391</v>
      </c>
      <c r="C350" s="650" t="s">
        <v>573</v>
      </c>
      <c r="D350" s="651" t="s">
        <v>1395</v>
      </c>
      <c r="E350" s="650" t="s">
        <v>2609</v>
      </c>
      <c r="F350" s="651" t="s">
        <v>2610</v>
      </c>
      <c r="G350" s="650" t="s">
        <v>2526</v>
      </c>
      <c r="H350" s="650" t="s">
        <v>2527</v>
      </c>
      <c r="I350" s="652">
        <v>149.54</v>
      </c>
      <c r="J350" s="652">
        <v>3</v>
      </c>
      <c r="K350" s="653">
        <v>448.62</v>
      </c>
    </row>
    <row r="351" spans="1:11" ht="14.4" customHeight="1" x14ac:dyDescent="0.3">
      <c r="A351" s="648" t="s">
        <v>553</v>
      </c>
      <c r="B351" s="649" t="s">
        <v>1391</v>
      </c>
      <c r="C351" s="650" t="s">
        <v>573</v>
      </c>
      <c r="D351" s="651" t="s">
        <v>1395</v>
      </c>
      <c r="E351" s="650" t="s">
        <v>2609</v>
      </c>
      <c r="F351" s="651" t="s">
        <v>2610</v>
      </c>
      <c r="G351" s="650" t="s">
        <v>2528</v>
      </c>
      <c r="H351" s="650" t="s">
        <v>2529</v>
      </c>
      <c r="I351" s="652">
        <v>3746.58</v>
      </c>
      <c r="J351" s="652">
        <v>1</v>
      </c>
      <c r="K351" s="653">
        <v>3746.58</v>
      </c>
    </row>
    <row r="352" spans="1:11" ht="14.4" customHeight="1" x14ac:dyDescent="0.3">
      <c r="A352" s="648" t="s">
        <v>553</v>
      </c>
      <c r="B352" s="649" t="s">
        <v>1391</v>
      </c>
      <c r="C352" s="650" t="s">
        <v>573</v>
      </c>
      <c r="D352" s="651" t="s">
        <v>1395</v>
      </c>
      <c r="E352" s="650" t="s">
        <v>2609</v>
      </c>
      <c r="F352" s="651" t="s">
        <v>2610</v>
      </c>
      <c r="G352" s="650" t="s">
        <v>2530</v>
      </c>
      <c r="H352" s="650" t="s">
        <v>2531</v>
      </c>
      <c r="I352" s="652">
        <v>176.89</v>
      </c>
      <c r="J352" s="652">
        <v>3</v>
      </c>
      <c r="K352" s="653">
        <v>525.51</v>
      </c>
    </row>
    <row r="353" spans="1:11" ht="14.4" customHeight="1" x14ac:dyDescent="0.3">
      <c r="A353" s="648" t="s">
        <v>553</v>
      </c>
      <c r="B353" s="649" t="s">
        <v>1391</v>
      </c>
      <c r="C353" s="650" t="s">
        <v>573</v>
      </c>
      <c r="D353" s="651" t="s">
        <v>1395</v>
      </c>
      <c r="E353" s="650" t="s">
        <v>2609</v>
      </c>
      <c r="F353" s="651" t="s">
        <v>2610</v>
      </c>
      <c r="G353" s="650" t="s">
        <v>2532</v>
      </c>
      <c r="H353" s="650" t="s">
        <v>2533</v>
      </c>
      <c r="I353" s="652">
        <v>154.02499999999998</v>
      </c>
      <c r="J353" s="652">
        <v>7</v>
      </c>
      <c r="K353" s="653">
        <v>1100.6200000000001</v>
      </c>
    </row>
    <row r="354" spans="1:11" ht="14.4" customHeight="1" x14ac:dyDescent="0.3">
      <c r="A354" s="648" t="s">
        <v>553</v>
      </c>
      <c r="B354" s="649" t="s">
        <v>1391</v>
      </c>
      <c r="C354" s="650" t="s">
        <v>573</v>
      </c>
      <c r="D354" s="651" t="s">
        <v>1395</v>
      </c>
      <c r="E354" s="650" t="s">
        <v>2609</v>
      </c>
      <c r="F354" s="651" t="s">
        <v>2610</v>
      </c>
      <c r="G354" s="650" t="s">
        <v>2534</v>
      </c>
      <c r="H354" s="650" t="s">
        <v>2535</v>
      </c>
      <c r="I354" s="652">
        <v>1005.2</v>
      </c>
      <c r="J354" s="652">
        <v>4</v>
      </c>
      <c r="K354" s="653">
        <v>4029.85</v>
      </c>
    </row>
    <row r="355" spans="1:11" ht="14.4" customHeight="1" x14ac:dyDescent="0.3">
      <c r="A355" s="648" t="s">
        <v>553</v>
      </c>
      <c r="B355" s="649" t="s">
        <v>1391</v>
      </c>
      <c r="C355" s="650" t="s">
        <v>573</v>
      </c>
      <c r="D355" s="651" t="s">
        <v>1395</v>
      </c>
      <c r="E355" s="650" t="s">
        <v>2609</v>
      </c>
      <c r="F355" s="651" t="s">
        <v>2610</v>
      </c>
      <c r="G355" s="650" t="s">
        <v>2536</v>
      </c>
      <c r="H355" s="650" t="s">
        <v>2537</v>
      </c>
      <c r="I355" s="652">
        <v>2488.9699999999998</v>
      </c>
      <c r="J355" s="652">
        <v>1</v>
      </c>
      <c r="K355" s="653">
        <v>2488.9699999999998</v>
      </c>
    </row>
    <row r="356" spans="1:11" ht="14.4" customHeight="1" x14ac:dyDescent="0.3">
      <c r="A356" s="648" t="s">
        <v>553</v>
      </c>
      <c r="B356" s="649" t="s">
        <v>1391</v>
      </c>
      <c r="C356" s="650" t="s">
        <v>573</v>
      </c>
      <c r="D356" s="651" t="s">
        <v>1395</v>
      </c>
      <c r="E356" s="650" t="s">
        <v>2609</v>
      </c>
      <c r="F356" s="651" t="s">
        <v>2610</v>
      </c>
      <c r="G356" s="650" t="s">
        <v>2538</v>
      </c>
      <c r="H356" s="650" t="s">
        <v>2539</v>
      </c>
      <c r="I356" s="652">
        <v>1951.73</v>
      </c>
      <c r="J356" s="652">
        <v>1</v>
      </c>
      <c r="K356" s="653">
        <v>1951.73</v>
      </c>
    </row>
    <row r="357" spans="1:11" ht="14.4" customHeight="1" x14ac:dyDescent="0.3">
      <c r="A357" s="648" t="s">
        <v>553</v>
      </c>
      <c r="B357" s="649" t="s">
        <v>1391</v>
      </c>
      <c r="C357" s="650" t="s">
        <v>573</v>
      </c>
      <c r="D357" s="651" t="s">
        <v>1395</v>
      </c>
      <c r="E357" s="650" t="s">
        <v>2609</v>
      </c>
      <c r="F357" s="651" t="s">
        <v>2610</v>
      </c>
      <c r="G357" s="650" t="s">
        <v>2540</v>
      </c>
      <c r="H357" s="650" t="s">
        <v>2541</v>
      </c>
      <c r="I357" s="652">
        <v>137.78500000000003</v>
      </c>
      <c r="J357" s="652">
        <v>14</v>
      </c>
      <c r="K357" s="653">
        <v>1931.15</v>
      </c>
    </row>
    <row r="358" spans="1:11" ht="14.4" customHeight="1" x14ac:dyDescent="0.3">
      <c r="A358" s="648" t="s">
        <v>553</v>
      </c>
      <c r="B358" s="649" t="s">
        <v>1391</v>
      </c>
      <c r="C358" s="650" t="s">
        <v>573</v>
      </c>
      <c r="D358" s="651" t="s">
        <v>1395</v>
      </c>
      <c r="E358" s="650" t="s">
        <v>2609</v>
      </c>
      <c r="F358" s="651" t="s">
        <v>2610</v>
      </c>
      <c r="G358" s="650" t="s">
        <v>2542</v>
      </c>
      <c r="H358" s="650" t="s">
        <v>2543</v>
      </c>
      <c r="I358" s="652">
        <v>2041.6</v>
      </c>
      <c r="J358" s="652">
        <v>1</v>
      </c>
      <c r="K358" s="653">
        <v>2041.6</v>
      </c>
    </row>
    <row r="359" spans="1:11" ht="14.4" customHeight="1" x14ac:dyDescent="0.3">
      <c r="A359" s="648" t="s">
        <v>553</v>
      </c>
      <c r="B359" s="649" t="s">
        <v>1391</v>
      </c>
      <c r="C359" s="650" t="s">
        <v>573</v>
      </c>
      <c r="D359" s="651" t="s">
        <v>1395</v>
      </c>
      <c r="E359" s="650" t="s">
        <v>2609</v>
      </c>
      <c r="F359" s="651" t="s">
        <v>2610</v>
      </c>
      <c r="G359" s="650" t="s">
        <v>2544</v>
      </c>
      <c r="H359" s="650" t="s">
        <v>2545</v>
      </c>
      <c r="I359" s="652">
        <v>334.34000000000003</v>
      </c>
      <c r="J359" s="652">
        <v>3</v>
      </c>
      <c r="K359" s="653">
        <v>996.3</v>
      </c>
    </row>
    <row r="360" spans="1:11" ht="14.4" customHeight="1" x14ac:dyDescent="0.3">
      <c r="A360" s="648" t="s">
        <v>553</v>
      </c>
      <c r="B360" s="649" t="s">
        <v>1391</v>
      </c>
      <c r="C360" s="650" t="s">
        <v>573</v>
      </c>
      <c r="D360" s="651" t="s">
        <v>1395</v>
      </c>
      <c r="E360" s="650" t="s">
        <v>2609</v>
      </c>
      <c r="F360" s="651" t="s">
        <v>2610</v>
      </c>
      <c r="G360" s="650" t="s">
        <v>2546</v>
      </c>
      <c r="H360" s="650" t="s">
        <v>2547</v>
      </c>
      <c r="I360" s="652">
        <v>327.62</v>
      </c>
      <c r="J360" s="652">
        <v>1</v>
      </c>
      <c r="K360" s="653">
        <v>327.62</v>
      </c>
    </row>
    <row r="361" spans="1:11" ht="14.4" customHeight="1" x14ac:dyDescent="0.3">
      <c r="A361" s="648" t="s">
        <v>553</v>
      </c>
      <c r="B361" s="649" t="s">
        <v>1391</v>
      </c>
      <c r="C361" s="650" t="s">
        <v>573</v>
      </c>
      <c r="D361" s="651" t="s">
        <v>1395</v>
      </c>
      <c r="E361" s="650" t="s">
        <v>2609</v>
      </c>
      <c r="F361" s="651" t="s">
        <v>2610</v>
      </c>
      <c r="G361" s="650" t="s">
        <v>2548</v>
      </c>
      <c r="H361" s="650" t="s">
        <v>2549</v>
      </c>
      <c r="I361" s="652">
        <v>137.19</v>
      </c>
      <c r="J361" s="652">
        <v>1</v>
      </c>
      <c r="K361" s="653">
        <v>137.19</v>
      </c>
    </row>
    <row r="362" spans="1:11" ht="14.4" customHeight="1" x14ac:dyDescent="0.3">
      <c r="A362" s="648" t="s">
        <v>553</v>
      </c>
      <c r="B362" s="649" t="s">
        <v>1391</v>
      </c>
      <c r="C362" s="650" t="s">
        <v>573</v>
      </c>
      <c r="D362" s="651" t="s">
        <v>1395</v>
      </c>
      <c r="E362" s="650" t="s">
        <v>2609</v>
      </c>
      <c r="F362" s="651" t="s">
        <v>2610</v>
      </c>
      <c r="G362" s="650" t="s">
        <v>2550</v>
      </c>
      <c r="H362" s="650" t="s">
        <v>2551</v>
      </c>
      <c r="I362" s="652">
        <v>259.7</v>
      </c>
      <c r="J362" s="652">
        <v>1</v>
      </c>
      <c r="K362" s="653">
        <v>259.7</v>
      </c>
    </row>
    <row r="363" spans="1:11" ht="14.4" customHeight="1" x14ac:dyDescent="0.3">
      <c r="A363" s="648" t="s">
        <v>553</v>
      </c>
      <c r="B363" s="649" t="s">
        <v>1391</v>
      </c>
      <c r="C363" s="650" t="s">
        <v>573</v>
      </c>
      <c r="D363" s="651" t="s">
        <v>1395</v>
      </c>
      <c r="E363" s="650" t="s">
        <v>2609</v>
      </c>
      <c r="F363" s="651" t="s">
        <v>2610</v>
      </c>
      <c r="G363" s="650" t="s">
        <v>2552</v>
      </c>
      <c r="H363" s="650" t="s">
        <v>2553</v>
      </c>
      <c r="I363" s="652">
        <v>1427.28</v>
      </c>
      <c r="J363" s="652">
        <v>6</v>
      </c>
      <c r="K363" s="653">
        <v>8563.69</v>
      </c>
    </row>
    <row r="364" spans="1:11" ht="14.4" customHeight="1" x14ac:dyDescent="0.3">
      <c r="A364" s="648" t="s">
        <v>553</v>
      </c>
      <c r="B364" s="649" t="s">
        <v>1391</v>
      </c>
      <c r="C364" s="650" t="s">
        <v>573</v>
      </c>
      <c r="D364" s="651" t="s">
        <v>1395</v>
      </c>
      <c r="E364" s="650" t="s">
        <v>2609</v>
      </c>
      <c r="F364" s="651" t="s">
        <v>2610</v>
      </c>
      <c r="G364" s="650" t="s">
        <v>2554</v>
      </c>
      <c r="H364" s="650" t="s">
        <v>2555</v>
      </c>
      <c r="I364" s="652">
        <v>136.22999999999999</v>
      </c>
      <c r="J364" s="652">
        <v>4</v>
      </c>
      <c r="K364" s="653">
        <v>544.92999999999995</v>
      </c>
    </row>
    <row r="365" spans="1:11" ht="14.4" customHeight="1" x14ac:dyDescent="0.3">
      <c r="A365" s="648" t="s">
        <v>553</v>
      </c>
      <c r="B365" s="649" t="s">
        <v>1391</v>
      </c>
      <c r="C365" s="650" t="s">
        <v>573</v>
      </c>
      <c r="D365" s="651" t="s">
        <v>1395</v>
      </c>
      <c r="E365" s="650" t="s">
        <v>2609</v>
      </c>
      <c r="F365" s="651" t="s">
        <v>2610</v>
      </c>
      <c r="G365" s="650" t="s">
        <v>2556</v>
      </c>
      <c r="H365" s="650" t="s">
        <v>2557</v>
      </c>
      <c r="I365" s="652">
        <v>11413.6</v>
      </c>
      <c r="J365" s="652">
        <v>1</v>
      </c>
      <c r="K365" s="653">
        <v>11413.6</v>
      </c>
    </row>
    <row r="366" spans="1:11" ht="14.4" customHeight="1" x14ac:dyDescent="0.3">
      <c r="A366" s="648" t="s">
        <v>553</v>
      </c>
      <c r="B366" s="649" t="s">
        <v>1391</v>
      </c>
      <c r="C366" s="650" t="s">
        <v>573</v>
      </c>
      <c r="D366" s="651" t="s">
        <v>1395</v>
      </c>
      <c r="E366" s="650" t="s">
        <v>2609</v>
      </c>
      <c r="F366" s="651" t="s">
        <v>2610</v>
      </c>
      <c r="G366" s="650" t="s">
        <v>2558</v>
      </c>
      <c r="H366" s="650" t="s">
        <v>2559</v>
      </c>
      <c r="I366" s="652">
        <v>1427.28</v>
      </c>
      <c r="J366" s="652">
        <v>8</v>
      </c>
      <c r="K366" s="653">
        <v>11418.22</v>
      </c>
    </row>
    <row r="367" spans="1:11" ht="14.4" customHeight="1" x14ac:dyDescent="0.3">
      <c r="A367" s="648" t="s">
        <v>553</v>
      </c>
      <c r="B367" s="649" t="s">
        <v>1391</v>
      </c>
      <c r="C367" s="650" t="s">
        <v>573</v>
      </c>
      <c r="D367" s="651" t="s">
        <v>1395</v>
      </c>
      <c r="E367" s="650" t="s">
        <v>2609</v>
      </c>
      <c r="F367" s="651" t="s">
        <v>2610</v>
      </c>
      <c r="G367" s="650" t="s">
        <v>2560</v>
      </c>
      <c r="H367" s="650" t="s">
        <v>2561</v>
      </c>
      <c r="I367" s="652">
        <v>11413.69</v>
      </c>
      <c r="J367" s="652">
        <v>1</v>
      </c>
      <c r="K367" s="653">
        <v>11413.69</v>
      </c>
    </row>
    <row r="368" spans="1:11" ht="14.4" customHeight="1" x14ac:dyDescent="0.3">
      <c r="A368" s="648" t="s">
        <v>553</v>
      </c>
      <c r="B368" s="649" t="s">
        <v>1391</v>
      </c>
      <c r="C368" s="650" t="s">
        <v>573</v>
      </c>
      <c r="D368" s="651" t="s">
        <v>1395</v>
      </c>
      <c r="E368" s="650" t="s">
        <v>2599</v>
      </c>
      <c r="F368" s="651" t="s">
        <v>2600</v>
      </c>
      <c r="G368" s="650" t="s">
        <v>2395</v>
      </c>
      <c r="H368" s="650" t="s">
        <v>2396</v>
      </c>
      <c r="I368" s="652">
        <v>33.729999999999997</v>
      </c>
      <c r="J368" s="652">
        <v>36</v>
      </c>
      <c r="K368" s="653">
        <v>1214.26</v>
      </c>
    </row>
    <row r="369" spans="1:11" ht="14.4" customHeight="1" x14ac:dyDescent="0.3">
      <c r="A369" s="648" t="s">
        <v>553</v>
      </c>
      <c r="B369" s="649" t="s">
        <v>1391</v>
      </c>
      <c r="C369" s="650" t="s">
        <v>573</v>
      </c>
      <c r="D369" s="651" t="s">
        <v>1395</v>
      </c>
      <c r="E369" s="650" t="s">
        <v>2599</v>
      </c>
      <c r="F369" s="651" t="s">
        <v>2600</v>
      </c>
      <c r="G369" s="650" t="s">
        <v>2145</v>
      </c>
      <c r="H369" s="650" t="s">
        <v>2146</v>
      </c>
      <c r="I369" s="652">
        <v>46.03</v>
      </c>
      <c r="J369" s="652">
        <v>180</v>
      </c>
      <c r="K369" s="653">
        <v>8285.4</v>
      </c>
    </row>
    <row r="370" spans="1:11" ht="14.4" customHeight="1" x14ac:dyDescent="0.3">
      <c r="A370" s="648" t="s">
        <v>553</v>
      </c>
      <c r="B370" s="649" t="s">
        <v>1391</v>
      </c>
      <c r="C370" s="650" t="s">
        <v>573</v>
      </c>
      <c r="D370" s="651" t="s">
        <v>1395</v>
      </c>
      <c r="E370" s="650" t="s">
        <v>2599</v>
      </c>
      <c r="F370" s="651" t="s">
        <v>2600</v>
      </c>
      <c r="G370" s="650" t="s">
        <v>2399</v>
      </c>
      <c r="H370" s="650" t="s">
        <v>2400</v>
      </c>
      <c r="I370" s="652">
        <v>34.119999999999997</v>
      </c>
      <c r="J370" s="652">
        <v>108</v>
      </c>
      <c r="K370" s="653">
        <v>3685.01</v>
      </c>
    </row>
    <row r="371" spans="1:11" ht="14.4" customHeight="1" x14ac:dyDescent="0.3">
      <c r="A371" s="648" t="s">
        <v>553</v>
      </c>
      <c r="B371" s="649" t="s">
        <v>1391</v>
      </c>
      <c r="C371" s="650" t="s">
        <v>573</v>
      </c>
      <c r="D371" s="651" t="s">
        <v>1395</v>
      </c>
      <c r="E371" s="650" t="s">
        <v>2599</v>
      </c>
      <c r="F371" s="651" t="s">
        <v>2600</v>
      </c>
      <c r="G371" s="650" t="s">
        <v>2147</v>
      </c>
      <c r="H371" s="650" t="s">
        <v>2148</v>
      </c>
      <c r="I371" s="652">
        <v>43.92</v>
      </c>
      <c r="J371" s="652">
        <v>72</v>
      </c>
      <c r="K371" s="653">
        <v>3162.5</v>
      </c>
    </row>
    <row r="372" spans="1:11" ht="14.4" customHeight="1" x14ac:dyDescent="0.3">
      <c r="A372" s="648" t="s">
        <v>553</v>
      </c>
      <c r="B372" s="649" t="s">
        <v>1391</v>
      </c>
      <c r="C372" s="650" t="s">
        <v>573</v>
      </c>
      <c r="D372" s="651" t="s">
        <v>1395</v>
      </c>
      <c r="E372" s="650" t="s">
        <v>2599</v>
      </c>
      <c r="F372" s="651" t="s">
        <v>2600</v>
      </c>
      <c r="G372" s="650" t="s">
        <v>2562</v>
      </c>
      <c r="H372" s="650" t="s">
        <v>2563</v>
      </c>
      <c r="I372" s="652">
        <v>31.36</v>
      </c>
      <c r="J372" s="652">
        <v>24</v>
      </c>
      <c r="K372" s="653">
        <v>752.72</v>
      </c>
    </row>
    <row r="373" spans="1:11" ht="14.4" customHeight="1" x14ac:dyDescent="0.3">
      <c r="A373" s="648" t="s">
        <v>553</v>
      </c>
      <c r="B373" s="649" t="s">
        <v>1391</v>
      </c>
      <c r="C373" s="650" t="s">
        <v>573</v>
      </c>
      <c r="D373" s="651" t="s">
        <v>1395</v>
      </c>
      <c r="E373" s="650" t="s">
        <v>2599</v>
      </c>
      <c r="F373" s="651" t="s">
        <v>2600</v>
      </c>
      <c r="G373" s="650" t="s">
        <v>2564</v>
      </c>
      <c r="H373" s="650" t="s">
        <v>2565</v>
      </c>
      <c r="I373" s="652">
        <v>30.32</v>
      </c>
      <c r="J373" s="652">
        <v>48</v>
      </c>
      <c r="K373" s="653">
        <v>1455.26</v>
      </c>
    </row>
    <row r="374" spans="1:11" ht="14.4" customHeight="1" x14ac:dyDescent="0.3">
      <c r="A374" s="648" t="s">
        <v>553</v>
      </c>
      <c r="B374" s="649" t="s">
        <v>1391</v>
      </c>
      <c r="C374" s="650" t="s">
        <v>573</v>
      </c>
      <c r="D374" s="651" t="s">
        <v>1395</v>
      </c>
      <c r="E374" s="650" t="s">
        <v>2599</v>
      </c>
      <c r="F374" s="651" t="s">
        <v>2600</v>
      </c>
      <c r="G374" s="650" t="s">
        <v>2347</v>
      </c>
      <c r="H374" s="650" t="s">
        <v>2348</v>
      </c>
      <c r="I374" s="652">
        <v>69.92</v>
      </c>
      <c r="J374" s="652">
        <v>144</v>
      </c>
      <c r="K374" s="653">
        <v>10067.98</v>
      </c>
    </row>
    <row r="375" spans="1:11" ht="14.4" customHeight="1" x14ac:dyDescent="0.3">
      <c r="A375" s="648" t="s">
        <v>553</v>
      </c>
      <c r="B375" s="649" t="s">
        <v>1391</v>
      </c>
      <c r="C375" s="650" t="s">
        <v>573</v>
      </c>
      <c r="D375" s="651" t="s">
        <v>1395</v>
      </c>
      <c r="E375" s="650" t="s">
        <v>2599</v>
      </c>
      <c r="F375" s="651" t="s">
        <v>2600</v>
      </c>
      <c r="G375" s="650" t="s">
        <v>2413</v>
      </c>
      <c r="H375" s="650" t="s">
        <v>2414</v>
      </c>
      <c r="I375" s="652">
        <v>36.39</v>
      </c>
      <c r="J375" s="652">
        <v>36</v>
      </c>
      <c r="K375" s="653">
        <v>1310</v>
      </c>
    </row>
    <row r="376" spans="1:11" ht="14.4" customHeight="1" x14ac:dyDescent="0.3">
      <c r="A376" s="648" t="s">
        <v>553</v>
      </c>
      <c r="B376" s="649" t="s">
        <v>1391</v>
      </c>
      <c r="C376" s="650" t="s">
        <v>573</v>
      </c>
      <c r="D376" s="651" t="s">
        <v>1395</v>
      </c>
      <c r="E376" s="650" t="s">
        <v>2599</v>
      </c>
      <c r="F376" s="651" t="s">
        <v>2600</v>
      </c>
      <c r="G376" s="650" t="s">
        <v>2349</v>
      </c>
      <c r="H376" s="650" t="s">
        <v>2350</v>
      </c>
      <c r="I376" s="652">
        <v>32.94</v>
      </c>
      <c r="J376" s="652">
        <v>36</v>
      </c>
      <c r="K376" s="653">
        <v>1186</v>
      </c>
    </row>
    <row r="377" spans="1:11" ht="14.4" customHeight="1" x14ac:dyDescent="0.3">
      <c r="A377" s="648" t="s">
        <v>553</v>
      </c>
      <c r="B377" s="649" t="s">
        <v>1391</v>
      </c>
      <c r="C377" s="650" t="s">
        <v>573</v>
      </c>
      <c r="D377" s="651" t="s">
        <v>1395</v>
      </c>
      <c r="E377" s="650" t="s">
        <v>2599</v>
      </c>
      <c r="F377" s="651" t="s">
        <v>2600</v>
      </c>
      <c r="G377" s="650" t="s">
        <v>2149</v>
      </c>
      <c r="H377" s="650" t="s">
        <v>2150</v>
      </c>
      <c r="I377" s="652">
        <v>33.5</v>
      </c>
      <c r="J377" s="652">
        <v>36</v>
      </c>
      <c r="K377" s="653">
        <v>1206</v>
      </c>
    </row>
    <row r="378" spans="1:11" ht="14.4" customHeight="1" x14ac:dyDescent="0.3">
      <c r="A378" s="648" t="s">
        <v>553</v>
      </c>
      <c r="B378" s="649" t="s">
        <v>1391</v>
      </c>
      <c r="C378" s="650" t="s">
        <v>573</v>
      </c>
      <c r="D378" s="651" t="s">
        <v>1395</v>
      </c>
      <c r="E378" s="650" t="s">
        <v>2599</v>
      </c>
      <c r="F378" s="651" t="s">
        <v>2600</v>
      </c>
      <c r="G378" s="650" t="s">
        <v>2415</v>
      </c>
      <c r="H378" s="650" t="s">
        <v>2416</v>
      </c>
      <c r="I378" s="652">
        <v>67.42</v>
      </c>
      <c r="J378" s="652">
        <v>72</v>
      </c>
      <c r="K378" s="653">
        <v>4854.33</v>
      </c>
    </row>
    <row r="379" spans="1:11" ht="14.4" customHeight="1" x14ac:dyDescent="0.3">
      <c r="A379" s="648" t="s">
        <v>553</v>
      </c>
      <c r="B379" s="649" t="s">
        <v>1391</v>
      </c>
      <c r="C379" s="650" t="s">
        <v>573</v>
      </c>
      <c r="D379" s="651" t="s">
        <v>1395</v>
      </c>
      <c r="E379" s="650" t="s">
        <v>2599</v>
      </c>
      <c r="F379" s="651" t="s">
        <v>2600</v>
      </c>
      <c r="G379" s="650" t="s">
        <v>2417</v>
      </c>
      <c r="H379" s="650" t="s">
        <v>2418</v>
      </c>
      <c r="I379" s="652">
        <v>34.89</v>
      </c>
      <c r="J379" s="652">
        <v>72</v>
      </c>
      <c r="K379" s="653">
        <v>2511.9899999999998</v>
      </c>
    </row>
    <row r="380" spans="1:11" ht="14.4" customHeight="1" x14ac:dyDescent="0.3">
      <c r="A380" s="648" t="s">
        <v>553</v>
      </c>
      <c r="B380" s="649" t="s">
        <v>1391</v>
      </c>
      <c r="C380" s="650" t="s">
        <v>573</v>
      </c>
      <c r="D380" s="651" t="s">
        <v>1395</v>
      </c>
      <c r="E380" s="650" t="s">
        <v>2599</v>
      </c>
      <c r="F380" s="651" t="s">
        <v>2600</v>
      </c>
      <c r="G380" s="650" t="s">
        <v>2566</v>
      </c>
      <c r="H380" s="650" t="s">
        <v>2567</v>
      </c>
      <c r="I380" s="652">
        <v>143.75</v>
      </c>
      <c r="J380" s="652">
        <v>24</v>
      </c>
      <c r="K380" s="653">
        <v>3450</v>
      </c>
    </row>
    <row r="381" spans="1:11" ht="14.4" customHeight="1" x14ac:dyDescent="0.3">
      <c r="A381" s="648" t="s">
        <v>553</v>
      </c>
      <c r="B381" s="649" t="s">
        <v>1391</v>
      </c>
      <c r="C381" s="650" t="s">
        <v>573</v>
      </c>
      <c r="D381" s="651" t="s">
        <v>1395</v>
      </c>
      <c r="E381" s="650" t="s">
        <v>2599</v>
      </c>
      <c r="F381" s="651" t="s">
        <v>2600</v>
      </c>
      <c r="G381" s="650" t="s">
        <v>2568</v>
      </c>
      <c r="H381" s="650" t="s">
        <v>2569</v>
      </c>
      <c r="I381" s="652">
        <v>143.75</v>
      </c>
      <c r="J381" s="652">
        <v>24</v>
      </c>
      <c r="K381" s="653">
        <v>3450</v>
      </c>
    </row>
    <row r="382" spans="1:11" ht="14.4" customHeight="1" x14ac:dyDescent="0.3">
      <c r="A382" s="648" t="s">
        <v>553</v>
      </c>
      <c r="B382" s="649" t="s">
        <v>1391</v>
      </c>
      <c r="C382" s="650" t="s">
        <v>573</v>
      </c>
      <c r="D382" s="651" t="s">
        <v>1395</v>
      </c>
      <c r="E382" s="650" t="s">
        <v>2601</v>
      </c>
      <c r="F382" s="651" t="s">
        <v>2602</v>
      </c>
      <c r="G382" s="650" t="s">
        <v>2151</v>
      </c>
      <c r="H382" s="650" t="s">
        <v>2152</v>
      </c>
      <c r="I382" s="652">
        <v>0.3</v>
      </c>
      <c r="J382" s="652">
        <v>2000</v>
      </c>
      <c r="K382" s="653">
        <v>600</v>
      </c>
    </row>
    <row r="383" spans="1:11" ht="14.4" customHeight="1" x14ac:dyDescent="0.3">
      <c r="A383" s="648" t="s">
        <v>553</v>
      </c>
      <c r="B383" s="649" t="s">
        <v>1391</v>
      </c>
      <c r="C383" s="650" t="s">
        <v>573</v>
      </c>
      <c r="D383" s="651" t="s">
        <v>1395</v>
      </c>
      <c r="E383" s="650" t="s">
        <v>2601</v>
      </c>
      <c r="F383" s="651" t="s">
        <v>2602</v>
      </c>
      <c r="G383" s="650" t="s">
        <v>2153</v>
      </c>
      <c r="H383" s="650" t="s">
        <v>2154</v>
      </c>
      <c r="I383" s="652">
        <v>0.30333333333333329</v>
      </c>
      <c r="J383" s="652">
        <v>800</v>
      </c>
      <c r="K383" s="653">
        <v>243</v>
      </c>
    </row>
    <row r="384" spans="1:11" ht="14.4" customHeight="1" x14ac:dyDescent="0.3">
      <c r="A384" s="648" t="s">
        <v>553</v>
      </c>
      <c r="B384" s="649" t="s">
        <v>1391</v>
      </c>
      <c r="C384" s="650" t="s">
        <v>573</v>
      </c>
      <c r="D384" s="651" t="s">
        <v>1395</v>
      </c>
      <c r="E384" s="650" t="s">
        <v>2601</v>
      </c>
      <c r="F384" s="651" t="s">
        <v>2602</v>
      </c>
      <c r="G384" s="650" t="s">
        <v>2570</v>
      </c>
      <c r="H384" s="650" t="s">
        <v>2571</v>
      </c>
      <c r="I384" s="652">
        <v>372.26</v>
      </c>
      <c r="J384" s="652">
        <v>2</v>
      </c>
      <c r="K384" s="653">
        <v>744.52</v>
      </c>
    </row>
    <row r="385" spans="1:11" ht="14.4" customHeight="1" x14ac:dyDescent="0.3">
      <c r="A385" s="648" t="s">
        <v>553</v>
      </c>
      <c r="B385" s="649" t="s">
        <v>1391</v>
      </c>
      <c r="C385" s="650" t="s">
        <v>573</v>
      </c>
      <c r="D385" s="651" t="s">
        <v>1395</v>
      </c>
      <c r="E385" s="650" t="s">
        <v>2601</v>
      </c>
      <c r="F385" s="651" t="s">
        <v>2602</v>
      </c>
      <c r="G385" s="650" t="s">
        <v>2159</v>
      </c>
      <c r="H385" s="650" t="s">
        <v>2160</v>
      </c>
      <c r="I385" s="652">
        <v>372.25</v>
      </c>
      <c r="J385" s="652">
        <v>1</v>
      </c>
      <c r="K385" s="653">
        <v>372.25</v>
      </c>
    </row>
    <row r="386" spans="1:11" ht="14.4" customHeight="1" x14ac:dyDescent="0.3">
      <c r="A386" s="648" t="s">
        <v>553</v>
      </c>
      <c r="B386" s="649" t="s">
        <v>1391</v>
      </c>
      <c r="C386" s="650" t="s">
        <v>573</v>
      </c>
      <c r="D386" s="651" t="s">
        <v>1395</v>
      </c>
      <c r="E386" s="650" t="s">
        <v>2603</v>
      </c>
      <c r="F386" s="651" t="s">
        <v>2604</v>
      </c>
      <c r="G386" s="650" t="s">
        <v>2572</v>
      </c>
      <c r="H386" s="650" t="s">
        <v>2573</v>
      </c>
      <c r="I386" s="652">
        <v>10.55</v>
      </c>
      <c r="J386" s="652">
        <v>40</v>
      </c>
      <c r="K386" s="653">
        <v>422.05</v>
      </c>
    </row>
    <row r="387" spans="1:11" ht="14.4" customHeight="1" x14ac:dyDescent="0.3">
      <c r="A387" s="648" t="s">
        <v>553</v>
      </c>
      <c r="B387" s="649" t="s">
        <v>1391</v>
      </c>
      <c r="C387" s="650" t="s">
        <v>573</v>
      </c>
      <c r="D387" s="651" t="s">
        <v>1395</v>
      </c>
      <c r="E387" s="650" t="s">
        <v>2603</v>
      </c>
      <c r="F387" s="651" t="s">
        <v>2604</v>
      </c>
      <c r="G387" s="650" t="s">
        <v>2574</v>
      </c>
      <c r="H387" s="650" t="s">
        <v>2575</v>
      </c>
      <c r="I387" s="652">
        <v>7.5</v>
      </c>
      <c r="J387" s="652">
        <v>150</v>
      </c>
      <c r="K387" s="653">
        <v>1125</v>
      </c>
    </row>
    <row r="388" spans="1:11" ht="14.4" customHeight="1" x14ac:dyDescent="0.3">
      <c r="A388" s="648" t="s">
        <v>553</v>
      </c>
      <c r="B388" s="649" t="s">
        <v>1391</v>
      </c>
      <c r="C388" s="650" t="s">
        <v>573</v>
      </c>
      <c r="D388" s="651" t="s">
        <v>1395</v>
      </c>
      <c r="E388" s="650" t="s">
        <v>2603</v>
      </c>
      <c r="F388" s="651" t="s">
        <v>2604</v>
      </c>
      <c r="G388" s="650" t="s">
        <v>2576</v>
      </c>
      <c r="H388" s="650" t="s">
        <v>2577</v>
      </c>
      <c r="I388" s="652">
        <v>7.5049999999999999</v>
      </c>
      <c r="J388" s="652">
        <v>200</v>
      </c>
      <c r="K388" s="653">
        <v>1501.5</v>
      </c>
    </row>
    <row r="389" spans="1:11" ht="14.4" customHeight="1" x14ac:dyDescent="0.3">
      <c r="A389" s="648" t="s">
        <v>553</v>
      </c>
      <c r="B389" s="649" t="s">
        <v>1391</v>
      </c>
      <c r="C389" s="650" t="s">
        <v>573</v>
      </c>
      <c r="D389" s="651" t="s">
        <v>1395</v>
      </c>
      <c r="E389" s="650" t="s">
        <v>2603</v>
      </c>
      <c r="F389" s="651" t="s">
        <v>2604</v>
      </c>
      <c r="G389" s="650" t="s">
        <v>2576</v>
      </c>
      <c r="H389" s="650" t="s">
        <v>2578</v>
      </c>
      <c r="I389" s="652">
        <v>7.503333333333333</v>
      </c>
      <c r="J389" s="652">
        <v>600</v>
      </c>
      <c r="K389" s="653">
        <v>4502.5</v>
      </c>
    </row>
    <row r="390" spans="1:11" ht="14.4" customHeight="1" x14ac:dyDescent="0.3">
      <c r="A390" s="648" t="s">
        <v>553</v>
      </c>
      <c r="B390" s="649" t="s">
        <v>1391</v>
      </c>
      <c r="C390" s="650" t="s">
        <v>573</v>
      </c>
      <c r="D390" s="651" t="s">
        <v>1395</v>
      </c>
      <c r="E390" s="650" t="s">
        <v>2603</v>
      </c>
      <c r="F390" s="651" t="s">
        <v>2604</v>
      </c>
      <c r="G390" s="650" t="s">
        <v>2579</v>
      </c>
      <c r="H390" s="650" t="s">
        <v>2580</v>
      </c>
      <c r="I390" s="652">
        <v>7.5</v>
      </c>
      <c r="J390" s="652">
        <v>50</v>
      </c>
      <c r="K390" s="653">
        <v>375</v>
      </c>
    </row>
    <row r="391" spans="1:11" ht="14.4" customHeight="1" x14ac:dyDescent="0.3">
      <c r="A391" s="648" t="s">
        <v>553</v>
      </c>
      <c r="B391" s="649" t="s">
        <v>1391</v>
      </c>
      <c r="C391" s="650" t="s">
        <v>573</v>
      </c>
      <c r="D391" s="651" t="s">
        <v>1395</v>
      </c>
      <c r="E391" s="650" t="s">
        <v>2603</v>
      </c>
      <c r="F391" s="651" t="s">
        <v>2604</v>
      </c>
      <c r="G391" s="650" t="s">
        <v>2579</v>
      </c>
      <c r="H391" s="650" t="s">
        <v>2581</v>
      </c>
      <c r="I391" s="652">
        <v>7.503333333333333</v>
      </c>
      <c r="J391" s="652">
        <v>150</v>
      </c>
      <c r="K391" s="653">
        <v>1125.5</v>
      </c>
    </row>
    <row r="392" spans="1:11" ht="14.4" customHeight="1" x14ac:dyDescent="0.3">
      <c r="A392" s="648" t="s">
        <v>553</v>
      </c>
      <c r="B392" s="649" t="s">
        <v>1391</v>
      </c>
      <c r="C392" s="650" t="s">
        <v>573</v>
      </c>
      <c r="D392" s="651" t="s">
        <v>1395</v>
      </c>
      <c r="E392" s="650" t="s">
        <v>2603</v>
      </c>
      <c r="F392" s="651" t="s">
        <v>2604</v>
      </c>
      <c r="G392" s="650" t="s">
        <v>2582</v>
      </c>
      <c r="H392" s="650" t="s">
        <v>2583</v>
      </c>
      <c r="I392" s="652">
        <v>7.503333333333333</v>
      </c>
      <c r="J392" s="652">
        <v>350</v>
      </c>
      <c r="K392" s="653">
        <v>2626</v>
      </c>
    </row>
    <row r="393" spans="1:11" ht="14.4" customHeight="1" x14ac:dyDescent="0.3">
      <c r="A393" s="648" t="s">
        <v>553</v>
      </c>
      <c r="B393" s="649" t="s">
        <v>1391</v>
      </c>
      <c r="C393" s="650" t="s">
        <v>573</v>
      </c>
      <c r="D393" s="651" t="s">
        <v>1395</v>
      </c>
      <c r="E393" s="650" t="s">
        <v>2603</v>
      </c>
      <c r="F393" s="651" t="s">
        <v>2604</v>
      </c>
      <c r="G393" s="650" t="s">
        <v>2582</v>
      </c>
      <c r="H393" s="650" t="s">
        <v>2584</v>
      </c>
      <c r="I393" s="652">
        <v>7.504999999999999</v>
      </c>
      <c r="J393" s="652">
        <v>500</v>
      </c>
      <c r="K393" s="653">
        <v>3752</v>
      </c>
    </row>
    <row r="394" spans="1:11" ht="14.4" customHeight="1" x14ac:dyDescent="0.3">
      <c r="A394" s="648" t="s">
        <v>553</v>
      </c>
      <c r="B394" s="649" t="s">
        <v>1391</v>
      </c>
      <c r="C394" s="650" t="s">
        <v>573</v>
      </c>
      <c r="D394" s="651" t="s">
        <v>1395</v>
      </c>
      <c r="E394" s="650" t="s">
        <v>2603</v>
      </c>
      <c r="F394" s="651" t="s">
        <v>2604</v>
      </c>
      <c r="G394" s="650" t="s">
        <v>2585</v>
      </c>
      <c r="H394" s="650" t="s">
        <v>2586</v>
      </c>
      <c r="I394" s="652">
        <v>7.5</v>
      </c>
      <c r="J394" s="652">
        <v>300</v>
      </c>
      <c r="K394" s="653">
        <v>2250</v>
      </c>
    </row>
    <row r="395" spans="1:11" ht="14.4" customHeight="1" x14ac:dyDescent="0.3">
      <c r="A395" s="648" t="s">
        <v>553</v>
      </c>
      <c r="B395" s="649" t="s">
        <v>1391</v>
      </c>
      <c r="C395" s="650" t="s">
        <v>573</v>
      </c>
      <c r="D395" s="651" t="s">
        <v>1395</v>
      </c>
      <c r="E395" s="650" t="s">
        <v>2603</v>
      </c>
      <c r="F395" s="651" t="s">
        <v>2604</v>
      </c>
      <c r="G395" s="650" t="s">
        <v>2585</v>
      </c>
      <c r="H395" s="650" t="s">
        <v>2587</v>
      </c>
      <c r="I395" s="652">
        <v>7.5060000000000002</v>
      </c>
      <c r="J395" s="652">
        <v>650</v>
      </c>
      <c r="K395" s="653">
        <v>4879.5</v>
      </c>
    </row>
    <row r="396" spans="1:11" ht="14.4" customHeight="1" x14ac:dyDescent="0.3">
      <c r="A396" s="648" t="s">
        <v>553</v>
      </c>
      <c r="B396" s="649" t="s">
        <v>1391</v>
      </c>
      <c r="C396" s="650" t="s">
        <v>573</v>
      </c>
      <c r="D396" s="651" t="s">
        <v>1395</v>
      </c>
      <c r="E396" s="650" t="s">
        <v>2603</v>
      </c>
      <c r="F396" s="651" t="s">
        <v>2604</v>
      </c>
      <c r="G396" s="650" t="s">
        <v>2588</v>
      </c>
      <c r="H396" s="650" t="s">
        <v>2589</v>
      </c>
      <c r="I396" s="652">
        <v>7.5049999999999999</v>
      </c>
      <c r="J396" s="652">
        <v>100</v>
      </c>
      <c r="K396" s="653">
        <v>750.5</v>
      </c>
    </row>
    <row r="397" spans="1:11" ht="14.4" customHeight="1" x14ac:dyDescent="0.3">
      <c r="A397" s="648" t="s">
        <v>553</v>
      </c>
      <c r="B397" s="649" t="s">
        <v>1391</v>
      </c>
      <c r="C397" s="650" t="s">
        <v>573</v>
      </c>
      <c r="D397" s="651" t="s">
        <v>1395</v>
      </c>
      <c r="E397" s="650" t="s">
        <v>2603</v>
      </c>
      <c r="F397" s="651" t="s">
        <v>2604</v>
      </c>
      <c r="G397" s="650" t="s">
        <v>2588</v>
      </c>
      <c r="H397" s="650" t="s">
        <v>2590</v>
      </c>
      <c r="I397" s="652">
        <v>7.5</v>
      </c>
      <c r="J397" s="652">
        <v>200</v>
      </c>
      <c r="K397" s="653">
        <v>1500.2</v>
      </c>
    </row>
    <row r="398" spans="1:11" ht="14.4" customHeight="1" thickBot="1" x14ac:dyDescent="0.35">
      <c r="A398" s="654" t="s">
        <v>553</v>
      </c>
      <c r="B398" s="655" t="s">
        <v>1391</v>
      </c>
      <c r="C398" s="656" t="s">
        <v>573</v>
      </c>
      <c r="D398" s="657" t="s">
        <v>1395</v>
      </c>
      <c r="E398" s="656" t="s">
        <v>2605</v>
      </c>
      <c r="F398" s="657" t="s">
        <v>2606</v>
      </c>
      <c r="G398" s="656" t="s">
        <v>2591</v>
      </c>
      <c r="H398" s="656" t="s">
        <v>2592</v>
      </c>
      <c r="I398" s="658">
        <v>182.4</v>
      </c>
      <c r="J398" s="658">
        <v>7.6999999999999999E-2</v>
      </c>
      <c r="K398" s="659">
        <v>14.0448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0">
        <v>930</v>
      </c>
      <c r="AH3" s="765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1" t="s">
        <v>275</v>
      </c>
      <c r="AH4" s="765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2"/>
      <c r="AH5" s="765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29.2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0</v>
      </c>
      <c r="E6" s="430">
        <f xml:space="preserve">
TRUNC(IF($A$4&lt;=12,SUMIFS('ON Data'!I:I,'ON Data'!$D:$D,$A$4,'ON Data'!$E:$E,1),SUMIFS('ON Data'!I:I,'ON Data'!$E:$E,1)/'ON Data'!$D$3),1)</f>
        <v>7.6</v>
      </c>
      <c r="F6" s="430">
        <f xml:space="preserve">
TRUNC(IF($A$4&lt;=12,SUMIFS('ON Data'!K:K,'ON Data'!$D:$D,$A$4,'ON Data'!$E:$E,1),SUMIFS('ON Data'!K:K,'ON Data'!$E:$E,1)/'ON Data'!$D$3),1)</f>
        <v>17.8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0.5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1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2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3">
        <f xml:space="preserve">
TRUNC(IF($A$4&lt;=12,SUMIFS('ON Data'!AM:AM,'ON Data'!$D:$D,$A$4,'ON Data'!$E:$E,1),SUMIFS('ON Data'!AM:AM,'ON Data'!$E:$E,1)/'ON Data'!$D$3),1)</f>
        <v>0.2</v>
      </c>
      <c r="AH6" s="765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3"/>
      <c r="AH7" s="765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3"/>
      <c r="AH8" s="765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4"/>
      <c r="AH9" s="765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5"/>
      <c r="AH10" s="765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31722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0</v>
      </c>
      <c r="E11" s="412">
        <f xml:space="preserve">
IF($A$4&lt;=12,SUMIFS('ON Data'!I:I,'ON Data'!$D:$D,$A$4,'ON Data'!$E:$E,2),SUMIFS('ON Data'!I:I,'ON Data'!$E:$E,2))</f>
        <v>8532</v>
      </c>
      <c r="F11" s="412">
        <f xml:space="preserve">
IF($A$4&lt;=12,SUMIFS('ON Data'!K:K,'ON Data'!$D:$D,$A$4,'ON Data'!$E:$E,2),SUMIFS('ON Data'!K:K,'ON Data'!$E:$E,2))</f>
        <v>19032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568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1100.5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2205.5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6">
        <f xml:space="preserve">
IF($A$4&lt;=12,SUMIFS('ON Data'!AM:AM,'ON Data'!$D:$D,$A$4,'ON Data'!$E:$E,2),SUMIFS('ON Data'!AM:AM,'ON Data'!$E:$E,2))</f>
        <v>284</v>
      </c>
      <c r="AH11" s="765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882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852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30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6">
        <f xml:space="preserve">
IF($A$4&lt;=12,SUMIFS('ON Data'!AM:AM,'ON Data'!$D:$D,$A$4,'ON Data'!$E:$E,3),SUMIFS('ON Data'!AM:AM,'ON Data'!$E:$E,3))</f>
        <v>0</v>
      </c>
      <c r="AH12" s="765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1247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0</v>
      </c>
      <c r="E13" s="412">
        <f xml:space="preserve">
IF($A$4&lt;=12,SUMIFS('ON Data'!I:I,'ON Data'!$D:$D,$A$4,'ON Data'!$E:$E,4),SUMIFS('ON Data'!I:I,'ON Data'!$E:$E,4))</f>
        <v>739</v>
      </c>
      <c r="F13" s="412">
        <f xml:space="preserve">
IF($A$4&lt;=12,SUMIFS('ON Data'!K:K,'ON Data'!$D:$D,$A$4,'ON Data'!$E:$E,4),SUMIFS('ON Data'!K:K,'ON Data'!$E:$E,4))</f>
        <v>454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20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34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6">
        <f xml:space="preserve">
IF($A$4&lt;=12,SUMIFS('ON Data'!AM:AM,'ON Data'!$D:$D,$A$4,'ON Data'!$E:$E,4),SUMIFS('ON Data'!AM:AM,'ON Data'!$E:$E,4))</f>
        <v>0</v>
      </c>
      <c r="AH13" s="765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9344</v>
      </c>
      <c r="C14" s="414">
        <f xml:space="preserve">
IF($A$4&lt;=12,SUMIFS('ON Data'!G:G,'ON Data'!$D:$D,$A$4,'ON Data'!$E:$E,5),SUMIFS('ON Data'!G:G,'ON Data'!$E:$E,5))</f>
        <v>9344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7">
        <f xml:space="preserve">
IF($A$4&lt;=12,SUMIFS('ON Data'!AM:AM,'ON Data'!$D:$D,$A$4,'ON Data'!$E:$E,5),SUMIFS('ON Data'!AM:AM,'ON Data'!$E:$E,5))</f>
        <v>0</v>
      </c>
      <c r="AH14" s="765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8"/>
      <c r="AH15" s="765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6">
        <f xml:space="preserve">
IF($A$4&lt;=12,SUMIFS('ON Data'!AM:AM,'ON Data'!$D:$D,$A$4,'ON Data'!$E:$E,7),SUMIFS('ON Data'!AM:AM,'ON Data'!$E:$E,7))</f>
        <v>0</v>
      </c>
      <c r="AH16" s="765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6">
        <f xml:space="preserve">
IF($A$4&lt;=12,SUMIFS('ON Data'!AM:AM,'ON Data'!$D:$D,$A$4,'ON Data'!$E:$E,8),SUMIFS('ON Data'!AM:AM,'ON Data'!$E:$E,8))</f>
        <v>0</v>
      </c>
      <c r="AH17" s="765"/>
    </row>
    <row r="18" spans="1:34" x14ac:dyDescent="0.3">
      <c r="A18" s="395" t="s">
        <v>265</v>
      </c>
      <c r="B18" s="410">
        <f xml:space="preserve">
B19-B16-B17</f>
        <v>822388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551452</v>
      </c>
      <c r="F18" s="412">
        <f t="shared" si="1"/>
        <v>242484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4777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7866</v>
      </c>
      <c r="AA18" s="412">
        <f t="shared" si="1"/>
        <v>0</v>
      </c>
      <c r="AB18" s="412">
        <f t="shared" si="1"/>
        <v>0</v>
      </c>
      <c r="AC18" s="412">
        <f t="shared" si="1"/>
        <v>13376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6">
        <f t="shared" si="1"/>
        <v>2433</v>
      </c>
      <c r="AH18" s="765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822388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551452</v>
      </c>
      <c r="F19" s="421">
        <f xml:space="preserve">
IF($A$4&lt;=12,SUMIFS('ON Data'!K:K,'ON Data'!$D:$D,$A$4,'ON Data'!$E:$E,9),SUMIFS('ON Data'!K:K,'ON Data'!$E:$E,9))</f>
        <v>242484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4777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7866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13376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59">
        <f xml:space="preserve">
IF($A$4&lt;=12,SUMIFS('ON Data'!AM:AM,'ON Data'!$D:$D,$A$4,'ON Data'!$E:$E,9),SUMIFS('ON Data'!AM:AM,'ON Data'!$E:$E,9))</f>
        <v>2433</v>
      </c>
      <c r="AH19" s="765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10885537</v>
      </c>
      <c r="C20" s="423">
        <f xml:space="preserve">
IF($A$4&lt;=12,SUMIFS('ON Data'!G:G,'ON Data'!$D:$D,$A$4,'ON Data'!$E:$E,6),SUMIFS('ON Data'!G:G,'ON Data'!$E:$E,6))</f>
        <v>3027350</v>
      </c>
      <c r="D20" s="424">
        <f xml:space="preserve">
IF($A$4&lt;=12,SUMIFS('ON Data'!H:H,'ON Data'!$D:$D,$A$4,'ON Data'!$E:$E,6),SUMIFS('ON Data'!H:H,'ON Data'!$E:$E,6))</f>
        <v>0</v>
      </c>
      <c r="E20" s="424">
        <f xml:space="preserve">
IF($A$4&lt;=12,SUMIFS('ON Data'!I:I,'ON Data'!$D:$D,$A$4,'ON Data'!$E:$E,6),SUMIFS('ON Data'!I:I,'ON Data'!$E:$E,6))</f>
        <v>3598062</v>
      </c>
      <c r="F20" s="424">
        <f xml:space="preserve">
IF($A$4&lt;=12,SUMIFS('ON Data'!K:K,'ON Data'!$D:$D,$A$4,'ON Data'!$E:$E,6),SUMIFS('ON Data'!K:K,'ON Data'!$E:$E,6))</f>
        <v>3757416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95777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135339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235097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0">
        <f xml:space="preserve">
IF($A$4&lt;=12,SUMIFS('ON Data'!AM:AM,'ON Data'!$D:$D,$A$4,'ON Data'!$E:$E,6),SUMIFS('ON Data'!AM:AM,'ON Data'!$E:$E,6))</f>
        <v>36496</v>
      </c>
      <c r="AH20" s="765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6"/>
      <c r="AH21" s="765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6"/>
      <c r="AH22" s="765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7"/>
      <c r="AH23" s="765"/>
    </row>
    <row r="24" spans="1:34" x14ac:dyDescent="0.3">
      <c r="A24" s="392" t="s">
        <v>267</v>
      </c>
      <c r="B24" s="439" t="s">
        <v>3</v>
      </c>
      <c r="C24" s="766" t="s">
        <v>278</v>
      </c>
      <c r="D24" s="741"/>
      <c r="E24" s="742"/>
      <c r="F24" s="742" t="s">
        <v>279</v>
      </c>
      <c r="G24" s="742"/>
      <c r="H24" s="742"/>
      <c r="I24" s="742"/>
      <c r="J24" s="742"/>
      <c r="K24" s="742"/>
      <c r="L24" s="742"/>
      <c r="M24" s="742"/>
      <c r="N24" s="742"/>
      <c r="O24" s="742"/>
      <c r="P24" s="742"/>
      <c r="Q24" s="742"/>
      <c r="R24" s="742"/>
      <c r="S24" s="742"/>
      <c r="T24" s="742"/>
      <c r="U24" s="742"/>
      <c r="V24" s="742"/>
      <c r="W24" s="742"/>
      <c r="X24" s="742"/>
      <c r="Y24" s="742"/>
      <c r="Z24" s="742"/>
      <c r="AA24" s="742"/>
      <c r="AB24" s="742"/>
      <c r="AC24" s="742"/>
      <c r="AD24" s="742"/>
      <c r="AE24" s="742"/>
      <c r="AF24" s="742"/>
      <c r="AG24" s="761" t="s">
        <v>280</v>
      </c>
      <c r="AH24" s="765"/>
    </row>
    <row r="25" spans="1:34" x14ac:dyDescent="0.3">
      <c r="A25" s="393" t="s">
        <v>94</v>
      </c>
      <c r="B25" s="410">
        <f xml:space="preserve">
SUM(C25:AG25)</f>
        <v>700</v>
      </c>
      <c r="C25" s="767">
        <f xml:space="preserve">
IF($A$4&lt;=12,SUMIFS('ON Data'!H:H,'ON Data'!$D:$D,$A$4,'ON Data'!$E:$E,10),SUMIFS('ON Data'!H:H,'ON Data'!$E:$E,10))</f>
        <v>0</v>
      </c>
      <c r="D25" s="743"/>
      <c r="E25" s="744"/>
      <c r="F25" s="744">
        <f xml:space="preserve">
IF($A$4&lt;=12,SUMIFS('ON Data'!K:K,'ON Data'!$D:$D,$A$4,'ON Data'!$E:$E,10),SUMIFS('ON Data'!K:K,'ON Data'!$E:$E,10))</f>
        <v>700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4"/>
      <c r="Y25" s="744"/>
      <c r="Z25" s="744"/>
      <c r="AA25" s="744"/>
      <c r="AB25" s="744"/>
      <c r="AC25" s="744"/>
      <c r="AD25" s="744"/>
      <c r="AE25" s="744"/>
      <c r="AF25" s="744"/>
      <c r="AG25" s="762">
        <f xml:space="preserve">
IF($A$4&lt;=12,SUMIFS('ON Data'!AM:AM,'ON Data'!$D:$D,$A$4,'ON Data'!$E:$E,10),SUMIFS('ON Data'!AM:AM,'ON Data'!$E:$E,10))</f>
        <v>0</v>
      </c>
      <c r="AH25" s="765"/>
    </row>
    <row r="26" spans="1:34" x14ac:dyDescent="0.3">
      <c r="A26" s="399" t="s">
        <v>277</v>
      </c>
      <c r="B26" s="419">
        <f xml:space="preserve">
SUM(C26:AG26)</f>
        <v>15078</v>
      </c>
      <c r="C26" s="767">
        <f xml:space="preserve">
IF($A$4&lt;=12,SUMIFS('ON Data'!H:H,'ON Data'!$D:$D,$A$4,'ON Data'!$E:$E,11),SUMIFS('ON Data'!H:H,'ON Data'!$E:$E,11))</f>
        <v>15078</v>
      </c>
      <c r="D26" s="743"/>
      <c r="E26" s="744"/>
      <c r="F26" s="745">
        <f xml:space="preserve">
IF($A$4&lt;=12,SUMIFS('ON Data'!K:K,'ON Data'!$D:$D,$A$4,'ON Data'!$E:$E,11),SUMIFS('ON Data'!K:K,'ON Data'!$E:$E,11))</f>
        <v>0</v>
      </c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5"/>
      <c r="V26" s="745"/>
      <c r="W26" s="745"/>
      <c r="X26" s="745"/>
      <c r="Y26" s="745"/>
      <c r="Z26" s="745"/>
      <c r="AA26" s="745"/>
      <c r="AB26" s="745"/>
      <c r="AC26" s="745"/>
      <c r="AD26" s="745"/>
      <c r="AE26" s="745"/>
      <c r="AF26" s="745"/>
      <c r="AG26" s="762">
        <f xml:space="preserve">
IF($A$4&lt;=12,SUMIFS('ON Data'!AM:AM,'ON Data'!$D:$D,$A$4,'ON Data'!$E:$E,11),SUMIFS('ON Data'!AM:AM,'ON Data'!$E:$E,11))</f>
        <v>0</v>
      </c>
      <c r="AH26" s="765"/>
    </row>
    <row r="27" spans="1:34" x14ac:dyDescent="0.3">
      <c r="A27" s="399" t="s">
        <v>96</v>
      </c>
      <c r="B27" s="440">
        <f xml:space="preserve">
IF(B26=0,0,B25/B26)</f>
        <v>4.6425255338904362E-2</v>
      </c>
      <c r="C27" s="768">
        <f xml:space="preserve">
IF(C26=0,0,C25/C26)</f>
        <v>0</v>
      </c>
      <c r="D27" s="746"/>
      <c r="E27" s="747"/>
      <c r="F27" s="747">
        <f xml:space="preserve">
IF(F26=0,0,F25/F26)</f>
        <v>0</v>
      </c>
      <c r="G27" s="747"/>
      <c r="H27" s="747"/>
      <c r="I27" s="747"/>
      <c r="J27" s="747"/>
      <c r="K27" s="747"/>
      <c r="L27" s="747"/>
      <c r="M27" s="747"/>
      <c r="N27" s="747"/>
      <c r="O27" s="747"/>
      <c r="P27" s="747"/>
      <c r="Q27" s="747"/>
      <c r="R27" s="747"/>
      <c r="S27" s="747"/>
      <c r="T27" s="747"/>
      <c r="U27" s="747"/>
      <c r="V27" s="747"/>
      <c r="W27" s="747"/>
      <c r="X27" s="747"/>
      <c r="Y27" s="747"/>
      <c r="Z27" s="747"/>
      <c r="AA27" s="747"/>
      <c r="AB27" s="747"/>
      <c r="AC27" s="747"/>
      <c r="AD27" s="747"/>
      <c r="AE27" s="747"/>
      <c r="AF27" s="747"/>
      <c r="AG27" s="763">
        <f xml:space="preserve">
IF(AG26=0,0,AG25/AG26)</f>
        <v>0</v>
      </c>
      <c r="AH27" s="765"/>
    </row>
    <row r="28" spans="1:34" ht="15" thickBot="1" x14ac:dyDescent="0.35">
      <c r="A28" s="399" t="s">
        <v>276</v>
      </c>
      <c r="B28" s="419">
        <f xml:space="preserve">
SUM(C28:AG28)</f>
        <v>14378</v>
      </c>
      <c r="C28" s="769">
        <f xml:space="preserve">
C26-C25</f>
        <v>15078</v>
      </c>
      <c r="D28" s="748"/>
      <c r="E28" s="749"/>
      <c r="F28" s="749">
        <f xml:space="preserve">
F26-F25</f>
        <v>-700</v>
      </c>
      <c r="G28" s="749"/>
      <c r="H28" s="749"/>
      <c r="I28" s="749"/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64">
        <f xml:space="preserve">
AG26-AG25</f>
        <v>0</v>
      </c>
      <c r="AH28" s="765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1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2614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7</v>
      </c>
      <c r="F3" s="380">
        <f>SUMIF($E5:$E1048576,"&lt;10",F5:F1048576)</f>
        <v>11751325</v>
      </c>
      <c r="G3" s="380">
        <f t="shared" ref="G3:AN3" si="0">SUMIF($E5:$E1048576,"&lt;10",G5:G1048576)</f>
        <v>3036694</v>
      </c>
      <c r="H3" s="380">
        <f t="shared" si="0"/>
        <v>0</v>
      </c>
      <c r="I3" s="380">
        <f t="shared" si="0"/>
        <v>4159690.5000000005</v>
      </c>
      <c r="J3" s="380">
        <f t="shared" si="0"/>
        <v>0</v>
      </c>
      <c r="K3" s="380">
        <f t="shared" si="0"/>
        <v>4019511.25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101155.5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144332.5</v>
      </c>
      <c r="AF3" s="380">
        <f t="shared" si="0"/>
        <v>0</v>
      </c>
      <c r="AG3" s="380">
        <f t="shared" si="0"/>
        <v>0</v>
      </c>
      <c r="AH3" s="380">
        <f t="shared" si="0"/>
        <v>250726.5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39214.75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25</v>
      </c>
      <c r="D5" s="379">
        <v>1</v>
      </c>
      <c r="E5" s="379">
        <v>1</v>
      </c>
      <c r="F5" s="379">
        <v>29</v>
      </c>
      <c r="G5" s="379">
        <v>0</v>
      </c>
      <c r="H5" s="379">
        <v>0</v>
      </c>
      <c r="I5" s="379">
        <v>7.5</v>
      </c>
      <c r="J5" s="379">
        <v>0</v>
      </c>
      <c r="K5" s="379">
        <v>17.75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0.5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1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0.25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25</v>
      </c>
      <c r="D6" s="379">
        <v>1</v>
      </c>
      <c r="E6" s="379">
        <v>2</v>
      </c>
      <c r="F6" s="379">
        <v>4804.3999999999996</v>
      </c>
      <c r="G6" s="379">
        <v>0</v>
      </c>
      <c r="H6" s="379">
        <v>0</v>
      </c>
      <c r="I6" s="379">
        <v>1146.4000000000001</v>
      </c>
      <c r="J6" s="379">
        <v>0</v>
      </c>
      <c r="K6" s="379">
        <v>3026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92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178.25</v>
      </c>
      <c r="AF6" s="379">
        <v>0</v>
      </c>
      <c r="AG6" s="379">
        <v>0</v>
      </c>
      <c r="AH6" s="379">
        <v>315.75</v>
      </c>
      <c r="AI6" s="379">
        <v>0</v>
      </c>
      <c r="AJ6" s="379">
        <v>0</v>
      </c>
      <c r="AK6" s="379">
        <v>0</v>
      </c>
      <c r="AL6" s="379">
        <v>0</v>
      </c>
      <c r="AM6" s="379">
        <v>46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25</v>
      </c>
      <c r="D7" s="379">
        <v>1</v>
      </c>
      <c r="E7" s="379">
        <v>3</v>
      </c>
      <c r="F7" s="379">
        <v>107</v>
      </c>
      <c r="G7" s="379">
        <v>0</v>
      </c>
      <c r="H7" s="379">
        <v>0</v>
      </c>
      <c r="I7" s="379">
        <v>102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5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25</v>
      </c>
      <c r="D8" s="379">
        <v>1</v>
      </c>
      <c r="E8" s="379">
        <v>4</v>
      </c>
      <c r="F8" s="379">
        <v>228</v>
      </c>
      <c r="G8" s="379">
        <v>0</v>
      </c>
      <c r="H8" s="379">
        <v>0</v>
      </c>
      <c r="I8" s="379">
        <v>136</v>
      </c>
      <c r="J8" s="379">
        <v>0</v>
      </c>
      <c r="K8" s="379">
        <v>82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5</v>
      </c>
      <c r="AF8" s="379">
        <v>0</v>
      </c>
      <c r="AG8" s="379">
        <v>0</v>
      </c>
      <c r="AH8" s="379">
        <v>5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25</v>
      </c>
      <c r="D9" s="379">
        <v>1</v>
      </c>
      <c r="E9" s="379">
        <v>5</v>
      </c>
      <c r="F9" s="379">
        <v>1359</v>
      </c>
      <c r="G9" s="379">
        <v>1359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25</v>
      </c>
      <c r="D10" s="379">
        <v>1</v>
      </c>
      <c r="E10" s="379">
        <v>6</v>
      </c>
      <c r="F10" s="379">
        <v>1663701</v>
      </c>
      <c r="G10" s="379">
        <v>441450</v>
      </c>
      <c r="H10" s="379">
        <v>0</v>
      </c>
      <c r="I10" s="379">
        <v>654944</v>
      </c>
      <c r="J10" s="379">
        <v>0</v>
      </c>
      <c r="K10" s="379">
        <v>501034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12589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18064</v>
      </c>
      <c r="AF10" s="379">
        <v>0</v>
      </c>
      <c r="AG10" s="379">
        <v>0</v>
      </c>
      <c r="AH10" s="379">
        <v>30770</v>
      </c>
      <c r="AI10" s="379">
        <v>0</v>
      </c>
      <c r="AJ10" s="379">
        <v>0</v>
      </c>
      <c r="AK10" s="379">
        <v>0</v>
      </c>
      <c r="AL10" s="379">
        <v>0</v>
      </c>
      <c r="AM10" s="379">
        <v>4850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25</v>
      </c>
      <c r="D11" s="379">
        <v>1</v>
      </c>
      <c r="E11" s="379">
        <v>9</v>
      </c>
      <c r="F11" s="379">
        <v>204476</v>
      </c>
      <c r="G11" s="379">
        <v>0</v>
      </c>
      <c r="H11" s="379">
        <v>0</v>
      </c>
      <c r="I11" s="379">
        <v>204476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25</v>
      </c>
      <c r="D12" s="379">
        <v>1</v>
      </c>
      <c r="E12" s="379">
        <v>11</v>
      </c>
      <c r="F12" s="379">
        <v>2154</v>
      </c>
      <c r="G12" s="379">
        <v>0</v>
      </c>
      <c r="H12" s="379">
        <v>2154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25</v>
      </c>
      <c r="D13" s="379">
        <v>2</v>
      </c>
      <c r="E13" s="379">
        <v>1</v>
      </c>
      <c r="F13" s="379">
        <v>29</v>
      </c>
      <c r="G13" s="379">
        <v>0</v>
      </c>
      <c r="H13" s="379">
        <v>0</v>
      </c>
      <c r="I13" s="379">
        <v>7.5</v>
      </c>
      <c r="J13" s="379">
        <v>0</v>
      </c>
      <c r="K13" s="379">
        <v>17.75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0.5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1</v>
      </c>
      <c r="AF13" s="379">
        <v>0</v>
      </c>
      <c r="AG13" s="379">
        <v>0</v>
      </c>
      <c r="AH13" s="379">
        <v>2</v>
      </c>
      <c r="AI13" s="379">
        <v>0</v>
      </c>
      <c r="AJ13" s="379">
        <v>0</v>
      </c>
      <c r="AK13" s="379">
        <v>0</v>
      </c>
      <c r="AL13" s="379">
        <v>0</v>
      </c>
      <c r="AM13" s="379">
        <v>0.25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25</v>
      </c>
      <c r="D14" s="379">
        <v>2</v>
      </c>
      <c r="E14" s="379">
        <v>2</v>
      </c>
      <c r="F14" s="379">
        <v>4213.5</v>
      </c>
      <c r="G14" s="379">
        <v>0</v>
      </c>
      <c r="H14" s="379">
        <v>0</v>
      </c>
      <c r="I14" s="379">
        <v>1116</v>
      </c>
      <c r="J14" s="379">
        <v>0</v>
      </c>
      <c r="K14" s="379">
        <v>2513.5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80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155</v>
      </c>
      <c r="AF14" s="379">
        <v>0</v>
      </c>
      <c r="AG14" s="379">
        <v>0</v>
      </c>
      <c r="AH14" s="379">
        <v>315</v>
      </c>
      <c r="AI14" s="379">
        <v>0</v>
      </c>
      <c r="AJ14" s="379">
        <v>0</v>
      </c>
      <c r="AK14" s="379">
        <v>0</v>
      </c>
      <c r="AL14" s="379">
        <v>0</v>
      </c>
      <c r="AM14" s="379">
        <v>34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25</v>
      </c>
      <c r="D15" s="379">
        <v>2</v>
      </c>
      <c r="E15" s="379">
        <v>3</v>
      </c>
      <c r="F15" s="379">
        <v>102</v>
      </c>
      <c r="G15" s="379">
        <v>0</v>
      </c>
      <c r="H15" s="379">
        <v>0</v>
      </c>
      <c r="I15" s="379">
        <v>102</v>
      </c>
      <c r="J15" s="379">
        <v>0</v>
      </c>
      <c r="K15" s="379">
        <v>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25</v>
      </c>
      <c r="D16" s="379">
        <v>2</v>
      </c>
      <c r="E16" s="379">
        <v>4</v>
      </c>
      <c r="F16" s="379">
        <v>142</v>
      </c>
      <c r="G16" s="379">
        <v>0</v>
      </c>
      <c r="H16" s="379">
        <v>0</v>
      </c>
      <c r="I16" s="379">
        <v>68</v>
      </c>
      <c r="J16" s="379">
        <v>0</v>
      </c>
      <c r="K16" s="379">
        <v>64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5</v>
      </c>
      <c r="AF16" s="379">
        <v>0</v>
      </c>
      <c r="AG16" s="379">
        <v>0</v>
      </c>
      <c r="AH16" s="379">
        <v>5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25</v>
      </c>
      <c r="D17" s="379">
        <v>2</v>
      </c>
      <c r="E17" s="379">
        <v>5</v>
      </c>
      <c r="F17" s="379">
        <v>1212</v>
      </c>
      <c r="G17" s="379">
        <v>1212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25</v>
      </c>
      <c r="D18" s="379">
        <v>2</v>
      </c>
      <c r="E18" s="379">
        <v>6</v>
      </c>
      <c r="F18" s="379">
        <v>1353359</v>
      </c>
      <c r="G18" s="379">
        <v>391500</v>
      </c>
      <c r="H18" s="379">
        <v>0</v>
      </c>
      <c r="I18" s="379">
        <v>418420</v>
      </c>
      <c r="J18" s="379">
        <v>0</v>
      </c>
      <c r="K18" s="379">
        <v>478520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11940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17899</v>
      </c>
      <c r="AF18" s="379">
        <v>0</v>
      </c>
      <c r="AG18" s="379">
        <v>0</v>
      </c>
      <c r="AH18" s="379">
        <v>30221</v>
      </c>
      <c r="AI18" s="379">
        <v>0</v>
      </c>
      <c r="AJ18" s="379">
        <v>0</v>
      </c>
      <c r="AK18" s="379">
        <v>0</v>
      </c>
      <c r="AL18" s="379">
        <v>0</v>
      </c>
      <c r="AM18" s="379">
        <v>4859</v>
      </c>
      <c r="AN18" s="379">
        <v>0</v>
      </c>
    </row>
    <row r="19" spans="3:40" x14ac:dyDescent="0.3">
      <c r="C19" s="379">
        <v>25</v>
      </c>
      <c r="D19" s="379">
        <v>2</v>
      </c>
      <c r="E19" s="379">
        <v>9</v>
      </c>
      <c r="F19" s="379">
        <v>17144</v>
      </c>
      <c r="G19" s="379">
        <v>0</v>
      </c>
      <c r="H19" s="379">
        <v>0</v>
      </c>
      <c r="I19" s="379">
        <v>8148</v>
      </c>
      <c r="J19" s="379">
        <v>0</v>
      </c>
      <c r="K19" s="379">
        <v>8996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25</v>
      </c>
      <c r="D20" s="379">
        <v>2</v>
      </c>
      <c r="E20" s="379">
        <v>11</v>
      </c>
      <c r="F20" s="379">
        <v>2154</v>
      </c>
      <c r="G20" s="379">
        <v>0</v>
      </c>
      <c r="H20" s="379">
        <v>2154</v>
      </c>
      <c r="I20" s="379">
        <v>0</v>
      </c>
      <c r="J20" s="379">
        <v>0</v>
      </c>
      <c r="K20" s="379">
        <v>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25</v>
      </c>
      <c r="D21" s="379">
        <v>3</v>
      </c>
      <c r="E21" s="379">
        <v>1</v>
      </c>
      <c r="F21" s="379">
        <v>29</v>
      </c>
      <c r="G21" s="379">
        <v>0</v>
      </c>
      <c r="H21" s="379">
        <v>0</v>
      </c>
      <c r="I21" s="379">
        <v>7.5</v>
      </c>
      <c r="J21" s="379">
        <v>0</v>
      </c>
      <c r="K21" s="379">
        <v>17.75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0.5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1</v>
      </c>
      <c r="AF21" s="379">
        <v>0</v>
      </c>
      <c r="AG21" s="379">
        <v>0</v>
      </c>
      <c r="AH21" s="379">
        <v>2</v>
      </c>
      <c r="AI21" s="379">
        <v>0</v>
      </c>
      <c r="AJ21" s="379">
        <v>0</v>
      </c>
      <c r="AK21" s="379">
        <v>0</v>
      </c>
      <c r="AL21" s="379">
        <v>0</v>
      </c>
      <c r="AM21" s="379">
        <v>0.25</v>
      </c>
      <c r="AN21" s="379">
        <v>0</v>
      </c>
    </row>
    <row r="22" spans="3:40" x14ac:dyDescent="0.3">
      <c r="C22" s="379">
        <v>25</v>
      </c>
      <c r="D22" s="379">
        <v>3</v>
      </c>
      <c r="E22" s="379">
        <v>2</v>
      </c>
      <c r="F22" s="379">
        <v>4630.6000000000004</v>
      </c>
      <c r="G22" s="379">
        <v>0</v>
      </c>
      <c r="H22" s="379">
        <v>0</v>
      </c>
      <c r="I22" s="379">
        <v>1255.5999999999999</v>
      </c>
      <c r="J22" s="379">
        <v>0</v>
      </c>
      <c r="K22" s="379">
        <v>2763.5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84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162.75</v>
      </c>
      <c r="AF22" s="379">
        <v>0</v>
      </c>
      <c r="AG22" s="379">
        <v>0</v>
      </c>
      <c r="AH22" s="379">
        <v>322.75</v>
      </c>
      <c r="AI22" s="379">
        <v>0</v>
      </c>
      <c r="AJ22" s="379">
        <v>0</v>
      </c>
      <c r="AK22" s="379">
        <v>0</v>
      </c>
      <c r="AL22" s="379">
        <v>0</v>
      </c>
      <c r="AM22" s="379">
        <v>42</v>
      </c>
      <c r="AN22" s="379">
        <v>0</v>
      </c>
    </row>
    <row r="23" spans="3:40" x14ac:dyDescent="0.3">
      <c r="C23" s="379">
        <v>25</v>
      </c>
      <c r="D23" s="379">
        <v>3</v>
      </c>
      <c r="E23" s="379">
        <v>3</v>
      </c>
      <c r="F23" s="379">
        <v>131</v>
      </c>
      <c r="G23" s="379">
        <v>0</v>
      </c>
      <c r="H23" s="379">
        <v>0</v>
      </c>
      <c r="I23" s="379">
        <v>126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5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25</v>
      </c>
      <c r="D24" s="379">
        <v>3</v>
      </c>
      <c r="E24" s="379">
        <v>4</v>
      </c>
      <c r="F24" s="379">
        <v>202</v>
      </c>
      <c r="G24" s="379">
        <v>0</v>
      </c>
      <c r="H24" s="379">
        <v>0</v>
      </c>
      <c r="I24" s="379">
        <v>102</v>
      </c>
      <c r="J24" s="379">
        <v>0</v>
      </c>
      <c r="K24" s="379">
        <v>91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5</v>
      </c>
      <c r="AF24" s="379">
        <v>0</v>
      </c>
      <c r="AG24" s="379">
        <v>0</v>
      </c>
      <c r="AH24" s="379">
        <v>4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25</v>
      </c>
      <c r="D25" s="379">
        <v>3</v>
      </c>
      <c r="E25" s="379">
        <v>5</v>
      </c>
      <c r="F25" s="379">
        <v>1393</v>
      </c>
      <c r="G25" s="379">
        <v>1393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25</v>
      </c>
      <c r="D26" s="379">
        <v>3</v>
      </c>
      <c r="E26" s="379">
        <v>6</v>
      </c>
      <c r="F26" s="379">
        <v>1449815</v>
      </c>
      <c r="G26" s="379">
        <v>453650</v>
      </c>
      <c r="H26" s="379">
        <v>0</v>
      </c>
      <c r="I26" s="379">
        <v>430131</v>
      </c>
      <c r="J26" s="379">
        <v>0</v>
      </c>
      <c r="K26" s="379">
        <v>499688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12651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18079</v>
      </c>
      <c r="AF26" s="379">
        <v>0</v>
      </c>
      <c r="AG26" s="379">
        <v>0</v>
      </c>
      <c r="AH26" s="379">
        <v>30766</v>
      </c>
      <c r="AI26" s="379">
        <v>0</v>
      </c>
      <c r="AJ26" s="379">
        <v>0</v>
      </c>
      <c r="AK26" s="379">
        <v>0</v>
      </c>
      <c r="AL26" s="379">
        <v>0</v>
      </c>
      <c r="AM26" s="379">
        <v>4850</v>
      </c>
      <c r="AN26" s="379">
        <v>0</v>
      </c>
    </row>
    <row r="27" spans="3:40" x14ac:dyDescent="0.3">
      <c r="C27" s="379">
        <v>25</v>
      </c>
      <c r="D27" s="379">
        <v>3</v>
      </c>
      <c r="E27" s="379">
        <v>9</v>
      </c>
      <c r="F27" s="379">
        <v>11333</v>
      </c>
      <c r="G27" s="379">
        <v>0</v>
      </c>
      <c r="H27" s="379">
        <v>0</v>
      </c>
      <c r="I27" s="379">
        <v>11333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25</v>
      </c>
      <c r="D28" s="379">
        <v>3</v>
      </c>
      <c r="E28" s="379">
        <v>11</v>
      </c>
      <c r="F28" s="379">
        <v>2154</v>
      </c>
      <c r="G28" s="379">
        <v>0</v>
      </c>
      <c r="H28" s="379">
        <v>2154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25</v>
      </c>
      <c r="D29" s="379">
        <v>4</v>
      </c>
      <c r="E29" s="379">
        <v>1</v>
      </c>
      <c r="F29" s="379">
        <v>29.25</v>
      </c>
      <c r="G29" s="379">
        <v>0</v>
      </c>
      <c r="H29" s="379">
        <v>0</v>
      </c>
      <c r="I29" s="379">
        <v>7.75</v>
      </c>
      <c r="J29" s="379">
        <v>0</v>
      </c>
      <c r="K29" s="379">
        <v>17.75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0.5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1</v>
      </c>
      <c r="AF29" s="379">
        <v>0</v>
      </c>
      <c r="AG29" s="379">
        <v>0</v>
      </c>
      <c r="AH29" s="379">
        <v>2</v>
      </c>
      <c r="AI29" s="379">
        <v>0</v>
      </c>
      <c r="AJ29" s="379">
        <v>0</v>
      </c>
      <c r="AK29" s="379">
        <v>0</v>
      </c>
      <c r="AL29" s="379">
        <v>0</v>
      </c>
      <c r="AM29" s="379">
        <v>0.25</v>
      </c>
      <c r="AN29" s="379">
        <v>0</v>
      </c>
    </row>
    <row r="30" spans="3:40" x14ac:dyDescent="0.3">
      <c r="C30" s="379">
        <v>25</v>
      </c>
      <c r="D30" s="379">
        <v>4</v>
      </c>
      <c r="E30" s="379">
        <v>2</v>
      </c>
      <c r="F30" s="379">
        <v>4970.2</v>
      </c>
      <c r="G30" s="379">
        <v>0</v>
      </c>
      <c r="H30" s="379">
        <v>0</v>
      </c>
      <c r="I30" s="379">
        <v>1357.2</v>
      </c>
      <c r="J30" s="379">
        <v>0</v>
      </c>
      <c r="K30" s="379">
        <v>2964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88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170.5</v>
      </c>
      <c r="AF30" s="379">
        <v>0</v>
      </c>
      <c r="AG30" s="379">
        <v>0</v>
      </c>
      <c r="AH30" s="379">
        <v>346.5</v>
      </c>
      <c r="AI30" s="379">
        <v>0</v>
      </c>
      <c r="AJ30" s="379">
        <v>0</v>
      </c>
      <c r="AK30" s="379">
        <v>0</v>
      </c>
      <c r="AL30" s="379">
        <v>0</v>
      </c>
      <c r="AM30" s="379">
        <v>44</v>
      </c>
      <c r="AN30" s="379">
        <v>0</v>
      </c>
    </row>
    <row r="31" spans="3:40" x14ac:dyDescent="0.3">
      <c r="C31" s="379">
        <v>25</v>
      </c>
      <c r="D31" s="379">
        <v>4</v>
      </c>
      <c r="E31" s="379">
        <v>3</v>
      </c>
      <c r="F31" s="379">
        <v>107</v>
      </c>
      <c r="G31" s="379">
        <v>0</v>
      </c>
      <c r="H31" s="379">
        <v>0</v>
      </c>
      <c r="I31" s="379">
        <v>102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5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25</v>
      </c>
      <c r="D32" s="379">
        <v>4</v>
      </c>
      <c r="E32" s="379">
        <v>4</v>
      </c>
      <c r="F32" s="379">
        <v>180</v>
      </c>
      <c r="G32" s="379">
        <v>0</v>
      </c>
      <c r="H32" s="379">
        <v>0</v>
      </c>
      <c r="I32" s="379">
        <v>127</v>
      </c>
      <c r="J32" s="379">
        <v>0</v>
      </c>
      <c r="K32" s="379">
        <v>43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5</v>
      </c>
      <c r="AF32" s="379">
        <v>0</v>
      </c>
      <c r="AG32" s="379">
        <v>0</v>
      </c>
      <c r="AH32" s="379">
        <v>5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25</v>
      </c>
      <c r="D33" s="379">
        <v>4</v>
      </c>
      <c r="E33" s="379">
        <v>5</v>
      </c>
      <c r="F33" s="379">
        <v>1327</v>
      </c>
      <c r="G33" s="379">
        <v>1327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25</v>
      </c>
      <c r="D34" s="379">
        <v>4</v>
      </c>
      <c r="E34" s="379">
        <v>6</v>
      </c>
      <c r="F34" s="379">
        <v>1453718</v>
      </c>
      <c r="G34" s="379">
        <v>430450</v>
      </c>
      <c r="H34" s="379">
        <v>0</v>
      </c>
      <c r="I34" s="379">
        <v>460945</v>
      </c>
      <c r="J34" s="379">
        <v>0</v>
      </c>
      <c r="K34" s="379">
        <v>496784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12619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17898</v>
      </c>
      <c r="AF34" s="379">
        <v>0</v>
      </c>
      <c r="AG34" s="379">
        <v>0</v>
      </c>
      <c r="AH34" s="379">
        <v>30172</v>
      </c>
      <c r="AI34" s="379">
        <v>0</v>
      </c>
      <c r="AJ34" s="379">
        <v>0</v>
      </c>
      <c r="AK34" s="379">
        <v>0</v>
      </c>
      <c r="AL34" s="379">
        <v>0</v>
      </c>
      <c r="AM34" s="379">
        <v>4850</v>
      </c>
      <c r="AN34" s="379">
        <v>0</v>
      </c>
    </row>
    <row r="35" spans="3:40" x14ac:dyDescent="0.3">
      <c r="C35" s="379">
        <v>25</v>
      </c>
      <c r="D35" s="379">
        <v>4</v>
      </c>
      <c r="E35" s="379">
        <v>9</v>
      </c>
      <c r="F35" s="379">
        <v>34758</v>
      </c>
      <c r="G35" s="379">
        <v>0</v>
      </c>
      <c r="H35" s="379">
        <v>0</v>
      </c>
      <c r="I35" s="379">
        <v>27258</v>
      </c>
      <c r="J35" s="379">
        <v>0</v>
      </c>
      <c r="K35" s="379">
        <v>7500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25</v>
      </c>
      <c r="D36" s="379">
        <v>4</v>
      </c>
      <c r="E36" s="379">
        <v>11</v>
      </c>
      <c r="F36" s="379">
        <v>2154</v>
      </c>
      <c r="G36" s="379">
        <v>0</v>
      </c>
      <c r="H36" s="379">
        <v>2154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25</v>
      </c>
      <c r="D37" s="379">
        <v>5</v>
      </c>
      <c r="E37" s="379">
        <v>1</v>
      </c>
      <c r="F37" s="379">
        <v>29.25</v>
      </c>
      <c r="G37" s="379">
        <v>0</v>
      </c>
      <c r="H37" s="379">
        <v>0</v>
      </c>
      <c r="I37" s="379">
        <v>7.75</v>
      </c>
      <c r="J37" s="379">
        <v>0</v>
      </c>
      <c r="K37" s="379">
        <v>17.75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0.5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1</v>
      </c>
      <c r="AF37" s="379">
        <v>0</v>
      </c>
      <c r="AG37" s="379">
        <v>0</v>
      </c>
      <c r="AH37" s="379">
        <v>2</v>
      </c>
      <c r="AI37" s="379">
        <v>0</v>
      </c>
      <c r="AJ37" s="379">
        <v>0</v>
      </c>
      <c r="AK37" s="379">
        <v>0</v>
      </c>
      <c r="AL37" s="379">
        <v>0</v>
      </c>
      <c r="AM37" s="379">
        <v>0.25</v>
      </c>
      <c r="AN37" s="379">
        <v>0</v>
      </c>
    </row>
    <row r="38" spans="3:40" x14ac:dyDescent="0.3">
      <c r="C38" s="379">
        <v>25</v>
      </c>
      <c r="D38" s="379">
        <v>5</v>
      </c>
      <c r="E38" s="379">
        <v>2</v>
      </c>
      <c r="F38" s="379">
        <v>4770.95</v>
      </c>
      <c r="G38" s="379">
        <v>0</v>
      </c>
      <c r="H38" s="379">
        <v>0</v>
      </c>
      <c r="I38" s="379">
        <v>1315.2</v>
      </c>
      <c r="J38" s="379">
        <v>0</v>
      </c>
      <c r="K38" s="379">
        <v>2834.5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88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170.5</v>
      </c>
      <c r="AF38" s="379">
        <v>0</v>
      </c>
      <c r="AG38" s="379">
        <v>0</v>
      </c>
      <c r="AH38" s="379">
        <v>322.75</v>
      </c>
      <c r="AI38" s="379">
        <v>0</v>
      </c>
      <c r="AJ38" s="379">
        <v>0</v>
      </c>
      <c r="AK38" s="379">
        <v>0</v>
      </c>
      <c r="AL38" s="379">
        <v>0</v>
      </c>
      <c r="AM38" s="379">
        <v>40</v>
      </c>
      <c r="AN38" s="379">
        <v>0</v>
      </c>
    </row>
    <row r="39" spans="3:40" x14ac:dyDescent="0.3">
      <c r="C39" s="379">
        <v>25</v>
      </c>
      <c r="D39" s="379">
        <v>5</v>
      </c>
      <c r="E39" s="379">
        <v>3</v>
      </c>
      <c r="F39" s="379">
        <v>130</v>
      </c>
      <c r="G39" s="379">
        <v>0</v>
      </c>
      <c r="H39" s="379">
        <v>0</v>
      </c>
      <c r="I39" s="379">
        <v>125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5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25</v>
      </c>
      <c r="D40" s="379">
        <v>5</v>
      </c>
      <c r="E40" s="379">
        <v>4</v>
      </c>
      <c r="F40" s="379">
        <v>135</v>
      </c>
      <c r="G40" s="379">
        <v>0</v>
      </c>
      <c r="H40" s="379">
        <v>0</v>
      </c>
      <c r="I40" s="379">
        <v>102</v>
      </c>
      <c r="J40" s="379">
        <v>0</v>
      </c>
      <c r="K40" s="379">
        <v>28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5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25</v>
      </c>
      <c r="D41" s="379">
        <v>5</v>
      </c>
      <c r="E41" s="379">
        <v>5</v>
      </c>
      <c r="F41" s="379">
        <v>1418</v>
      </c>
      <c r="G41" s="379">
        <v>1418</v>
      </c>
      <c r="H41" s="379">
        <v>0</v>
      </c>
      <c r="I41" s="379">
        <v>0</v>
      </c>
      <c r="J41" s="379">
        <v>0</v>
      </c>
      <c r="K41" s="379">
        <v>0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0</v>
      </c>
      <c r="AI41" s="379">
        <v>0</v>
      </c>
      <c r="AJ41" s="379">
        <v>0</v>
      </c>
      <c r="AK41" s="379">
        <v>0</v>
      </c>
      <c r="AL41" s="379">
        <v>0</v>
      </c>
      <c r="AM41" s="379">
        <v>0</v>
      </c>
      <c r="AN41" s="379">
        <v>0</v>
      </c>
    </row>
    <row r="42" spans="3:40" x14ac:dyDescent="0.3">
      <c r="C42" s="379">
        <v>25</v>
      </c>
      <c r="D42" s="379">
        <v>5</v>
      </c>
      <c r="E42" s="379">
        <v>6</v>
      </c>
      <c r="F42" s="379">
        <v>1503024</v>
      </c>
      <c r="G42" s="379">
        <v>463100</v>
      </c>
      <c r="H42" s="379">
        <v>0</v>
      </c>
      <c r="I42" s="379">
        <v>452041</v>
      </c>
      <c r="J42" s="379">
        <v>0</v>
      </c>
      <c r="K42" s="379">
        <v>516905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13676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18920</v>
      </c>
      <c r="AF42" s="379">
        <v>0</v>
      </c>
      <c r="AG42" s="379">
        <v>0</v>
      </c>
      <c r="AH42" s="379">
        <v>33494</v>
      </c>
      <c r="AI42" s="379">
        <v>0</v>
      </c>
      <c r="AJ42" s="379">
        <v>0</v>
      </c>
      <c r="AK42" s="379">
        <v>0</v>
      </c>
      <c r="AL42" s="379">
        <v>0</v>
      </c>
      <c r="AM42" s="379">
        <v>4888</v>
      </c>
      <c r="AN42" s="379">
        <v>0</v>
      </c>
    </row>
    <row r="43" spans="3:40" x14ac:dyDescent="0.3">
      <c r="C43" s="379">
        <v>25</v>
      </c>
      <c r="D43" s="379">
        <v>5</v>
      </c>
      <c r="E43" s="379">
        <v>9</v>
      </c>
      <c r="F43" s="379">
        <v>18542</v>
      </c>
      <c r="G43" s="379">
        <v>0</v>
      </c>
      <c r="H43" s="379">
        <v>0</v>
      </c>
      <c r="I43" s="379">
        <v>18542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25</v>
      </c>
      <c r="D44" s="379">
        <v>5</v>
      </c>
      <c r="E44" s="379">
        <v>11</v>
      </c>
      <c r="F44" s="379">
        <v>2154</v>
      </c>
      <c r="G44" s="379">
        <v>0</v>
      </c>
      <c r="H44" s="379">
        <v>2154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25</v>
      </c>
      <c r="D45" s="379">
        <v>6</v>
      </c>
      <c r="E45" s="379">
        <v>1</v>
      </c>
      <c r="F45" s="379">
        <v>29.25</v>
      </c>
      <c r="G45" s="379">
        <v>0</v>
      </c>
      <c r="H45" s="379">
        <v>0</v>
      </c>
      <c r="I45" s="379">
        <v>7.75</v>
      </c>
      <c r="J45" s="379">
        <v>0</v>
      </c>
      <c r="K45" s="379">
        <v>17.75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0.5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1</v>
      </c>
      <c r="AF45" s="379">
        <v>0</v>
      </c>
      <c r="AG45" s="379">
        <v>0</v>
      </c>
      <c r="AH45" s="379">
        <v>2</v>
      </c>
      <c r="AI45" s="379">
        <v>0</v>
      </c>
      <c r="AJ45" s="379">
        <v>0</v>
      </c>
      <c r="AK45" s="379">
        <v>0</v>
      </c>
      <c r="AL45" s="379">
        <v>0</v>
      </c>
      <c r="AM45" s="379">
        <v>0.25</v>
      </c>
      <c r="AN45" s="379">
        <v>0</v>
      </c>
    </row>
    <row r="46" spans="3:40" x14ac:dyDescent="0.3">
      <c r="C46" s="379">
        <v>25</v>
      </c>
      <c r="D46" s="379">
        <v>6</v>
      </c>
      <c r="E46" s="379">
        <v>2</v>
      </c>
      <c r="F46" s="379">
        <v>4279.1000000000004</v>
      </c>
      <c r="G46" s="379">
        <v>0</v>
      </c>
      <c r="H46" s="379">
        <v>0</v>
      </c>
      <c r="I46" s="379">
        <v>1137.5999999999999</v>
      </c>
      <c r="J46" s="379">
        <v>0</v>
      </c>
      <c r="K46" s="379">
        <v>2572.5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80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116.25</v>
      </c>
      <c r="AF46" s="379">
        <v>0</v>
      </c>
      <c r="AG46" s="379">
        <v>0</v>
      </c>
      <c r="AH46" s="379">
        <v>330.75</v>
      </c>
      <c r="AI46" s="379">
        <v>0</v>
      </c>
      <c r="AJ46" s="379">
        <v>0</v>
      </c>
      <c r="AK46" s="379">
        <v>0</v>
      </c>
      <c r="AL46" s="379">
        <v>0</v>
      </c>
      <c r="AM46" s="379">
        <v>42</v>
      </c>
      <c r="AN46" s="379">
        <v>0</v>
      </c>
    </row>
    <row r="47" spans="3:40" x14ac:dyDescent="0.3">
      <c r="C47" s="379">
        <v>25</v>
      </c>
      <c r="D47" s="379">
        <v>6</v>
      </c>
      <c r="E47" s="379">
        <v>3</v>
      </c>
      <c r="F47" s="379">
        <v>141</v>
      </c>
      <c r="G47" s="379">
        <v>0</v>
      </c>
      <c r="H47" s="379">
        <v>0</v>
      </c>
      <c r="I47" s="379">
        <v>136</v>
      </c>
      <c r="J47" s="379">
        <v>0</v>
      </c>
      <c r="K47" s="379">
        <v>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5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25</v>
      </c>
      <c r="D48" s="379">
        <v>6</v>
      </c>
      <c r="E48" s="379">
        <v>4</v>
      </c>
      <c r="F48" s="379">
        <v>158</v>
      </c>
      <c r="G48" s="379">
        <v>0</v>
      </c>
      <c r="H48" s="379">
        <v>0</v>
      </c>
      <c r="I48" s="379">
        <v>102</v>
      </c>
      <c r="J48" s="379">
        <v>0</v>
      </c>
      <c r="K48" s="379">
        <v>51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5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25</v>
      </c>
      <c r="D49" s="379">
        <v>6</v>
      </c>
      <c r="E49" s="379">
        <v>5</v>
      </c>
      <c r="F49" s="379">
        <v>1348</v>
      </c>
      <c r="G49" s="379">
        <v>1348</v>
      </c>
      <c r="H49" s="379">
        <v>0</v>
      </c>
      <c r="I49" s="379">
        <v>0</v>
      </c>
      <c r="J49" s="379">
        <v>0</v>
      </c>
      <c r="K49" s="379">
        <v>0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25</v>
      </c>
      <c r="D50" s="379">
        <v>6</v>
      </c>
      <c r="E50" s="379">
        <v>6</v>
      </c>
      <c r="F50" s="379">
        <v>1458708</v>
      </c>
      <c r="G50" s="379">
        <v>434850</v>
      </c>
      <c r="H50" s="379">
        <v>0</v>
      </c>
      <c r="I50" s="379">
        <v>449907</v>
      </c>
      <c r="J50" s="379">
        <v>0</v>
      </c>
      <c r="K50" s="379">
        <v>503710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13714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18316</v>
      </c>
      <c r="AF50" s="379">
        <v>0</v>
      </c>
      <c r="AG50" s="379">
        <v>0</v>
      </c>
      <c r="AH50" s="379">
        <v>33361</v>
      </c>
      <c r="AI50" s="379">
        <v>0</v>
      </c>
      <c r="AJ50" s="379">
        <v>0</v>
      </c>
      <c r="AK50" s="379">
        <v>0</v>
      </c>
      <c r="AL50" s="379">
        <v>0</v>
      </c>
      <c r="AM50" s="379">
        <v>4850</v>
      </c>
      <c r="AN50" s="379">
        <v>0</v>
      </c>
    </row>
    <row r="51" spans="3:40" x14ac:dyDescent="0.3">
      <c r="C51" s="379">
        <v>25</v>
      </c>
      <c r="D51" s="379">
        <v>6</v>
      </c>
      <c r="E51" s="379">
        <v>9</v>
      </c>
      <c r="F51" s="379">
        <v>17611</v>
      </c>
      <c r="G51" s="379">
        <v>0</v>
      </c>
      <c r="H51" s="379">
        <v>0</v>
      </c>
      <c r="I51" s="379">
        <v>10111</v>
      </c>
      <c r="J51" s="379">
        <v>0</v>
      </c>
      <c r="K51" s="379">
        <v>7500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0</v>
      </c>
      <c r="AI51" s="379">
        <v>0</v>
      </c>
      <c r="AJ51" s="379">
        <v>0</v>
      </c>
      <c r="AK51" s="379">
        <v>0</v>
      </c>
      <c r="AL51" s="379">
        <v>0</v>
      </c>
      <c r="AM51" s="379">
        <v>0</v>
      </c>
      <c r="AN51" s="379">
        <v>0</v>
      </c>
    </row>
    <row r="52" spans="3:40" x14ac:dyDescent="0.3">
      <c r="C52" s="379">
        <v>25</v>
      </c>
      <c r="D52" s="379">
        <v>6</v>
      </c>
      <c r="E52" s="379">
        <v>11</v>
      </c>
      <c r="F52" s="379">
        <v>2154</v>
      </c>
      <c r="G52" s="379">
        <v>0</v>
      </c>
      <c r="H52" s="379">
        <v>2154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25</v>
      </c>
      <c r="D53" s="379">
        <v>7</v>
      </c>
      <c r="E53" s="379">
        <v>1</v>
      </c>
      <c r="F53" s="379">
        <v>30.25</v>
      </c>
      <c r="G53" s="379">
        <v>0</v>
      </c>
      <c r="H53" s="379">
        <v>0</v>
      </c>
      <c r="I53" s="379">
        <v>7.75</v>
      </c>
      <c r="J53" s="379">
        <v>0</v>
      </c>
      <c r="K53" s="379">
        <v>18.75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0.5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1</v>
      </c>
      <c r="AF53" s="379">
        <v>0</v>
      </c>
      <c r="AG53" s="379">
        <v>0</v>
      </c>
      <c r="AH53" s="379">
        <v>2</v>
      </c>
      <c r="AI53" s="379">
        <v>0</v>
      </c>
      <c r="AJ53" s="379">
        <v>0</v>
      </c>
      <c r="AK53" s="379">
        <v>0</v>
      </c>
      <c r="AL53" s="379">
        <v>0</v>
      </c>
      <c r="AM53" s="379">
        <v>0.25</v>
      </c>
      <c r="AN53" s="379">
        <v>0</v>
      </c>
    </row>
    <row r="54" spans="3:40" x14ac:dyDescent="0.3">
      <c r="C54" s="379">
        <v>25</v>
      </c>
      <c r="D54" s="379">
        <v>7</v>
      </c>
      <c r="E54" s="379">
        <v>2</v>
      </c>
      <c r="F54" s="379">
        <v>4053.25</v>
      </c>
      <c r="G54" s="379">
        <v>0</v>
      </c>
      <c r="H54" s="379">
        <v>0</v>
      </c>
      <c r="I54" s="379">
        <v>1204</v>
      </c>
      <c r="J54" s="379">
        <v>0</v>
      </c>
      <c r="K54" s="379">
        <v>2358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56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147.25</v>
      </c>
      <c r="AF54" s="379">
        <v>0</v>
      </c>
      <c r="AG54" s="379">
        <v>0</v>
      </c>
      <c r="AH54" s="379">
        <v>252</v>
      </c>
      <c r="AI54" s="379">
        <v>0</v>
      </c>
      <c r="AJ54" s="379">
        <v>0</v>
      </c>
      <c r="AK54" s="379">
        <v>0</v>
      </c>
      <c r="AL54" s="379">
        <v>0</v>
      </c>
      <c r="AM54" s="379">
        <v>36</v>
      </c>
      <c r="AN54" s="379">
        <v>0</v>
      </c>
    </row>
    <row r="55" spans="3:40" x14ac:dyDescent="0.3">
      <c r="C55" s="379">
        <v>25</v>
      </c>
      <c r="D55" s="379">
        <v>7</v>
      </c>
      <c r="E55" s="379">
        <v>3</v>
      </c>
      <c r="F55" s="379">
        <v>164</v>
      </c>
      <c r="G55" s="379">
        <v>0</v>
      </c>
      <c r="H55" s="379">
        <v>0</v>
      </c>
      <c r="I55" s="379">
        <v>159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5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25</v>
      </c>
      <c r="D56" s="379">
        <v>7</v>
      </c>
      <c r="E56" s="379">
        <v>4</v>
      </c>
      <c r="F56" s="379">
        <v>202</v>
      </c>
      <c r="G56" s="379">
        <v>0</v>
      </c>
      <c r="H56" s="379">
        <v>0</v>
      </c>
      <c r="I56" s="379">
        <v>102</v>
      </c>
      <c r="J56" s="379">
        <v>0</v>
      </c>
      <c r="K56" s="379">
        <v>95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5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  <row r="57" spans="3:40" x14ac:dyDescent="0.3">
      <c r="C57" s="379">
        <v>25</v>
      </c>
      <c r="D57" s="379">
        <v>7</v>
      </c>
      <c r="E57" s="379">
        <v>5</v>
      </c>
      <c r="F57" s="379">
        <v>1287</v>
      </c>
      <c r="G57" s="379">
        <v>1287</v>
      </c>
      <c r="H57" s="379">
        <v>0</v>
      </c>
      <c r="I57" s="379">
        <v>0</v>
      </c>
      <c r="J57" s="379">
        <v>0</v>
      </c>
      <c r="K57" s="379">
        <v>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25</v>
      </c>
      <c r="D58" s="379">
        <v>7</v>
      </c>
      <c r="E58" s="379">
        <v>6</v>
      </c>
      <c r="F58" s="379">
        <v>2003212</v>
      </c>
      <c r="G58" s="379">
        <v>412350</v>
      </c>
      <c r="H58" s="379">
        <v>0</v>
      </c>
      <c r="I58" s="379">
        <v>731674</v>
      </c>
      <c r="J58" s="379">
        <v>0</v>
      </c>
      <c r="K58" s="379">
        <v>760775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18588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26163</v>
      </c>
      <c r="AF58" s="379">
        <v>0</v>
      </c>
      <c r="AG58" s="379">
        <v>0</v>
      </c>
      <c r="AH58" s="379">
        <v>46313</v>
      </c>
      <c r="AI58" s="379">
        <v>0</v>
      </c>
      <c r="AJ58" s="379">
        <v>0</v>
      </c>
      <c r="AK58" s="379">
        <v>0</v>
      </c>
      <c r="AL58" s="379">
        <v>0</v>
      </c>
      <c r="AM58" s="379">
        <v>7349</v>
      </c>
      <c r="AN58" s="379">
        <v>0</v>
      </c>
    </row>
    <row r="59" spans="3:40" x14ac:dyDescent="0.3">
      <c r="C59" s="379">
        <v>25</v>
      </c>
      <c r="D59" s="379">
        <v>7</v>
      </c>
      <c r="E59" s="379">
        <v>9</v>
      </c>
      <c r="F59" s="379">
        <v>518524</v>
      </c>
      <c r="G59" s="379">
        <v>0</v>
      </c>
      <c r="H59" s="379">
        <v>0</v>
      </c>
      <c r="I59" s="379">
        <v>271584</v>
      </c>
      <c r="J59" s="379">
        <v>0</v>
      </c>
      <c r="K59" s="379">
        <v>218488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4777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7866</v>
      </c>
      <c r="AF59" s="379">
        <v>0</v>
      </c>
      <c r="AG59" s="379">
        <v>0</v>
      </c>
      <c r="AH59" s="379">
        <v>13376</v>
      </c>
      <c r="AI59" s="379">
        <v>0</v>
      </c>
      <c r="AJ59" s="379">
        <v>0</v>
      </c>
      <c r="AK59" s="379">
        <v>0</v>
      </c>
      <c r="AL59" s="379">
        <v>0</v>
      </c>
      <c r="AM59" s="379">
        <v>2433</v>
      </c>
      <c r="AN59" s="379">
        <v>0</v>
      </c>
    </row>
    <row r="60" spans="3:40" x14ac:dyDescent="0.3">
      <c r="C60" s="379">
        <v>25</v>
      </c>
      <c r="D60" s="379">
        <v>7</v>
      </c>
      <c r="E60" s="379">
        <v>10</v>
      </c>
      <c r="F60" s="379">
        <v>700</v>
      </c>
      <c r="G60" s="379">
        <v>0</v>
      </c>
      <c r="H60" s="379">
        <v>0</v>
      </c>
      <c r="I60" s="379">
        <v>0</v>
      </c>
      <c r="J60" s="379">
        <v>0</v>
      </c>
      <c r="K60" s="379">
        <v>700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0</v>
      </c>
      <c r="AI60" s="379">
        <v>0</v>
      </c>
      <c r="AJ60" s="379">
        <v>0</v>
      </c>
      <c r="AK60" s="379">
        <v>0</v>
      </c>
      <c r="AL60" s="379">
        <v>0</v>
      </c>
      <c r="AM60" s="379">
        <v>0</v>
      </c>
      <c r="AN60" s="379">
        <v>0</v>
      </c>
    </row>
    <row r="61" spans="3:40" x14ac:dyDescent="0.3">
      <c r="C61" s="379">
        <v>25</v>
      </c>
      <c r="D61" s="379">
        <v>7</v>
      </c>
      <c r="E61" s="379">
        <v>11</v>
      </c>
      <c r="F61" s="379">
        <v>2154</v>
      </c>
      <c r="G61" s="379">
        <v>0</v>
      </c>
      <c r="H61" s="379">
        <v>2154</v>
      </c>
      <c r="I61" s="379">
        <v>0</v>
      </c>
      <c r="J61" s="379">
        <v>0</v>
      </c>
      <c r="K61" s="379">
        <v>0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2622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11157899.33</v>
      </c>
      <c r="C3" s="352">
        <f t="shared" ref="C3:R3" si="0">SUBTOTAL(9,C6:C1048576)</f>
        <v>4</v>
      </c>
      <c r="D3" s="352">
        <f t="shared" si="0"/>
        <v>11033379.739999998</v>
      </c>
      <c r="E3" s="352">
        <f t="shared" si="0"/>
        <v>3.2647320246807303</v>
      </c>
      <c r="F3" s="352">
        <f t="shared" si="0"/>
        <v>11753923.74</v>
      </c>
      <c r="G3" s="353">
        <f>IF(B3&lt;&gt;0,F3/B3,"")</f>
        <v>1.0534172600390364</v>
      </c>
      <c r="H3" s="354">
        <f t="shared" si="0"/>
        <v>170312.23</v>
      </c>
      <c r="I3" s="352">
        <f t="shared" si="0"/>
        <v>2</v>
      </c>
      <c r="J3" s="352">
        <f t="shared" si="0"/>
        <v>162840.57</v>
      </c>
      <c r="K3" s="352">
        <f t="shared" si="0"/>
        <v>1.5014786587384026</v>
      </c>
      <c r="L3" s="352">
        <f t="shared" si="0"/>
        <v>165032.17000000001</v>
      </c>
      <c r="M3" s="355">
        <f>IF(H3&lt;&gt;0,L3/H3,"")</f>
        <v>0.96899776369553736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0"/>
      <c r="B5" s="771">
        <v>2012</v>
      </c>
      <c r="C5" s="772"/>
      <c r="D5" s="772">
        <v>2013</v>
      </c>
      <c r="E5" s="772"/>
      <c r="F5" s="772">
        <v>2014</v>
      </c>
      <c r="G5" s="773" t="s">
        <v>2</v>
      </c>
      <c r="H5" s="771">
        <v>2012</v>
      </c>
      <c r="I5" s="772"/>
      <c r="J5" s="772">
        <v>2013</v>
      </c>
      <c r="K5" s="772"/>
      <c r="L5" s="772">
        <v>2014</v>
      </c>
      <c r="M5" s="773" t="s">
        <v>2</v>
      </c>
      <c r="N5" s="771">
        <v>2012</v>
      </c>
      <c r="O5" s="772"/>
      <c r="P5" s="772">
        <v>2013</v>
      </c>
      <c r="Q5" s="772"/>
      <c r="R5" s="772">
        <v>2014</v>
      </c>
      <c r="S5" s="773" t="s">
        <v>2</v>
      </c>
    </row>
    <row r="6" spans="1:19" ht="14.4" customHeight="1" x14ac:dyDescent="0.3">
      <c r="A6" s="736" t="s">
        <v>2615</v>
      </c>
      <c r="B6" s="774">
        <v>6555.56</v>
      </c>
      <c r="C6" s="722">
        <v>1</v>
      </c>
      <c r="D6" s="774">
        <v>327.78</v>
      </c>
      <c r="E6" s="722">
        <v>5.0000305084538919E-2</v>
      </c>
      <c r="F6" s="774"/>
      <c r="G6" s="727"/>
      <c r="H6" s="774"/>
      <c r="I6" s="722"/>
      <c r="J6" s="774"/>
      <c r="K6" s="722"/>
      <c r="L6" s="774"/>
      <c r="M6" s="727"/>
      <c r="N6" s="774"/>
      <c r="O6" s="722"/>
      <c r="P6" s="774"/>
      <c r="Q6" s="722"/>
      <c r="R6" s="774"/>
      <c r="S6" s="235"/>
    </row>
    <row r="7" spans="1:19" ht="14.4" customHeight="1" x14ac:dyDescent="0.3">
      <c r="A7" s="675" t="s">
        <v>2616</v>
      </c>
      <c r="B7" s="775">
        <v>8060018.8700000001</v>
      </c>
      <c r="C7" s="649">
        <v>1</v>
      </c>
      <c r="D7" s="775">
        <v>7866035.5999999996</v>
      </c>
      <c r="E7" s="649">
        <v>0.97593265312045097</v>
      </c>
      <c r="F7" s="775">
        <v>8229444.4199999999</v>
      </c>
      <c r="G7" s="665">
        <v>1.0210204904892486</v>
      </c>
      <c r="H7" s="775">
        <v>167591</v>
      </c>
      <c r="I7" s="649">
        <v>1</v>
      </c>
      <c r="J7" s="775">
        <v>161375</v>
      </c>
      <c r="K7" s="649">
        <v>0.96290970278833588</v>
      </c>
      <c r="L7" s="775">
        <v>163270</v>
      </c>
      <c r="M7" s="665">
        <v>0.9742169925592663</v>
      </c>
      <c r="N7" s="775"/>
      <c r="O7" s="649"/>
      <c r="P7" s="775"/>
      <c r="Q7" s="649"/>
      <c r="R7" s="775"/>
      <c r="S7" s="688"/>
    </row>
    <row r="8" spans="1:19" ht="14.4" customHeight="1" x14ac:dyDescent="0.3">
      <c r="A8" s="675" t="s">
        <v>2617</v>
      </c>
      <c r="B8" s="775">
        <v>2969158.9</v>
      </c>
      <c r="C8" s="649">
        <v>1</v>
      </c>
      <c r="D8" s="775">
        <v>3017673.3599999994</v>
      </c>
      <c r="E8" s="649">
        <v>1.0163394623305608</v>
      </c>
      <c r="F8" s="775">
        <v>3363383.3200000003</v>
      </c>
      <c r="G8" s="665">
        <v>1.1327730961114948</v>
      </c>
      <c r="H8" s="775"/>
      <c r="I8" s="649"/>
      <c r="J8" s="775"/>
      <c r="K8" s="649"/>
      <c r="L8" s="775"/>
      <c r="M8" s="665"/>
      <c r="N8" s="775"/>
      <c r="O8" s="649"/>
      <c r="P8" s="775"/>
      <c r="Q8" s="649"/>
      <c r="R8" s="775"/>
      <c r="S8" s="688"/>
    </row>
    <row r="9" spans="1:19" ht="14.4" customHeight="1" thickBot="1" x14ac:dyDescent="0.35">
      <c r="A9" s="777" t="s">
        <v>2618</v>
      </c>
      <c r="B9" s="776">
        <v>122166</v>
      </c>
      <c r="C9" s="655">
        <v>1</v>
      </c>
      <c r="D9" s="776">
        <v>149343</v>
      </c>
      <c r="E9" s="655">
        <v>1.2224596041451794</v>
      </c>
      <c r="F9" s="776">
        <v>161096</v>
      </c>
      <c r="G9" s="666">
        <v>1.318664767611283</v>
      </c>
      <c r="H9" s="776">
        <v>2721.23</v>
      </c>
      <c r="I9" s="655">
        <v>1</v>
      </c>
      <c r="J9" s="776">
        <v>1465.57</v>
      </c>
      <c r="K9" s="655">
        <v>0.53856895595006671</v>
      </c>
      <c r="L9" s="776">
        <v>1762.1699999999998</v>
      </c>
      <c r="M9" s="666">
        <v>0.64756378549405957</v>
      </c>
      <c r="N9" s="776"/>
      <c r="O9" s="655"/>
      <c r="P9" s="776"/>
      <c r="Q9" s="655"/>
      <c r="R9" s="776"/>
      <c r="S9" s="689"/>
    </row>
    <row r="10" spans="1:19" ht="14.4" customHeight="1" x14ac:dyDescent="0.3">
      <c r="A10" s="778" t="s">
        <v>2619</v>
      </c>
    </row>
    <row r="11" spans="1:19" ht="14.4" customHeight="1" x14ac:dyDescent="0.3">
      <c r="A11" s="779" t="s">
        <v>2620</v>
      </c>
    </row>
    <row r="12" spans="1:19" ht="14.4" customHeight="1" x14ac:dyDescent="0.3">
      <c r="A12" s="778" t="s">
        <v>2621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2793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46594.03</v>
      </c>
      <c r="F3" s="212">
        <f t="shared" si="0"/>
        <v>11328211.560000002</v>
      </c>
      <c r="G3" s="78"/>
      <c r="H3" s="78"/>
      <c r="I3" s="212">
        <f t="shared" si="0"/>
        <v>48054.58</v>
      </c>
      <c r="J3" s="212">
        <f t="shared" si="0"/>
        <v>11196220.309999999</v>
      </c>
      <c r="K3" s="78"/>
      <c r="L3" s="78"/>
      <c r="M3" s="212">
        <f t="shared" si="0"/>
        <v>52243.759999999995</v>
      </c>
      <c r="N3" s="212">
        <f t="shared" si="0"/>
        <v>11918955.910000004</v>
      </c>
      <c r="O3" s="79">
        <f>IF(F3=0,0,N3/F3)</f>
        <v>1.0521480682869593</v>
      </c>
      <c r="P3" s="213">
        <f>IF(M3=0,0,N3/M3)</f>
        <v>228.14123466611142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1" t="s">
        <v>2623</v>
      </c>
      <c r="B6" s="722" t="s">
        <v>2624</v>
      </c>
      <c r="C6" s="722" t="s">
        <v>2625</v>
      </c>
      <c r="D6" s="722" t="s">
        <v>2626</v>
      </c>
      <c r="E6" s="229">
        <v>20</v>
      </c>
      <c r="F6" s="229">
        <v>6555.56</v>
      </c>
      <c r="G6" s="722">
        <v>1</v>
      </c>
      <c r="H6" s="722">
        <v>327.77800000000002</v>
      </c>
      <c r="I6" s="229">
        <v>1</v>
      </c>
      <c r="J6" s="229">
        <v>327.78</v>
      </c>
      <c r="K6" s="722">
        <v>5.0000305084538919E-2</v>
      </c>
      <c r="L6" s="722">
        <v>327.78</v>
      </c>
      <c r="M6" s="229"/>
      <c r="N6" s="229"/>
      <c r="O6" s="727"/>
      <c r="P6" s="735"/>
    </row>
    <row r="7" spans="1:16" ht="14.4" customHeight="1" x14ac:dyDescent="0.3">
      <c r="A7" s="648" t="s">
        <v>2627</v>
      </c>
      <c r="B7" s="649" t="s">
        <v>2628</v>
      </c>
      <c r="C7" s="649" t="s">
        <v>2629</v>
      </c>
      <c r="D7" s="649" t="s">
        <v>2619</v>
      </c>
      <c r="E7" s="652">
        <v>1</v>
      </c>
      <c r="F7" s="652">
        <v>1008</v>
      </c>
      <c r="G7" s="649">
        <v>1</v>
      </c>
      <c r="H7" s="649">
        <v>1008</v>
      </c>
      <c r="I7" s="652">
        <v>7</v>
      </c>
      <c r="J7" s="652">
        <v>7056</v>
      </c>
      <c r="K7" s="649">
        <v>7</v>
      </c>
      <c r="L7" s="649">
        <v>1008</v>
      </c>
      <c r="M7" s="652"/>
      <c r="N7" s="652"/>
      <c r="O7" s="665"/>
      <c r="P7" s="653"/>
    </row>
    <row r="8" spans="1:16" ht="14.4" customHeight="1" x14ac:dyDescent="0.3">
      <c r="A8" s="648" t="s">
        <v>2627</v>
      </c>
      <c r="B8" s="649" t="s">
        <v>2628</v>
      </c>
      <c r="C8" s="649" t="s">
        <v>2630</v>
      </c>
      <c r="D8" s="649" t="s">
        <v>2619</v>
      </c>
      <c r="E8" s="652">
        <v>6</v>
      </c>
      <c r="F8" s="652">
        <v>3576</v>
      </c>
      <c r="G8" s="649">
        <v>1</v>
      </c>
      <c r="H8" s="649">
        <v>596</v>
      </c>
      <c r="I8" s="652">
        <v>16</v>
      </c>
      <c r="J8" s="652">
        <v>9536</v>
      </c>
      <c r="K8" s="649">
        <v>2.6666666666666665</v>
      </c>
      <c r="L8" s="649">
        <v>596</v>
      </c>
      <c r="M8" s="652">
        <v>2</v>
      </c>
      <c r="N8" s="652">
        <v>1192</v>
      </c>
      <c r="O8" s="665">
        <v>0.33333333333333331</v>
      </c>
      <c r="P8" s="653">
        <v>596</v>
      </c>
    </row>
    <row r="9" spans="1:16" ht="14.4" customHeight="1" x14ac:dyDescent="0.3">
      <c r="A9" s="648" t="s">
        <v>2627</v>
      </c>
      <c r="B9" s="649" t="s">
        <v>2628</v>
      </c>
      <c r="C9" s="649" t="s">
        <v>2631</v>
      </c>
      <c r="D9" s="649" t="s">
        <v>2619</v>
      </c>
      <c r="E9" s="652">
        <v>4</v>
      </c>
      <c r="F9" s="652">
        <v>2664</v>
      </c>
      <c r="G9" s="649">
        <v>1</v>
      </c>
      <c r="H9" s="649">
        <v>666</v>
      </c>
      <c r="I9" s="652">
        <v>2</v>
      </c>
      <c r="J9" s="652">
        <v>1332</v>
      </c>
      <c r="K9" s="649">
        <v>0.5</v>
      </c>
      <c r="L9" s="649">
        <v>666</v>
      </c>
      <c r="M9" s="652">
        <v>1</v>
      </c>
      <c r="N9" s="652">
        <v>666</v>
      </c>
      <c r="O9" s="665">
        <v>0.25</v>
      </c>
      <c r="P9" s="653">
        <v>666</v>
      </c>
    </row>
    <row r="10" spans="1:16" ht="14.4" customHeight="1" x14ac:dyDescent="0.3">
      <c r="A10" s="648" t="s">
        <v>2627</v>
      </c>
      <c r="B10" s="649" t="s">
        <v>2628</v>
      </c>
      <c r="C10" s="649" t="s">
        <v>2632</v>
      </c>
      <c r="D10" s="649" t="s">
        <v>2619</v>
      </c>
      <c r="E10" s="652">
        <v>7</v>
      </c>
      <c r="F10" s="652">
        <v>4144</v>
      </c>
      <c r="G10" s="649">
        <v>1</v>
      </c>
      <c r="H10" s="649">
        <v>592</v>
      </c>
      <c r="I10" s="652"/>
      <c r="J10" s="652"/>
      <c r="K10" s="649"/>
      <c r="L10" s="649"/>
      <c r="M10" s="652"/>
      <c r="N10" s="652"/>
      <c r="O10" s="665"/>
      <c r="P10" s="653"/>
    </row>
    <row r="11" spans="1:16" ht="14.4" customHeight="1" x14ac:dyDescent="0.3">
      <c r="A11" s="648" t="s">
        <v>2627</v>
      </c>
      <c r="B11" s="649" t="s">
        <v>2628</v>
      </c>
      <c r="C11" s="649" t="s">
        <v>2633</v>
      </c>
      <c r="D11" s="649" t="s">
        <v>2619</v>
      </c>
      <c r="E11" s="652">
        <v>20</v>
      </c>
      <c r="F11" s="652">
        <v>11220</v>
      </c>
      <c r="G11" s="649">
        <v>1</v>
      </c>
      <c r="H11" s="649">
        <v>561</v>
      </c>
      <c r="I11" s="652">
        <v>25</v>
      </c>
      <c r="J11" s="652">
        <v>14025</v>
      </c>
      <c r="K11" s="649">
        <v>1.25</v>
      </c>
      <c r="L11" s="649">
        <v>561</v>
      </c>
      <c r="M11" s="652">
        <v>20</v>
      </c>
      <c r="N11" s="652">
        <v>11220</v>
      </c>
      <c r="O11" s="665">
        <v>1</v>
      </c>
      <c r="P11" s="653">
        <v>561</v>
      </c>
    </row>
    <row r="12" spans="1:16" ht="14.4" customHeight="1" x14ac:dyDescent="0.3">
      <c r="A12" s="648" t="s">
        <v>2627</v>
      </c>
      <c r="B12" s="649" t="s">
        <v>2628</v>
      </c>
      <c r="C12" s="649" t="s">
        <v>2634</v>
      </c>
      <c r="D12" s="649" t="s">
        <v>2619</v>
      </c>
      <c r="E12" s="652">
        <v>31</v>
      </c>
      <c r="F12" s="652">
        <v>16089</v>
      </c>
      <c r="G12" s="649">
        <v>1</v>
      </c>
      <c r="H12" s="649">
        <v>519</v>
      </c>
      <c r="I12" s="652">
        <v>18</v>
      </c>
      <c r="J12" s="652">
        <v>9342</v>
      </c>
      <c r="K12" s="649">
        <v>0.58064516129032262</v>
      </c>
      <c r="L12" s="649">
        <v>519</v>
      </c>
      <c r="M12" s="652">
        <v>31</v>
      </c>
      <c r="N12" s="652">
        <v>16089</v>
      </c>
      <c r="O12" s="665">
        <v>1</v>
      </c>
      <c r="P12" s="653">
        <v>519</v>
      </c>
    </row>
    <row r="13" spans="1:16" ht="14.4" customHeight="1" x14ac:dyDescent="0.3">
      <c r="A13" s="648" t="s">
        <v>2627</v>
      </c>
      <c r="B13" s="649" t="s">
        <v>2628</v>
      </c>
      <c r="C13" s="649" t="s">
        <v>2635</v>
      </c>
      <c r="D13" s="649" t="s">
        <v>2619</v>
      </c>
      <c r="E13" s="652">
        <v>11</v>
      </c>
      <c r="F13" s="652">
        <v>3531</v>
      </c>
      <c r="G13" s="649">
        <v>1</v>
      </c>
      <c r="H13" s="649">
        <v>321</v>
      </c>
      <c r="I13" s="652">
        <v>16</v>
      </c>
      <c r="J13" s="652">
        <v>5136</v>
      </c>
      <c r="K13" s="649">
        <v>1.4545454545454546</v>
      </c>
      <c r="L13" s="649">
        <v>321</v>
      </c>
      <c r="M13" s="652">
        <v>22</v>
      </c>
      <c r="N13" s="652">
        <v>7062</v>
      </c>
      <c r="O13" s="665">
        <v>2</v>
      </c>
      <c r="P13" s="653">
        <v>321</v>
      </c>
    </row>
    <row r="14" spans="1:16" ht="14.4" customHeight="1" x14ac:dyDescent="0.3">
      <c r="A14" s="648" t="s">
        <v>2627</v>
      </c>
      <c r="B14" s="649" t="s">
        <v>2628</v>
      </c>
      <c r="C14" s="649" t="s">
        <v>2636</v>
      </c>
      <c r="D14" s="649" t="s">
        <v>2619</v>
      </c>
      <c r="E14" s="652">
        <v>6</v>
      </c>
      <c r="F14" s="652">
        <v>1692</v>
      </c>
      <c r="G14" s="649">
        <v>1</v>
      </c>
      <c r="H14" s="649">
        <v>282</v>
      </c>
      <c r="I14" s="652">
        <v>4</v>
      </c>
      <c r="J14" s="652">
        <v>1128</v>
      </c>
      <c r="K14" s="649">
        <v>0.66666666666666663</v>
      </c>
      <c r="L14" s="649">
        <v>282</v>
      </c>
      <c r="M14" s="652">
        <v>5</v>
      </c>
      <c r="N14" s="652">
        <v>1410</v>
      </c>
      <c r="O14" s="665">
        <v>0.83333333333333337</v>
      </c>
      <c r="P14" s="653">
        <v>282</v>
      </c>
    </row>
    <row r="15" spans="1:16" ht="14.4" customHeight="1" x14ac:dyDescent="0.3">
      <c r="A15" s="648" t="s">
        <v>2627</v>
      </c>
      <c r="B15" s="649" t="s">
        <v>2628</v>
      </c>
      <c r="C15" s="649" t="s">
        <v>2637</v>
      </c>
      <c r="D15" s="649" t="s">
        <v>2619</v>
      </c>
      <c r="E15" s="652">
        <v>1</v>
      </c>
      <c r="F15" s="652">
        <v>679</v>
      </c>
      <c r="G15" s="649">
        <v>1</v>
      </c>
      <c r="H15" s="649">
        <v>679</v>
      </c>
      <c r="I15" s="652">
        <v>3</v>
      </c>
      <c r="J15" s="652">
        <v>2037</v>
      </c>
      <c r="K15" s="649">
        <v>3</v>
      </c>
      <c r="L15" s="649">
        <v>679</v>
      </c>
      <c r="M15" s="652">
        <v>2</v>
      </c>
      <c r="N15" s="652">
        <v>1358</v>
      </c>
      <c r="O15" s="665">
        <v>2</v>
      </c>
      <c r="P15" s="653">
        <v>679</v>
      </c>
    </row>
    <row r="16" spans="1:16" ht="14.4" customHeight="1" x14ac:dyDescent="0.3">
      <c r="A16" s="648" t="s">
        <v>2627</v>
      </c>
      <c r="B16" s="649" t="s">
        <v>2628</v>
      </c>
      <c r="C16" s="649" t="s">
        <v>2638</v>
      </c>
      <c r="D16" s="649" t="s">
        <v>2619</v>
      </c>
      <c r="E16" s="652">
        <v>1</v>
      </c>
      <c r="F16" s="652">
        <v>929</v>
      </c>
      <c r="G16" s="649">
        <v>1</v>
      </c>
      <c r="H16" s="649">
        <v>929</v>
      </c>
      <c r="I16" s="652">
        <v>3</v>
      </c>
      <c r="J16" s="652">
        <v>2787</v>
      </c>
      <c r="K16" s="649">
        <v>3</v>
      </c>
      <c r="L16" s="649">
        <v>929</v>
      </c>
      <c r="M16" s="652"/>
      <c r="N16" s="652"/>
      <c r="O16" s="665"/>
      <c r="P16" s="653"/>
    </row>
    <row r="17" spans="1:16" ht="14.4" customHeight="1" x14ac:dyDescent="0.3">
      <c r="A17" s="648" t="s">
        <v>2627</v>
      </c>
      <c r="B17" s="649" t="s">
        <v>2628</v>
      </c>
      <c r="C17" s="649" t="s">
        <v>2639</v>
      </c>
      <c r="D17" s="649" t="s">
        <v>2619</v>
      </c>
      <c r="E17" s="652">
        <v>1</v>
      </c>
      <c r="F17" s="652">
        <v>1740</v>
      </c>
      <c r="G17" s="649">
        <v>1</v>
      </c>
      <c r="H17" s="649">
        <v>1740</v>
      </c>
      <c r="I17" s="652"/>
      <c r="J17" s="652"/>
      <c r="K17" s="649"/>
      <c r="L17" s="649"/>
      <c r="M17" s="652">
        <v>1</v>
      </c>
      <c r="N17" s="652">
        <v>1740</v>
      </c>
      <c r="O17" s="665">
        <v>1</v>
      </c>
      <c r="P17" s="653">
        <v>1740</v>
      </c>
    </row>
    <row r="18" spans="1:16" ht="14.4" customHeight="1" x14ac:dyDescent="0.3">
      <c r="A18" s="648" t="s">
        <v>2627</v>
      </c>
      <c r="B18" s="649" t="s">
        <v>2628</v>
      </c>
      <c r="C18" s="649" t="s">
        <v>2640</v>
      </c>
      <c r="D18" s="649" t="s">
        <v>2619</v>
      </c>
      <c r="E18" s="652">
        <v>2</v>
      </c>
      <c r="F18" s="652">
        <v>4048</v>
      </c>
      <c r="G18" s="649">
        <v>1</v>
      </c>
      <c r="H18" s="649">
        <v>2024</v>
      </c>
      <c r="I18" s="652"/>
      <c r="J18" s="652"/>
      <c r="K18" s="649"/>
      <c r="L18" s="649"/>
      <c r="M18" s="652"/>
      <c r="N18" s="652"/>
      <c r="O18" s="665"/>
      <c r="P18" s="653"/>
    </row>
    <row r="19" spans="1:16" ht="14.4" customHeight="1" x14ac:dyDescent="0.3">
      <c r="A19" s="648" t="s">
        <v>2627</v>
      </c>
      <c r="B19" s="649" t="s">
        <v>2628</v>
      </c>
      <c r="C19" s="649" t="s">
        <v>2641</v>
      </c>
      <c r="D19" s="649" t="s">
        <v>2619</v>
      </c>
      <c r="E19" s="652">
        <v>5</v>
      </c>
      <c r="F19" s="652">
        <v>17770</v>
      </c>
      <c r="G19" s="649">
        <v>1</v>
      </c>
      <c r="H19" s="649">
        <v>3554</v>
      </c>
      <c r="I19" s="652">
        <v>3</v>
      </c>
      <c r="J19" s="652">
        <v>10662</v>
      </c>
      <c r="K19" s="649">
        <v>0.6</v>
      </c>
      <c r="L19" s="649">
        <v>3554</v>
      </c>
      <c r="M19" s="652">
        <v>2</v>
      </c>
      <c r="N19" s="652">
        <v>7108</v>
      </c>
      <c r="O19" s="665">
        <v>0.4</v>
      </c>
      <c r="P19" s="653">
        <v>3554</v>
      </c>
    </row>
    <row r="20" spans="1:16" ht="14.4" customHeight="1" x14ac:dyDescent="0.3">
      <c r="A20" s="648" t="s">
        <v>2627</v>
      </c>
      <c r="B20" s="649" t="s">
        <v>2628</v>
      </c>
      <c r="C20" s="649" t="s">
        <v>2642</v>
      </c>
      <c r="D20" s="649" t="s">
        <v>2619</v>
      </c>
      <c r="E20" s="652">
        <v>3</v>
      </c>
      <c r="F20" s="652">
        <v>10851</v>
      </c>
      <c r="G20" s="649">
        <v>1</v>
      </c>
      <c r="H20" s="649">
        <v>3617</v>
      </c>
      <c r="I20" s="652">
        <v>3</v>
      </c>
      <c r="J20" s="652">
        <v>10851</v>
      </c>
      <c r="K20" s="649">
        <v>1</v>
      </c>
      <c r="L20" s="649">
        <v>3617</v>
      </c>
      <c r="M20" s="652"/>
      <c r="N20" s="652"/>
      <c r="O20" s="665"/>
      <c r="P20" s="653"/>
    </row>
    <row r="21" spans="1:16" ht="14.4" customHeight="1" x14ac:dyDescent="0.3">
      <c r="A21" s="648" t="s">
        <v>2627</v>
      </c>
      <c r="B21" s="649" t="s">
        <v>2628</v>
      </c>
      <c r="C21" s="649" t="s">
        <v>2643</v>
      </c>
      <c r="D21" s="649" t="s">
        <v>2619</v>
      </c>
      <c r="E21" s="652">
        <v>1</v>
      </c>
      <c r="F21" s="652">
        <v>1351</v>
      </c>
      <c r="G21" s="649">
        <v>1</v>
      </c>
      <c r="H21" s="649">
        <v>1351</v>
      </c>
      <c r="I21" s="652"/>
      <c r="J21" s="652"/>
      <c r="K21" s="649"/>
      <c r="L21" s="649"/>
      <c r="M21" s="652">
        <v>3</v>
      </c>
      <c r="N21" s="652">
        <v>4053</v>
      </c>
      <c r="O21" s="665">
        <v>3</v>
      </c>
      <c r="P21" s="653">
        <v>1351</v>
      </c>
    </row>
    <row r="22" spans="1:16" ht="14.4" customHeight="1" x14ac:dyDescent="0.3">
      <c r="A22" s="648" t="s">
        <v>2627</v>
      </c>
      <c r="B22" s="649" t="s">
        <v>2628</v>
      </c>
      <c r="C22" s="649" t="s">
        <v>2644</v>
      </c>
      <c r="D22" s="649" t="s">
        <v>2619</v>
      </c>
      <c r="E22" s="652">
        <v>1</v>
      </c>
      <c r="F22" s="652">
        <v>164</v>
      </c>
      <c r="G22" s="649">
        <v>1</v>
      </c>
      <c r="H22" s="649">
        <v>164</v>
      </c>
      <c r="I22" s="652"/>
      <c r="J22" s="652"/>
      <c r="K22" s="649"/>
      <c r="L22" s="649"/>
      <c r="M22" s="652">
        <v>3</v>
      </c>
      <c r="N22" s="652">
        <v>492</v>
      </c>
      <c r="O22" s="665">
        <v>3</v>
      </c>
      <c r="P22" s="653">
        <v>164</v>
      </c>
    </row>
    <row r="23" spans="1:16" ht="14.4" customHeight="1" x14ac:dyDescent="0.3">
      <c r="A23" s="648" t="s">
        <v>2627</v>
      </c>
      <c r="B23" s="649" t="s">
        <v>2628</v>
      </c>
      <c r="C23" s="649" t="s">
        <v>2645</v>
      </c>
      <c r="D23" s="649" t="s">
        <v>2619</v>
      </c>
      <c r="E23" s="652">
        <v>2</v>
      </c>
      <c r="F23" s="652">
        <v>450</v>
      </c>
      <c r="G23" s="649">
        <v>1</v>
      </c>
      <c r="H23" s="649">
        <v>225</v>
      </c>
      <c r="I23" s="652">
        <v>3</v>
      </c>
      <c r="J23" s="652">
        <v>675</v>
      </c>
      <c r="K23" s="649">
        <v>1.5</v>
      </c>
      <c r="L23" s="649">
        <v>225</v>
      </c>
      <c r="M23" s="652"/>
      <c r="N23" s="652"/>
      <c r="O23" s="665"/>
      <c r="P23" s="653"/>
    </row>
    <row r="24" spans="1:16" ht="14.4" customHeight="1" x14ac:dyDescent="0.3">
      <c r="A24" s="648" t="s">
        <v>2627</v>
      </c>
      <c r="B24" s="649" t="s">
        <v>2628</v>
      </c>
      <c r="C24" s="649" t="s">
        <v>2646</v>
      </c>
      <c r="D24" s="649" t="s">
        <v>2619</v>
      </c>
      <c r="E24" s="652">
        <v>1</v>
      </c>
      <c r="F24" s="652">
        <v>587</v>
      </c>
      <c r="G24" s="649">
        <v>1</v>
      </c>
      <c r="H24" s="649">
        <v>587</v>
      </c>
      <c r="I24" s="652">
        <v>1</v>
      </c>
      <c r="J24" s="652">
        <v>587</v>
      </c>
      <c r="K24" s="649">
        <v>1</v>
      </c>
      <c r="L24" s="649">
        <v>587</v>
      </c>
      <c r="M24" s="652">
        <v>0</v>
      </c>
      <c r="N24" s="652">
        <v>0</v>
      </c>
      <c r="O24" s="665">
        <v>0</v>
      </c>
      <c r="P24" s="653"/>
    </row>
    <row r="25" spans="1:16" ht="14.4" customHeight="1" x14ac:dyDescent="0.3">
      <c r="A25" s="648" t="s">
        <v>2627</v>
      </c>
      <c r="B25" s="649" t="s">
        <v>2628</v>
      </c>
      <c r="C25" s="649" t="s">
        <v>2647</v>
      </c>
      <c r="D25" s="649" t="s">
        <v>2619</v>
      </c>
      <c r="E25" s="652">
        <v>1</v>
      </c>
      <c r="F25" s="652">
        <v>4359</v>
      </c>
      <c r="G25" s="649">
        <v>1</v>
      </c>
      <c r="H25" s="649">
        <v>4359</v>
      </c>
      <c r="I25" s="652">
        <v>1</v>
      </c>
      <c r="J25" s="652">
        <v>4359</v>
      </c>
      <c r="K25" s="649">
        <v>1</v>
      </c>
      <c r="L25" s="649">
        <v>4359</v>
      </c>
      <c r="M25" s="652"/>
      <c r="N25" s="652"/>
      <c r="O25" s="665"/>
      <c r="P25" s="653"/>
    </row>
    <row r="26" spans="1:16" ht="14.4" customHeight="1" x14ac:dyDescent="0.3">
      <c r="A26" s="648" t="s">
        <v>2627</v>
      </c>
      <c r="B26" s="649" t="s">
        <v>2628</v>
      </c>
      <c r="C26" s="649" t="s">
        <v>2648</v>
      </c>
      <c r="D26" s="649" t="s">
        <v>2619</v>
      </c>
      <c r="E26" s="652">
        <v>1</v>
      </c>
      <c r="F26" s="652">
        <v>1107</v>
      </c>
      <c r="G26" s="649">
        <v>1</v>
      </c>
      <c r="H26" s="649">
        <v>1107</v>
      </c>
      <c r="I26" s="652"/>
      <c r="J26" s="652"/>
      <c r="K26" s="649"/>
      <c r="L26" s="649"/>
      <c r="M26" s="652"/>
      <c r="N26" s="652"/>
      <c r="O26" s="665"/>
      <c r="P26" s="653"/>
    </row>
    <row r="27" spans="1:16" ht="14.4" customHeight="1" x14ac:dyDescent="0.3">
      <c r="A27" s="648" t="s">
        <v>2627</v>
      </c>
      <c r="B27" s="649" t="s">
        <v>2628</v>
      </c>
      <c r="C27" s="649" t="s">
        <v>2649</v>
      </c>
      <c r="D27" s="649" t="s">
        <v>2619</v>
      </c>
      <c r="E27" s="652">
        <v>79</v>
      </c>
      <c r="F27" s="652">
        <v>79632</v>
      </c>
      <c r="G27" s="649">
        <v>1</v>
      </c>
      <c r="H27" s="649">
        <v>1008</v>
      </c>
      <c r="I27" s="652">
        <v>80</v>
      </c>
      <c r="J27" s="652">
        <v>80640</v>
      </c>
      <c r="K27" s="649">
        <v>1.0126582278481013</v>
      </c>
      <c r="L27" s="649">
        <v>1008</v>
      </c>
      <c r="M27" s="652">
        <v>110</v>
      </c>
      <c r="N27" s="652">
        <v>110880</v>
      </c>
      <c r="O27" s="665">
        <v>1.3924050632911393</v>
      </c>
      <c r="P27" s="653">
        <v>1008</v>
      </c>
    </row>
    <row r="28" spans="1:16" ht="14.4" customHeight="1" x14ac:dyDescent="0.3">
      <c r="A28" s="648" t="s">
        <v>2627</v>
      </c>
      <c r="B28" s="649" t="s">
        <v>2628</v>
      </c>
      <c r="C28" s="649" t="s">
        <v>2650</v>
      </c>
      <c r="D28" s="649" t="s">
        <v>2619</v>
      </c>
      <c r="E28" s="652"/>
      <c r="F28" s="652"/>
      <c r="G28" s="649"/>
      <c r="H28" s="649"/>
      <c r="I28" s="652">
        <v>1</v>
      </c>
      <c r="J28" s="652">
        <v>703</v>
      </c>
      <c r="K28" s="649"/>
      <c r="L28" s="649">
        <v>703</v>
      </c>
      <c r="M28" s="652"/>
      <c r="N28" s="652"/>
      <c r="O28" s="665"/>
      <c r="P28" s="653"/>
    </row>
    <row r="29" spans="1:16" ht="14.4" customHeight="1" x14ac:dyDescent="0.3">
      <c r="A29" s="648" t="s">
        <v>2627</v>
      </c>
      <c r="B29" s="649" t="s">
        <v>2628</v>
      </c>
      <c r="C29" s="649" t="s">
        <v>2651</v>
      </c>
      <c r="D29" s="649" t="s">
        <v>2619</v>
      </c>
      <c r="E29" s="652"/>
      <c r="F29" s="652"/>
      <c r="G29" s="649"/>
      <c r="H29" s="649"/>
      <c r="I29" s="652">
        <v>1</v>
      </c>
      <c r="J29" s="652">
        <v>519</v>
      </c>
      <c r="K29" s="649"/>
      <c r="L29" s="649">
        <v>519</v>
      </c>
      <c r="M29" s="652">
        <v>0</v>
      </c>
      <c r="N29" s="652">
        <v>0</v>
      </c>
      <c r="O29" s="665"/>
      <c r="P29" s="653"/>
    </row>
    <row r="30" spans="1:16" ht="14.4" customHeight="1" x14ac:dyDescent="0.3">
      <c r="A30" s="648" t="s">
        <v>2627</v>
      </c>
      <c r="B30" s="649" t="s">
        <v>2624</v>
      </c>
      <c r="C30" s="649" t="s">
        <v>2652</v>
      </c>
      <c r="D30" s="649" t="s">
        <v>2653</v>
      </c>
      <c r="E30" s="652"/>
      <c r="F30" s="652"/>
      <c r="G30" s="649"/>
      <c r="H30" s="649"/>
      <c r="I30" s="652"/>
      <c r="J30" s="652"/>
      <c r="K30" s="649"/>
      <c r="L30" s="649"/>
      <c r="M30" s="652">
        <v>1</v>
      </c>
      <c r="N30" s="652">
        <v>105.56</v>
      </c>
      <c r="O30" s="665"/>
      <c r="P30" s="653">
        <v>105.56</v>
      </c>
    </row>
    <row r="31" spans="1:16" ht="14.4" customHeight="1" x14ac:dyDescent="0.3">
      <c r="A31" s="648" t="s">
        <v>2627</v>
      </c>
      <c r="B31" s="649" t="s">
        <v>2624</v>
      </c>
      <c r="C31" s="649" t="s">
        <v>2654</v>
      </c>
      <c r="D31" s="649" t="s">
        <v>2655</v>
      </c>
      <c r="E31" s="652">
        <v>300</v>
      </c>
      <c r="F31" s="652">
        <v>23333.340000000004</v>
      </c>
      <c r="G31" s="649">
        <v>1</v>
      </c>
      <c r="H31" s="649">
        <v>77.777800000000013</v>
      </c>
      <c r="I31" s="652">
        <v>310</v>
      </c>
      <c r="J31" s="652">
        <v>24111.109999999997</v>
      </c>
      <c r="K31" s="649">
        <v>1.0333329904762882</v>
      </c>
      <c r="L31" s="649">
        <v>77.777774193548382</v>
      </c>
      <c r="M31" s="652">
        <v>226</v>
      </c>
      <c r="N31" s="652">
        <v>17577.78</v>
      </c>
      <c r="O31" s="665">
        <v>0.75333321333336745</v>
      </c>
      <c r="P31" s="653">
        <v>77.77778761061947</v>
      </c>
    </row>
    <row r="32" spans="1:16" ht="14.4" customHeight="1" x14ac:dyDescent="0.3">
      <c r="A32" s="648" t="s">
        <v>2627</v>
      </c>
      <c r="B32" s="649" t="s">
        <v>2624</v>
      </c>
      <c r="C32" s="649" t="s">
        <v>2656</v>
      </c>
      <c r="D32" s="649" t="s">
        <v>2657</v>
      </c>
      <c r="E32" s="652">
        <v>24</v>
      </c>
      <c r="F32" s="652">
        <v>6000</v>
      </c>
      <c r="G32" s="649">
        <v>1</v>
      </c>
      <c r="H32" s="649">
        <v>250</v>
      </c>
      <c r="I32" s="652">
        <v>37</v>
      </c>
      <c r="J32" s="652">
        <v>9250</v>
      </c>
      <c r="K32" s="649">
        <v>1.5416666666666667</v>
      </c>
      <c r="L32" s="649">
        <v>250</v>
      </c>
      <c r="M32" s="652">
        <v>46</v>
      </c>
      <c r="N32" s="652">
        <v>11500</v>
      </c>
      <c r="O32" s="665">
        <v>1.9166666666666667</v>
      </c>
      <c r="P32" s="653">
        <v>250</v>
      </c>
    </row>
    <row r="33" spans="1:16" ht="14.4" customHeight="1" x14ac:dyDescent="0.3">
      <c r="A33" s="648" t="s">
        <v>2627</v>
      </c>
      <c r="B33" s="649" t="s">
        <v>2624</v>
      </c>
      <c r="C33" s="649" t="s">
        <v>2658</v>
      </c>
      <c r="D33" s="649" t="s">
        <v>2659</v>
      </c>
      <c r="E33" s="652"/>
      <c r="F33" s="652"/>
      <c r="G33" s="649"/>
      <c r="H33" s="649"/>
      <c r="I33" s="652">
        <v>1</v>
      </c>
      <c r="J33" s="652">
        <v>300</v>
      </c>
      <c r="K33" s="649"/>
      <c r="L33" s="649">
        <v>300</v>
      </c>
      <c r="M33" s="652"/>
      <c r="N33" s="652"/>
      <c r="O33" s="665"/>
      <c r="P33" s="653"/>
    </row>
    <row r="34" spans="1:16" ht="14.4" customHeight="1" x14ac:dyDescent="0.3">
      <c r="A34" s="648" t="s">
        <v>2627</v>
      </c>
      <c r="B34" s="649" t="s">
        <v>2624</v>
      </c>
      <c r="C34" s="649" t="s">
        <v>2660</v>
      </c>
      <c r="D34" s="649" t="s">
        <v>2661</v>
      </c>
      <c r="E34" s="652">
        <v>2080</v>
      </c>
      <c r="F34" s="652">
        <v>231111.12</v>
      </c>
      <c r="G34" s="649">
        <v>1</v>
      </c>
      <c r="H34" s="649">
        <v>111.11111538461539</v>
      </c>
      <c r="I34" s="652">
        <v>2352</v>
      </c>
      <c r="J34" s="652">
        <v>261333.33</v>
      </c>
      <c r="K34" s="649">
        <v>1.1307691728550318</v>
      </c>
      <c r="L34" s="649">
        <v>111.11110969387755</v>
      </c>
      <c r="M34" s="652">
        <v>2797</v>
      </c>
      <c r="N34" s="652">
        <v>310777.77</v>
      </c>
      <c r="O34" s="665">
        <v>1.3447114530880211</v>
      </c>
      <c r="P34" s="653">
        <v>111.11110833035396</v>
      </c>
    </row>
    <row r="35" spans="1:16" ht="14.4" customHeight="1" x14ac:dyDescent="0.3">
      <c r="A35" s="648" t="s">
        <v>2627</v>
      </c>
      <c r="B35" s="649" t="s">
        <v>2624</v>
      </c>
      <c r="C35" s="649" t="s">
        <v>2662</v>
      </c>
      <c r="D35" s="649" t="s">
        <v>2663</v>
      </c>
      <c r="E35" s="652">
        <v>3</v>
      </c>
      <c r="F35" s="652">
        <v>1050</v>
      </c>
      <c r="G35" s="649">
        <v>1</v>
      </c>
      <c r="H35" s="649">
        <v>350</v>
      </c>
      <c r="I35" s="652">
        <v>6</v>
      </c>
      <c r="J35" s="652">
        <v>2100</v>
      </c>
      <c r="K35" s="649">
        <v>2</v>
      </c>
      <c r="L35" s="649">
        <v>350</v>
      </c>
      <c r="M35" s="652">
        <v>3</v>
      </c>
      <c r="N35" s="652">
        <v>1050</v>
      </c>
      <c r="O35" s="665">
        <v>1</v>
      </c>
      <c r="P35" s="653">
        <v>350</v>
      </c>
    </row>
    <row r="36" spans="1:16" ht="14.4" customHeight="1" x14ac:dyDescent="0.3">
      <c r="A36" s="648" t="s">
        <v>2627</v>
      </c>
      <c r="B36" s="649" t="s">
        <v>2624</v>
      </c>
      <c r="C36" s="649" t="s">
        <v>2664</v>
      </c>
      <c r="D36" s="649" t="s">
        <v>2665</v>
      </c>
      <c r="E36" s="652">
        <v>98</v>
      </c>
      <c r="F36" s="652">
        <v>23955.550000000003</v>
      </c>
      <c r="G36" s="649">
        <v>1</v>
      </c>
      <c r="H36" s="649">
        <v>244.44438775510207</v>
      </c>
      <c r="I36" s="652">
        <v>65</v>
      </c>
      <c r="J36" s="652">
        <v>15888.890000000001</v>
      </c>
      <c r="K36" s="649">
        <v>0.66326550632316938</v>
      </c>
      <c r="L36" s="649">
        <v>244.44446153846155</v>
      </c>
      <c r="M36" s="652">
        <v>32</v>
      </c>
      <c r="N36" s="652">
        <v>8188.89</v>
      </c>
      <c r="O36" s="665">
        <v>0.34183686035177652</v>
      </c>
      <c r="P36" s="653">
        <v>255.90281250000001</v>
      </c>
    </row>
    <row r="37" spans="1:16" ht="14.4" customHeight="1" x14ac:dyDescent="0.3">
      <c r="A37" s="648" t="s">
        <v>2627</v>
      </c>
      <c r="B37" s="649" t="s">
        <v>2624</v>
      </c>
      <c r="C37" s="649" t="s">
        <v>2666</v>
      </c>
      <c r="D37" s="649" t="s">
        <v>2667</v>
      </c>
      <c r="E37" s="652">
        <v>7</v>
      </c>
      <c r="F37" s="652">
        <v>2061.1099999999997</v>
      </c>
      <c r="G37" s="649">
        <v>1</v>
      </c>
      <c r="H37" s="649">
        <v>294.44428571428568</v>
      </c>
      <c r="I37" s="652">
        <v>5</v>
      </c>
      <c r="J37" s="652">
        <v>1472.22</v>
      </c>
      <c r="K37" s="649">
        <v>0.71428502117790915</v>
      </c>
      <c r="L37" s="649">
        <v>294.44400000000002</v>
      </c>
      <c r="M37" s="652">
        <v>2</v>
      </c>
      <c r="N37" s="652">
        <v>588.89</v>
      </c>
      <c r="O37" s="665">
        <v>0.28571497882209107</v>
      </c>
      <c r="P37" s="653">
        <v>294.44499999999999</v>
      </c>
    </row>
    <row r="38" spans="1:16" ht="14.4" customHeight="1" x14ac:dyDescent="0.3">
      <c r="A38" s="648" t="s">
        <v>2627</v>
      </c>
      <c r="B38" s="649" t="s">
        <v>2624</v>
      </c>
      <c r="C38" s="649" t="s">
        <v>2668</v>
      </c>
      <c r="D38" s="649" t="s">
        <v>2669</v>
      </c>
      <c r="E38" s="652">
        <v>1227</v>
      </c>
      <c r="F38" s="652">
        <v>229040</v>
      </c>
      <c r="G38" s="649">
        <v>1</v>
      </c>
      <c r="H38" s="649">
        <v>186.66666666666666</v>
      </c>
      <c r="I38" s="652">
        <v>1213</v>
      </c>
      <c r="J38" s="652">
        <v>226426.66999999998</v>
      </c>
      <c r="K38" s="649">
        <v>0.98859007160321333</v>
      </c>
      <c r="L38" s="649">
        <v>186.66666941467435</v>
      </c>
      <c r="M38" s="652">
        <v>1455</v>
      </c>
      <c r="N38" s="652">
        <v>271599.99</v>
      </c>
      <c r="O38" s="665">
        <v>1.1858190272441496</v>
      </c>
      <c r="P38" s="653">
        <v>186.66665979381443</v>
      </c>
    </row>
    <row r="39" spans="1:16" ht="14.4" customHeight="1" x14ac:dyDescent="0.3">
      <c r="A39" s="648" t="s">
        <v>2627</v>
      </c>
      <c r="B39" s="649" t="s">
        <v>2624</v>
      </c>
      <c r="C39" s="649" t="s">
        <v>2670</v>
      </c>
      <c r="D39" s="649" t="s">
        <v>2671</v>
      </c>
      <c r="E39" s="652">
        <v>1347</v>
      </c>
      <c r="F39" s="652">
        <v>785750.00000000012</v>
      </c>
      <c r="G39" s="649">
        <v>1</v>
      </c>
      <c r="H39" s="649">
        <v>583.33333333333337</v>
      </c>
      <c r="I39" s="652">
        <v>1649</v>
      </c>
      <c r="J39" s="652">
        <v>961916.68</v>
      </c>
      <c r="K39" s="649">
        <v>1.2242019471842187</v>
      </c>
      <c r="L39" s="649">
        <v>583.33334141904186</v>
      </c>
      <c r="M39" s="652">
        <v>1855</v>
      </c>
      <c r="N39" s="652">
        <v>1082083.33</v>
      </c>
      <c r="O39" s="665">
        <v>1.3771343684377981</v>
      </c>
      <c r="P39" s="653">
        <v>583.33333153638819</v>
      </c>
    </row>
    <row r="40" spans="1:16" ht="14.4" customHeight="1" x14ac:dyDescent="0.3">
      <c r="A40" s="648" t="s">
        <v>2627</v>
      </c>
      <c r="B40" s="649" t="s">
        <v>2624</v>
      </c>
      <c r="C40" s="649" t="s">
        <v>2672</v>
      </c>
      <c r="D40" s="649" t="s">
        <v>2673</v>
      </c>
      <c r="E40" s="652">
        <v>236</v>
      </c>
      <c r="F40" s="652">
        <v>110133.33</v>
      </c>
      <c r="G40" s="649">
        <v>1</v>
      </c>
      <c r="H40" s="649">
        <v>466.6666525423729</v>
      </c>
      <c r="I40" s="652">
        <v>269</v>
      </c>
      <c r="J40" s="652">
        <v>125533.34999999999</v>
      </c>
      <c r="K40" s="649">
        <v>1.1398306943048031</v>
      </c>
      <c r="L40" s="649">
        <v>466.66672862453527</v>
      </c>
      <c r="M40" s="652">
        <v>281</v>
      </c>
      <c r="N40" s="652">
        <v>131133.32</v>
      </c>
      <c r="O40" s="665">
        <v>1.1906778810737857</v>
      </c>
      <c r="P40" s="653">
        <v>466.66661921708186</v>
      </c>
    </row>
    <row r="41" spans="1:16" ht="14.4" customHeight="1" x14ac:dyDescent="0.3">
      <c r="A41" s="648" t="s">
        <v>2627</v>
      </c>
      <c r="B41" s="649" t="s">
        <v>2624</v>
      </c>
      <c r="C41" s="649" t="s">
        <v>2674</v>
      </c>
      <c r="D41" s="649" t="s">
        <v>2673</v>
      </c>
      <c r="E41" s="652">
        <v>20</v>
      </c>
      <c r="F41" s="652">
        <v>20000</v>
      </c>
      <c r="G41" s="649">
        <v>1</v>
      </c>
      <c r="H41" s="649">
        <v>1000</v>
      </c>
      <c r="I41" s="652">
        <v>48</v>
      </c>
      <c r="J41" s="652">
        <v>48000</v>
      </c>
      <c r="K41" s="649">
        <v>2.4</v>
      </c>
      <c r="L41" s="649">
        <v>1000</v>
      </c>
      <c r="M41" s="652">
        <v>30</v>
      </c>
      <c r="N41" s="652">
        <v>30000</v>
      </c>
      <c r="O41" s="665">
        <v>1.5</v>
      </c>
      <c r="P41" s="653">
        <v>1000</v>
      </c>
    </row>
    <row r="42" spans="1:16" ht="14.4" customHeight="1" x14ac:dyDescent="0.3">
      <c r="A42" s="648" t="s">
        <v>2627</v>
      </c>
      <c r="B42" s="649" t="s">
        <v>2624</v>
      </c>
      <c r="C42" s="649" t="s">
        <v>2675</v>
      </c>
      <c r="D42" s="649" t="s">
        <v>2676</v>
      </c>
      <c r="E42" s="652">
        <v>11</v>
      </c>
      <c r="F42" s="652">
        <v>7333.34</v>
      </c>
      <c r="G42" s="649">
        <v>1</v>
      </c>
      <c r="H42" s="649">
        <v>666.66727272727269</v>
      </c>
      <c r="I42" s="652">
        <v>10</v>
      </c>
      <c r="J42" s="652">
        <v>6666.66</v>
      </c>
      <c r="K42" s="649">
        <v>0.90908917355529673</v>
      </c>
      <c r="L42" s="649">
        <v>666.66599999999994</v>
      </c>
      <c r="M42" s="652">
        <v>10</v>
      </c>
      <c r="N42" s="652">
        <v>6666.67</v>
      </c>
      <c r="O42" s="665">
        <v>0.90909053719042077</v>
      </c>
      <c r="P42" s="653">
        <v>666.66700000000003</v>
      </c>
    </row>
    <row r="43" spans="1:16" ht="14.4" customHeight="1" x14ac:dyDescent="0.3">
      <c r="A43" s="648" t="s">
        <v>2627</v>
      </c>
      <c r="B43" s="649" t="s">
        <v>2624</v>
      </c>
      <c r="C43" s="649" t="s">
        <v>2677</v>
      </c>
      <c r="D43" s="649" t="s">
        <v>2678</v>
      </c>
      <c r="E43" s="652">
        <v>2489</v>
      </c>
      <c r="F43" s="652">
        <v>124450</v>
      </c>
      <c r="G43" s="649">
        <v>1</v>
      </c>
      <c r="H43" s="649">
        <v>50</v>
      </c>
      <c r="I43" s="652">
        <v>2442</v>
      </c>
      <c r="J43" s="652">
        <v>122100</v>
      </c>
      <c r="K43" s="649">
        <v>0.98111691442346327</v>
      </c>
      <c r="L43" s="649">
        <v>50</v>
      </c>
      <c r="M43" s="652">
        <v>2362</v>
      </c>
      <c r="N43" s="652">
        <v>118100</v>
      </c>
      <c r="O43" s="665">
        <v>0.94897549216552834</v>
      </c>
      <c r="P43" s="653">
        <v>50</v>
      </c>
    </row>
    <row r="44" spans="1:16" ht="14.4" customHeight="1" x14ac:dyDescent="0.3">
      <c r="A44" s="648" t="s">
        <v>2627</v>
      </c>
      <c r="B44" s="649" t="s">
        <v>2624</v>
      </c>
      <c r="C44" s="649" t="s">
        <v>2679</v>
      </c>
      <c r="D44" s="649" t="s">
        <v>2680</v>
      </c>
      <c r="E44" s="652">
        <v>1</v>
      </c>
      <c r="F44" s="652">
        <v>5.5600000000000005</v>
      </c>
      <c r="G44" s="649">
        <v>1</v>
      </c>
      <c r="H44" s="649">
        <v>5.5600000000000005</v>
      </c>
      <c r="I44" s="652"/>
      <c r="J44" s="652"/>
      <c r="K44" s="649"/>
      <c r="L44" s="649"/>
      <c r="M44" s="652">
        <v>7</v>
      </c>
      <c r="N44" s="652">
        <v>38.89</v>
      </c>
      <c r="O44" s="665">
        <v>6.994604316546762</v>
      </c>
      <c r="P44" s="653">
        <v>5.555714285714286</v>
      </c>
    </row>
    <row r="45" spans="1:16" ht="14.4" customHeight="1" x14ac:dyDescent="0.3">
      <c r="A45" s="648" t="s">
        <v>2627</v>
      </c>
      <c r="B45" s="649" t="s">
        <v>2624</v>
      </c>
      <c r="C45" s="649" t="s">
        <v>2681</v>
      </c>
      <c r="D45" s="649" t="s">
        <v>2682</v>
      </c>
      <c r="E45" s="652">
        <v>66</v>
      </c>
      <c r="F45" s="652">
        <v>6673.3199999999988</v>
      </c>
      <c r="G45" s="649">
        <v>1</v>
      </c>
      <c r="H45" s="649">
        <v>101.11090909090908</v>
      </c>
      <c r="I45" s="652">
        <v>63</v>
      </c>
      <c r="J45" s="652">
        <v>6370</v>
      </c>
      <c r="K45" s="649">
        <v>0.9545473617329906</v>
      </c>
      <c r="L45" s="649">
        <v>101.11111111111111</v>
      </c>
      <c r="M45" s="652">
        <v>104</v>
      </c>
      <c r="N45" s="652">
        <v>10515.539999999999</v>
      </c>
      <c r="O45" s="665">
        <v>1.5757583931236627</v>
      </c>
      <c r="P45" s="653">
        <v>101.11096153846152</v>
      </c>
    </row>
    <row r="46" spans="1:16" ht="14.4" customHeight="1" x14ac:dyDescent="0.3">
      <c r="A46" s="648" t="s">
        <v>2627</v>
      </c>
      <c r="B46" s="649" t="s">
        <v>2624</v>
      </c>
      <c r="C46" s="649" t="s">
        <v>2683</v>
      </c>
      <c r="D46" s="649" t="s">
        <v>2684</v>
      </c>
      <c r="E46" s="652">
        <v>9</v>
      </c>
      <c r="F46" s="652">
        <v>690</v>
      </c>
      <c r="G46" s="649">
        <v>1</v>
      </c>
      <c r="H46" s="649">
        <v>76.666666666666671</v>
      </c>
      <c r="I46" s="652"/>
      <c r="J46" s="652"/>
      <c r="K46" s="649"/>
      <c r="L46" s="649"/>
      <c r="M46" s="652">
        <v>1</v>
      </c>
      <c r="N46" s="652">
        <v>76.67</v>
      </c>
      <c r="O46" s="665">
        <v>0.1111159420289855</v>
      </c>
      <c r="P46" s="653">
        <v>76.67</v>
      </c>
    </row>
    <row r="47" spans="1:16" ht="14.4" customHeight="1" x14ac:dyDescent="0.3">
      <c r="A47" s="648" t="s">
        <v>2627</v>
      </c>
      <c r="B47" s="649" t="s">
        <v>2624</v>
      </c>
      <c r="C47" s="649" t="s">
        <v>2685</v>
      </c>
      <c r="D47" s="649" t="s">
        <v>2686</v>
      </c>
      <c r="E47" s="652">
        <v>42</v>
      </c>
      <c r="F47" s="652">
        <v>0</v>
      </c>
      <c r="G47" s="649"/>
      <c r="H47" s="649">
        <v>0</v>
      </c>
      <c r="I47" s="652">
        <v>79</v>
      </c>
      <c r="J47" s="652">
        <v>0</v>
      </c>
      <c r="K47" s="649"/>
      <c r="L47" s="649">
        <v>0</v>
      </c>
      <c r="M47" s="652">
        <v>66</v>
      </c>
      <c r="N47" s="652">
        <v>0</v>
      </c>
      <c r="O47" s="665"/>
      <c r="P47" s="653">
        <v>0</v>
      </c>
    </row>
    <row r="48" spans="1:16" ht="14.4" customHeight="1" x14ac:dyDescent="0.3">
      <c r="A48" s="648" t="s">
        <v>2627</v>
      </c>
      <c r="B48" s="649" t="s">
        <v>2624</v>
      </c>
      <c r="C48" s="649" t="s">
        <v>2687</v>
      </c>
      <c r="D48" s="649" t="s">
        <v>2688</v>
      </c>
      <c r="E48" s="652">
        <v>124</v>
      </c>
      <c r="F48" s="652">
        <v>0</v>
      </c>
      <c r="G48" s="649"/>
      <c r="H48" s="649">
        <v>0</v>
      </c>
      <c r="I48" s="652">
        <v>132</v>
      </c>
      <c r="J48" s="652">
        <v>0</v>
      </c>
      <c r="K48" s="649"/>
      <c r="L48" s="649">
        <v>0</v>
      </c>
      <c r="M48" s="652">
        <v>152</v>
      </c>
      <c r="N48" s="652">
        <v>0</v>
      </c>
      <c r="O48" s="665"/>
      <c r="P48" s="653">
        <v>0</v>
      </c>
    </row>
    <row r="49" spans="1:16" ht="14.4" customHeight="1" x14ac:dyDescent="0.3">
      <c r="A49" s="648" t="s">
        <v>2627</v>
      </c>
      <c r="B49" s="649" t="s">
        <v>2624</v>
      </c>
      <c r="C49" s="649" t="s">
        <v>2689</v>
      </c>
      <c r="D49" s="649" t="s">
        <v>2690</v>
      </c>
      <c r="E49" s="652">
        <v>1549</v>
      </c>
      <c r="F49" s="652">
        <v>473305.55000000005</v>
      </c>
      <c r="G49" s="649">
        <v>1</v>
      </c>
      <c r="H49" s="649">
        <v>305.5555519690123</v>
      </c>
      <c r="I49" s="652">
        <v>1472</v>
      </c>
      <c r="J49" s="652">
        <v>449777.77999999991</v>
      </c>
      <c r="K49" s="649">
        <v>0.95029052585586593</v>
      </c>
      <c r="L49" s="649">
        <v>305.55555706521733</v>
      </c>
      <c r="M49" s="652">
        <v>1499</v>
      </c>
      <c r="N49" s="652">
        <v>458027.77</v>
      </c>
      <c r="O49" s="665">
        <v>0.96772110531980871</v>
      </c>
      <c r="P49" s="653">
        <v>305.55555036691129</v>
      </c>
    </row>
    <row r="50" spans="1:16" ht="14.4" customHeight="1" x14ac:dyDescent="0.3">
      <c r="A50" s="648" t="s">
        <v>2627</v>
      </c>
      <c r="B50" s="649" t="s">
        <v>2624</v>
      </c>
      <c r="C50" s="649" t="s">
        <v>2691</v>
      </c>
      <c r="D50" s="649" t="s">
        <v>2692</v>
      </c>
      <c r="E50" s="652">
        <v>4035</v>
      </c>
      <c r="F50" s="652">
        <v>0</v>
      </c>
      <c r="G50" s="649"/>
      <c r="H50" s="649">
        <v>0</v>
      </c>
      <c r="I50" s="652">
        <v>4921</v>
      </c>
      <c r="J50" s="652">
        <v>0</v>
      </c>
      <c r="K50" s="649"/>
      <c r="L50" s="649">
        <v>0</v>
      </c>
      <c r="M50" s="652">
        <v>5256</v>
      </c>
      <c r="N50" s="652">
        <v>0</v>
      </c>
      <c r="O50" s="665"/>
      <c r="P50" s="653">
        <v>0</v>
      </c>
    </row>
    <row r="51" spans="1:16" ht="14.4" customHeight="1" x14ac:dyDescent="0.3">
      <c r="A51" s="648" t="s">
        <v>2627</v>
      </c>
      <c r="B51" s="649" t="s">
        <v>2624</v>
      </c>
      <c r="C51" s="649" t="s">
        <v>2693</v>
      </c>
      <c r="D51" s="649" t="s">
        <v>2694</v>
      </c>
      <c r="E51" s="652">
        <v>5537</v>
      </c>
      <c r="F51" s="652">
        <v>2522411.1099999994</v>
      </c>
      <c r="G51" s="649">
        <v>1</v>
      </c>
      <c r="H51" s="649">
        <v>455.5555553548852</v>
      </c>
      <c r="I51" s="652">
        <v>5427</v>
      </c>
      <c r="J51" s="652">
        <v>2472299.9900000002</v>
      </c>
      <c r="K51" s="649">
        <v>0.98013364284618965</v>
      </c>
      <c r="L51" s="649">
        <v>455.55555371291695</v>
      </c>
      <c r="M51" s="652">
        <v>5760</v>
      </c>
      <c r="N51" s="652">
        <v>2624000.0100000002</v>
      </c>
      <c r="O51" s="665">
        <v>1.040274521309098</v>
      </c>
      <c r="P51" s="653">
        <v>455.55555729166673</v>
      </c>
    </row>
    <row r="52" spans="1:16" ht="14.4" customHeight="1" x14ac:dyDescent="0.3">
      <c r="A52" s="648" t="s">
        <v>2627</v>
      </c>
      <c r="B52" s="649" t="s">
        <v>2624</v>
      </c>
      <c r="C52" s="649" t="s">
        <v>2695</v>
      </c>
      <c r="D52" s="649" t="s">
        <v>2696</v>
      </c>
      <c r="E52" s="652">
        <v>4</v>
      </c>
      <c r="F52" s="652">
        <v>0</v>
      </c>
      <c r="G52" s="649"/>
      <c r="H52" s="649">
        <v>0</v>
      </c>
      <c r="I52" s="652">
        <v>4</v>
      </c>
      <c r="J52" s="652">
        <v>0</v>
      </c>
      <c r="K52" s="649"/>
      <c r="L52" s="649">
        <v>0</v>
      </c>
      <c r="M52" s="652"/>
      <c r="N52" s="652"/>
      <c r="O52" s="665"/>
      <c r="P52" s="653"/>
    </row>
    <row r="53" spans="1:16" ht="14.4" customHeight="1" x14ac:dyDescent="0.3">
      <c r="A53" s="648" t="s">
        <v>2627</v>
      </c>
      <c r="B53" s="649" t="s">
        <v>2624</v>
      </c>
      <c r="C53" s="649" t="s">
        <v>2697</v>
      </c>
      <c r="D53" s="649" t="s">
        <v>2698</v>
      </c>
      <c r="E53" s="652">
        <v>94</v>
      </c>
      <c r="F53" s="652">
        <v>5535.57</v>
      </c>
      <c r="G53" s="649">
        <v>1</v>
      </c>
      <c r="H53" s="649">
        <v>58.889042553191487</v>
      </c>
      <c r="I53" s="652">
        <v>37</v>
      </c>
      <c r="J53" s="652">
        <v>2178.89</v>
      </c>
      <c r="K53" s="649">
        <v>0.39361619489953159</v>
      </c>
      <c r="L53" s="649">
        <v>58.888918918918918</v>
      </c>
      <c r="M53" s="652">
        <v>53</v>
      </c>
      <c r="N53" s="652">
        <v>3121.1099999999997</v>
      </c>
      <c r="O53" s="665">
        <v>0.56382811526184295</v>
      </c>
      <c r="P53" s="653">
        <v>58.888867924528299</v>
      </c>
    </row>
    <row r="54" spans="1:16" ht="14.4" customHeight="1" x14ac:dyDescent="0.3">
      <c r="A54" s="648" t="s">
        <v>2627</v>
      </c>
      <c r="B54" s="649" t="s">
        <v>2624</v>
      </c>
      <c r="C54" s="649" t="s">
        <v>2699</v>
      </c>
      <c r="D54" s="649" t="s">
        <v>2700</v>
      </c>
      <c r="E54" s="652">
        <v>2284</v>
      </c>
      <c r="F54" s="652">
        <v>177644.45</v>
      </c>
      <c r="G54" s="649">
        <v>1</v>
      </c>
      <c r="H54" s="649">
        <v>77.77778021015763</v>
      </c>
      <c r="I54" s="652">
        <v>2303</v>
      </c>
      <c r="J54" s="652">
        <v>179122.22999999998</v>
      </c>
      <c r="K54" s="649">
        <v>1.0083187513035166</v>
      </c>
      <c r="L54" s="649">
        <v>77.777781155015191</v>
      </c>
      <c r="M54" s="652">
        <v>2460</v>
      </c>
      <c r="N54" s="652">
        <v>191333.33000000002</v>
      </c>
      <c r="O54" s="665">
        <v>1.0770577408976187</v>
      </c>
      <c r="P54" s="653">
        <v>77.777776422764234</v>
      </c>
    </row>
    <row r="55" spans="1:16" ht="14.4" customHeight="1" x14ac:dyDescent="0.3">
      <c r="A55" s="648" t="s">
        <v>2627</v>
      </c>
      <c r="B55" s="649" t="s">
        <v>2624</v>
      </c>
      <c r="C55" s="649" t="s">
        <v>2701</v>
      </c>
      <c r="D55" s="649" t="s">
        <v>2702</v>
      </c>
      <c r="E55" s="652">
        <v>0</v>
      </c>
      <c r="F55" s="652">
        <v>0</v>
      </c>
      <c r="G55" s="649"/>
      <c r="H55" s="649"/>
      <c r="I55" s="652">
        <v>0</v>
      </c>
      <c r="J55" s="652">
        <v>0</v>
      </c>
      <c r="K55" s="649"/>
      <c r="L55" s="649"/>
      <c r="M55" s="652"/>
      <c r="N55" s="652"/>
      <c r="O55" s="665"/>
      <c r="P55" s="653"/>
    </row>
    <row r="56" spans="1:16" ht="14.4" customHeight="1" x14ac:dyDescent="0.3">
      <c r="A56" s="648" t="s">
        <v>2627</v>
      </c>
      <c r="B56" s="649" t="s">
        <v>2624</v>
      </c>
      <c r="C56" s="649" t="s">
        <v>2703</v>
      </c>
      <c r="D56" s="649" t="s">
        <v>2704</v>
      </c>
      <c r="E56" s="652">
        <v>2061</v>
      </c>
      <c r="F56" s="652">
        <v>183199.99000000002</v>
      </c>
      <c r="G56" s="649">
        <v>1</v>
      </c>
      <c r="H56" s="649">
        <v>88.888884036875311</v>
      </c>
      <c r="I56" s="652">
        <v>2029</v>
      </c>
      <c r="J56" s="652">
        <v>180355.57000000004</v>
      </c>
      <c r="K56" s="649">
        <v>0.98447368910882593</v>
      </c>
      <c r="L56" s="649">
        <v>88.888896007885677</v>
      </c>
      <c r="M56" s="652">
        <v>1829</v>
      </c>
      <c r="N56" s="652">
        <v>162577.78</v>
      </c>
      <c r="O56" s="665">
        <v>0.88743334538391616</v>
      </c>
      <c r="P56" s="653">
        <v>88.888890103881906</v>
      </c>
    </row>
    <row r="57" spans="1:16" ht="14.4" customHeight="1" x14ac:dyDescent="0.3">
      <c r="A57" s="648" t="s">
        <v>2627</v>
      </c>
      <c r="B57" s="649" t="s">
        <v>2624</v>
      </c>
      <c r="C57" s="649" t="s">
        <v>2705</v>
      </c>
      <c r="D57" s="649" t="s">
        <v>2706</v>
      </c>
      <c r="E57" s="652">
        <v>10</v>
      </c>
      <c r="F57" s="652">
        <v>433.33</v>
      </c>
      <c r="G57" s="649">
        <v>1</v>
      </c>
      <c r="H57" s="649">
        <v>43.332999999999998</v>
      </c>
      <c r="I57" s="652">
        <v>7</v>
      </c>
      <c r="J57" s="652">
        <v>303.33000000000004</v>
      </c>
      <c r="K57" s="649">
        <v>0.6999976922899408</v>
      </c>
      <c r="L57" s="649">
        <v>43.332857142857151</v>
      </c>
      <c r="M57" s="652">
        <v>4</v>
      </c>
      <c r="N57" s="652">
        <v>173.32999999999998</v>
      </c>
      <c r="O57" s="665">
        <v>0.39999538457988137</v>
      </c>
      <c r="P57" s="653">
        <v>43.332499999999996</v>
      </c>
    </row>
    <row r="58" spans="1:16" ht="14.4" customHeight="1" x14ac:dyDescent="0.3">
      <c r="A58" s="648" t="s">
        <v>2627</v>
      </c>
      <c r="B58" s="649" t="s">
        <v>2624</v>
      </c>
      <c r="C58" s="649" t="s">
        <v>2707</v>
      </c>
      <c r="D58" s="649" t="s">
        <v>2708</v>
      </c>
      <c r="E58" s="652">
        <v>75</v>
      </c>
      <c r="F58" s="652">
        <v>7250</v>
      </c>
      <c r="G58" s="649">
        <v>1</v>
      </c>
      <c r="H58" s="649">
        <v>96.666666666666671</v>
      </c>
      <c r="I58" s="652">
        <v>56</v>
      </c>
      <c r="J58" s="652">
        <v>5413.32</v>
      </c>
      <c r="K58" s="649">
        <v>0.74666482758620689</v>
      </c>
      <c r="L58" s="649">
        <v>96.666428571428568</v>
      </c>
      <c r="M58" s="652">
        <v>113</v>
      </c>
      <c r="N58" s="652">
        <v>10923.34</v>
      </c>
      <c r="O58" s="665">
        <v>1.5066675862068966</v>
      </c>
      <c r="P58" s="653">
        <v>96.666725663716818</v>
      </c>
    </row>
    <row r="59" spans="1:16" ht="14.4" customHeight="1" x14ac:dyDescent="0.3">
      <c r="A59" s="648" t="s">
        <v>2627</v>
      </c>
      <c r="B59" s="649" t="s">
        <v>2624</v>
      </c>
      <c r="C59" s="649" t="s">
        <v>2709</v>
      </c>
      <c r="D59" s="649" t="s">
        <v>2710</v>
      </c>
      <c r="E59" s="652">
        <v>372</v>
      </c>
      <c r="F59" s="652">
        <v>124000</v>
      </c>
      <c r="G59" s="649">
        <v>1</v>
      </c>
      <c r="H59" s="649">
        <v>333.33333333333331</v>
      </c>
      <c r="I59" s="652">
        <v>452</v>
      </c>
      <c r="J59" s="652">
        <v>150666.66999999998</v>
      </c>
      <c r="K59" s="649">
        <v>1.2150537903225804</v>
      </c>
      <c r="L59" s="649">
        <v>333.33334070796457</v>
      </c>
      <c r="M59" s="652">
        <v>639</v>
      </c>
      <c r="N59" s="652">
        <v>213000</v>
      </c>
      <c r="O59" s="665">
        <v>1.717741935483871</v>
      </c>
      <c r="P59" s="653">
        <v>333.33333333333331</v>
      </c>
    </row>
    <row r="60" spans="1:16" ht="14.4" customHeight="1" x14ac:dyDescent="0.3">
      <c r="A60" s="648" t="s">
        <v>2627</v>
      </c>
      <c r="B60" s="649" t="s">
        <v>2624</v>
      </c>
      <c r="C60" s="649" t="s">
        <v>2711</v>
      </c>
      <c r="D60" s="649" t="s">
        <v>2712</v>
      </c>
      <c r="E60" s="652">
        <v>2</v>
      </c>
      <c r="F60" s="652">
        <v>402.22</v>
      </c>
      <c r="G60" s="649">
        <v>1</v>
      </c>
      <c r="H60" s="649">
        <v>201.11</v>
      </c>
      <c r="I60" s="652"/>
      <c r="J60" s="652"/>
      <c r="K60" s="649"/>
      <c r="L60" s="649"/>
      <c r="M60" s="652"/>
      <c r="N60" s="652"/>
      <c r="O60" s="665"/>
      <c r="P60" s="653"/>
    </row>
    <row r="61" spans="1:16" ht="14.4" customHeight="1" x14ac:dyDescent="0.3">
      <c r="A61" s="648" t="s">
        <v>2627</v>
      </c>
      <c r="B61" s="649" t="s">
        <v>2624</v>
      </c>
      <c r="C61" s="649" t="s">
        <v>2713</v>
      </c>
      <c r="D61" s="649" t="s">
        <v>2714</v>
      </c>
      <c r="E61" s="652"/>
      <c r="F61" s="652"/>
      <c r="G61" s="649"/>
      <c r="H61" s="649"/>
      <c r="I61" s="652"/>
      <c r="J61" s="652"/>
      <c r="K61" s="649"/>
      <c r="L61" s="649"/>
      <c r="M61" s="652">
        <v>2</v>
      </c>
      <c r="N61" s="652">
        <v>280</v>
      </c>
      <c r="O61" s="665"/>
      <c r="P61" s="653">
        <v>140</v>
      </c>
    </row>
    <row r="62" spans="1:16" ht="14.4" customHeight="1" x14ac:dyDescent="0.3">
      <c r="A62" s="648" t="s">
        <v>2627</v>
      </c>
      <c r="B62" s="649" t="s">
        <v>2624</v>
      </c>
      <c r="C62" s="649" t="s">
        <v>2715</v>
      </c>
      <c r="D62" s="649" t="s">
        <v>2716</v>
      </c>
      <c r="E62" s="652"/>
      <c r="F62" s="652"/>
      <c r="G62" s="649"/>
      <c r="H62" s="649"/>
      <c r="I62" s="652">
        <v>1</v>
      </c>
      <c r="J62" s="652">
        <v>75.56</v>
      </c>
      <c r="K62" s="649"/>
      <c r="L62" s="649">
        <v>75.56</v>
      </c>
      <c r="M62" s="652"/>
      <c r="N62" s="652"/>
      <c r="O62" s="665"/>
      <c r="P62" s="653"/>
    </row>
    <row r="63" spans="1:16" ht="14.4" customHeight="1" x14ac:dyDescent="0.3">
      <c r="A63" s="648" t="s">
        <v>2627</v>
      </c>
      <c r="B63" s="649" t="s">
        <v>2624</v>
      </c>
      <c r="C63" s="649" t="s">
        <v>2717</v>
      </c>
      <c r="D63" s="649" t="s">
        <v>2718</v>
      </c>
      <c r="E63" s="652">
        <v>2293</v>
      </c>
      <c r="F63" s="652">
        <v>2942683.3200000003</v>
      </c>
      <c r="G63" s="649">
        <v>1</v>
      </c>
      <c r="H63" s="649">
        <v>1283.3333275185348</v>
      </c>
      <c r="I63" s="652">
        <v>1997</v>
      </c>
      <c r="J63" s="652">
        <v>2562816.67</v>
      </c>
      <c r="K63" s="649">
        <v>0.87091147476922515</v>
      </c>
      <c r="L63" s="649">
        <v>1283.3333350025036</v>
      </c>
      <c r="M63" s="652">
        <v>1966</v>
      </c>
      <c r="N63" s="652">
        <v>2523033.33</v>
      </c>
      <c r="O63" s="665">
        <v>0.85739206555192615</v>
      </c>
      <c r="P63" s="653">
        <v>1283.3333316378435</v>
      </c>
    </row>
    <row r="64" spans="1:16" ht="14.4" customHeight="1" x14ac:dyDescent="0.3">
      <c r="A64" s="648" t="s">
        <v>2627</v>
      </c>
      <c r="B64" s="649" t="s">
        <v>2624</v>
      </c>
      <c r="C64" s="649" t="s">
        <v>2719</v>
      </c>
      <c r="D64" s="649" t="s">
        <v>2720</v>
      </c>
      <c r="E64" s="652">
        <v>11</v>
      </c>
      <c r="F64" s="652">
        <v>5133.34</v>
      </c>
      <c r="G64" s="649">
        <v>1</v>
      </c>
      <c r="H64" s="649">
        <v>466.66727272727275</v>
      </c>
      <c r="I64" s="652">
        <v>7</v>
      </c>
      <c r="J64" s="652">
        <v>3266.67</v>
      </c>
      <c r="K64" s="649">
        <v>0.63636345926823468</v>
      </c>
      <c r="L64" s="649">
        <v>466.66714285714289</v>
      </c>
      <c r="M64" s="652">
        <v>6</v>
      </c>
      <c r="N64" s="652">
        <v>2800</v>
      </c>
      <c r="O64" s="665">
        <v>0.54545383707293882</v>
      </c>
      <c r="P64" s="653">
        <v>466.66666666666669</v>
      </c>
    </row>
    <row r="65" spans="1:16" ht="14.4" customHeight="1" x14ac:dyDescent="0.3">
      <c r="A65" s="648" t="s">
        <v>2627</v>
      </c>
      <c r="B65" s="649" t="s">
        <v>2624</v>
      </c>
      <c r="C65" s="649" t="s">
        <v>2721</v>
      </c>
      <c r="D65" s="649" t="s">
        <v>2722</v>
      </c>
      <c r="E65" s="652">
        <v>93</v>
      </c>
      <c r="F65" s="652">
        <v>10850</v>
      </c>
      <c r="G65" s="649">
        <v>1</v>
      </c>
      <c r="H65" s="649">
        <v>116.66666666666667</v>
      </c>
      <c r="I65" s="652">
        <v>126</v>
      </c>
      <c r="J65" s="652">
        <v>14699.99</v>
      </c>
      <c r="K65" s="649">
        <v>1.3548377880184332</v>
      </c>
      <c r="L65" s="649">
        <v>116.6665873015873</v>
      </c>
      <c r="M65" s="652">
        <v>134</v>
      </c>
      <c r="N65" s="652">
        <v>15633.33</v>
      </c>
      <c r="O65" s="665">
        <v>1.4408599078341013</v>
      </c>
      <c r="P65" s="653">
        <v>116.66664179104478</v>
      </c>
    </row>
    <row r="66" spans="1:16" ht="14.4" customHeight="1" x14ac:dyDescent="0.3">
      <c r="A66" s="648" t="s">
        <v>2627</v>
      </c>
      <c r="B66" s="649" t="s">
        <v>2624</v>
      </c>
      <c r="C66" s="649" t="s">
        <v>2723</v>
      </c>
      <c r="D66" s="649" t="s">
        <v>2724</v>
      </c>
      <c r="E66" s="652">
        <v>46</v>
      </c>
      <c r="F66" s="652">
        <v>21466.66</v>
      </c>
      <c r="G66" s="649">
        <v>1</v>
      </c>
      <c r="H66" s="649">
        <v>466.66652173913042</v>
      </c>
      <c r="I66" s="652">
        <v>42</v>
      </c>
      <c r="J66" s="652">
        <v>19600</v>
      </c>
      <c r="K66" s="649">
        <v>0.91304376181483282</v>
      </c>
      <c r="L66" s="649">
        <v>466.66666666666669</v>
      </c>
      <c r="M66" s="652">
        <v>29</v>
      </c>
      <c r="N66" s="652">
        <v>13533.34</v>
      </c>
      <c r="O66" s="665">
        <v>0.63043528895505874</v>
      </c>
      <c r="P66" s="653">
        <v>466.66689655172416</v>
      </c>
    </row>
    <row r="67" spans="1:16" ht="14.4" customHeight="1" x14ac:dyDescent="0.3">
      <c r="A67" s="648" t="s">
        <v>2627</v>
      </c>
      <c r="B67" s="649" t="s">
        <v>2624</v>
      </c>
      <c r="C67" s="649" t="s">
        <v>2625</v>
      </c>
      <c r="D67" s="649" t="s">
        <v>2626</v>
      </c>
      <c r="E67" s="652">
        <v>6</v>
      </c>
      <c r="F67" s="652">
        <v>1966.6699999999998</v>
      </c>
      <c r="G67" s="649">
        <v>1</v>
      </c>
      <c r="H67" s="649">
        <v>327.77833333333331</v>
      </c>
      <c r="I67" s="652">
        <v>5</v>
      </c>
      <c r="J67" s="652">
        <v>1638.8999999999999</v>
      </c>
      <c r="K67" s="649">
        <v>0.83333757061428704</v>
      </c>
      <c r="L67" s="649">
        <v>327.78</v>
      </c>
      <c r="M67" s="652"/>
      <c r="N67" s="652"/>
      <c r="O67" s="665"/>
      <c r="P67" s="653"/>
    </row>
    <row r="68" spans="1:16" ht="14.4" customHeight="1" x14ac:dyDescent="0.3">
      <c r="A68" s="648" t="s">
        <v>2627</v>
      </c>
      <c r="B68" s="649" t="s">
        <v>2624</v>
      </c>
      <c r="C68" s="649" t="s">
        <v>2725</v>
      </c>
      <c r="D68" s="649" t="s">
        <v>2726</v>
      </c>
      <c r="E68" s="652">
        <v>14</v>
      </c>
      <c r="F68" s="652">
        <v>11666.65</v>
      </c>
      <c r="G68" s="649">
        <v>1</v>
      </c>
      <c r="H68" s="649">
        <v>833.3321428571428</v>
      </c>
      <c r="I68" s="652">
        <v>14</v>
      </c>
      <c r="J68" s="652">
        <v>11666.67</v>
      </c>
      <c r="K68" s="649">
        <v>1.0000017142881632</v>
      </c>
      <c r="L68" s="649">
        <v>833.33357142857142</v>
      </c>
      <c r="M68" s="652">
        <v>12</v>
      </c>
      <c r="N68" s="652">
        <v>10000.01</v>
      </c>
      <c r="O68" s="665">
        <v>0.85714493877848397</v>
      </c>
      <c r="P68" s="653">
        <v>833.33416666666665</v>
      </c>
    </row>
    <row r="69" spans="1:16" ht="14.4" customHeight="1" x14ac:dyDescent="0.3">
      <c r="A69" s="648" t="s">
        <v>2627</v>
      </c>
      <c r="B69" s="649" t="s">
        <v>2624</v>
      </c>
      <c r="C69" s="649" t="s">
        <v>2727</v>
      </c>
      <c r="D69" s="649" t="s">
        <v>2728</v>
      </c>
      <c r="E69" s="652"/>
      <c r="F69" s="652"/>
      <c r="G69" s="649"/>
      <c r="H69" s="649"/>
      <c r="I69" s="652"/>
      <c r="J69" s="652"/>
      <c r="K69" s="649"/>
      <c r="L69" s="649"/>
      <c r="M69" s="652">
        <v>3</v>
      </c>
      <c r="N69" s="652">
        <v>876.66000000000008</v>
      </c>
      <c r="O69" s="665"/>
      <c r="P69" s="653">
        <v>292.22000000000003</v>
      </c>
    </row>
    <row r="70" spans="1:16" ht="14.4" customHeight="1" x14ac:dyDescent="0.3">
      <c r="A70" s="648" t="s">
        <v>2627</v>
      </c>
      <c r="B70" s="649" t="s">
        <v>2624</v>
      </c>
      <c r="C70" s="649" t="s">
        <v>2729</v>
      </c>
      <c r="D70" s="649" t="s">
        <v>2730</v>
      </c>
      <c r="E70" s="652">
        <v>7</v>
      </c>
      <c r="F70" s="652">
        <v>38.900000000000006</v>
      </c>
      <c r="G70" s="649">
        <v>1</v>
      </c>
      <c r="H70" s="649">
        <v>5.5571428571428578</v>
      </c>
      <c r="I70" s="652">
        <v>7</v>
      </c>
      <c r="J70" s="652">
        <v>38.89</v>
      </c>
      <c r="K70" s="649">
        <v>0.99974293059125952</v>
      </c>
      <c r="L70" s="649">
        <v>5.555714285714286</v>
      </c>
      <c r="M70" s="652">
        <v>23</v>
      </c>
      <c r="N70" s="652">
        <v>127.78</v>
      </c>
      <c r="O70" s="665">
        <v>3.2848329048843183</v>
      </c>
      <c r="P70" s="653">
        <v>5.5556521739130433</v>
      </c>
    </row>
    <row r="71" spans="1:16" ht="14.4" customHeight="1" x14ac:dyDescent="0.3">
      <c r="A71" s="648" t="s">
        <v>2627</v>
      </c>
      <c r="B71" s="649" t="s">
        <v>2624</v>
      </c>
      <c r="C71" s="649" t="s">
        <v>2731</v>
      </c>
      <c r="D71" s="649" t="s">
        <v>2732</v>
      </c>
      <c r="E71" s="652"/>
      <c r="F71" s="652"/>
      <c r="G71" s="649"/>
      <c r="H71" s="649"/>
      <c r="I71" s="652">
        <v>1</v>
      </c>
      <c r="J71" s="652">
        <v>645.55999999999995</v>
      </c>
      <c r="K71" s="649"/>
      <c r="L71" s="649">
        <v>645.55999999999995</v>
      </c>
      <c r="M71" s="652"/>
      <c r="N71" s="652"/>
      <c r="O71" s="665"/>
      <c r="P71" s="653"/>
    </row>
    <row r="72" spans="1:16" ht="14.4" customHeight="1" x14ac:dyDescent="0.3">
      <c r="A72" s="648" t="s">
        <v>2627</v>
      </c>
      <c r="B72" s="649" t="s">
        <v>2624</v>
      </c>
      <c r="C72" s="649" t="s">
        <v>2733</v>
      </c>
      <c r="D72" s="649" t="s">
        <v>2734</v>
      </c>
      <c r="E72" s="652">
        <v>2</v>
      </c>
      <c r="F72" s="652">
        <v>444.44</v>
      </c>
      <c r="G72" s="649">
        <v>1</v>
      </c>
      <c r="H72" s="649">
        <v>222.22</v>
      </c>
      <c r="I72" s="652">
        <v>0</v>
      </c>
      <c r="J72" s="652">
        <v>0</v>
      </c>
      <c r="K72" s="649">
        <v>0</v>
      </c>
      <c r="L72" s="649"/>
      <c r="M72" s="652"/>
      <c r="N72" s="652"/>
      <c r="O72" s="665"/>
      <c r="P72" s="653"/>
    </row>
    <row r="73" spans="1:16" ht="14.4" customHeight="1" x14ac:dyDescent="0.3">
      <c r="A73" s="648" t="s">
        <v>2735</v>
      </c>
      <c r="B73" s="649" t="s">
        <v>2624</v>
      </c>
      <c r="C73" s="649" t="s">
        <v>2654</v>
      </c>
      <c r="D73" s="649" t="s">
        <v>2655</v>
      </c>
      <c r="E73" s="652">
        <v>482</v>
      </c>
      <c r="F73" s="652">
        <v>37488.89</v>
      </c>
      <c r="G73" s="649">
        <v>1</v>
      </c>
      <c r="H73" s="649">
        <v>77.777780082987547</v>
      </c>
      <c r="I73" s="652">
        <v>443</v>
      </c>
      <c r="J73" s="652">
        <v>34455.56</v>
      </c>
      <c r="K73" s="649">
        <v>0.91908722824282074</v>
      </c>
      <c r="L73" s="649">
        <v>77.777787810383742</v>
      </c>
      <c r="M73" s="652">
        <v>539</v>
      </c>
      <c r="N73" s="652">
        <v>41922.210000000006</v>
      </c>
      <c r="O73" s="665">
        <v>1.1182569022449054</v>
      </c>
      <c r="P73" s="653">
        <v>77.777755102040828</v>
      </c>
    </row>
    <row r="74" spans="1:16" ht="14.4" customHeight="1" x14ac:dyDescent="0.3">
      <c r="A74" s="648" t="s">
        <v>2735</v>
      </c>
      <c r="B74" s="649" t="s">
        <v>2624</v>
      </c>
      <c r="C74" s="649" t="s">
        <v>2656</v>
      </c>
      <c r="D74" s="649" t="s">
        <v>2657</v>
      </c>
      <c r="E74" s="652">
        <v>1</v>
      </c>
      <c r="F74" s="652">
        <v>250</v>
      </c>
      <c r="G74" s="649">
        <v>1</v>
      </c>
      <c r="H74" s="649">
        <v>250</v>
      </c>
      <c r="I74" s="652"/>
      <c r="J74" s="652"/>
      <c r="K74" s="649"/>
      <c r="L74" s="649"/>
      <c r="M74" s="652"/>
      <c r="N74" s="652"/>
      <c r="O74" s="665"/>
      <c r="P74" s="653"/>
    </row>
    <row r="75" spans="1:16" ht="14.4" customHeight="1" x14ac:dyDescent="0.3">
      <c r="A75" s="648" t="s">
        <v>2735</v>
      </c>
      <c r="B75" s="649" t="s">
        <v>2624</v>
      </c>
      <c r="C75" s="649" t="s">
        <v>2660</v>
      </c>
      <c r="D75" s="649" t="s">
        <v>2661</v>
      </c>
      <c r="E75" s="652">
        <v>1537</v>
      </c>
      <c r="F75" s="652">
        <v>170777.77000000002</v>
      </c>
      <c r="G75" s="649">
        <v>1</v>
      </c>
      <c r="H75" s="649">
        <v>111.11110605074822</v>
      </c>
      <c r="I75" s="652">
        <v>1600</v>
      </c>
      <c r="J75" s="652">
        <v>177777.76999999996</v>
      </c>
      <c r="K75" s="649">
        <v>1.0409889413592879</v>
      </c>
      <c r="L75" s="649">
        <v>111.11110624999998</v>
      </c>
      <c r="M75" s="652">
        <v>1826</v>
      </c>
      <c r="N75" s="652">
        <v>202888.89</v>
      </c>
      <c r="O75" s="665">
        <v>1.1880286878087236</v>
      </c>
      <c r="P75" s="653">
        <v>111.1111117196057</v>
      </c>
    </row>
    <row r="76" spans="1:16" ht="14.4" customHeight="1" x14ac:dyDescent="0.3">
      <c r="A76" s="648" t="s">
        <v>2735</v>
      </c>
      <c r="B76" s="649" t="s">
        <v>2624</v>
      </c>
      <c r="C76" s="649" t="s">
        <v>2736</v>
      </c>
      <c r="D76" s="649" t="s">
        <v>2737</v>
      </c>
      <c r="E76" s="652">
        <v>0</v>
      </c>
      <c r="F76" s="652">
        <v>0</v>
      </c>
      <c r="G76" s="649"/>
      <c r="H76" s="649"/>
      <c r="I76" s="652"/>
      <c r="J76" s="652"/>
      <c r="K76" s="649"/>
      <c r="L76" s="649"/>
      <c r="M76" s="652"/>
      <c r="N76" s="652"/>
      <c r="O76" s="665"/>
      <c r="P76" s="653"/>
    </row>
    <row r="77" spans="1:16" ht="14.4" customHeight="1" x14ac:dyDescent="0.3">
      <c r="A77" s="648" t="s">
        <v>2735</v>
      </c>
      <c r="B77" s="649" t="s">
        <v>2624</v>
      </c>
      <c r="C77" s="649" t="s">
        <v>2668</v>
      </c>
      <c r="D77" s="649" t="s">
        <v>2669</v>
      </c>
      <c r="E77" s="652">
        <v>969</v>
      </c>
      <c r="F77" s="652">
        <v>180880</v>
      </c>
      <c r="G77" s="649">
        <v>1</v>
      </c>
      <c r="H77" s="649">
        <v>186.66666666666666</v>
      </c>
      <c r="I77" s="652">
        <v>938</v>
      </c>
      <c r="J77" s="652">
        <v>175093.33000000002</v>
      </c>
      <c r="K77" s="649">
        <v>0.96800823750552867</v>
      </c>
      <c r="L77" s="649">
        <v>186.66666311300642</v>
      </c>
      <c r="M77" s="652">
        <v>1092</v>
      </c>
      <c r="N77" s="652">
        <v>203840</v>
      </c>
      <c r="O77" s="665">
        <v>1.1269349845201238</v>
      </c>
      <c r="P77" s="653">
        <v>186.66666666666666</v>
      </c>
    </row>
    <row r="78" spans="1:16" ht="14.4" customHeight="1" x14ac:dyDescent="0.3">
      <c r="A78" s="648" t="s">
        <v>2735</v>
      </c>
      <c r="B78" s="649" t="s">
        <v>2624</v>
      </c>
      <c r="C78" s="649" t="s">
        <v>2670</v>
      </c>
      <c r="D78" s="649" t="s">
        <v>2671</v>
      </c>
      <c r="E78" s="652">
        <v>599</v>
      </c>
      <c r="F78" s="652">
        <v>349416.66</v>
      </c>
      <c r="G78" s="649">
        <v>1</v>
      </c>
      <c r="H78" s="649">
        <v>583.33332220367276</v>
      </c>
      <c r="I78" s="652">
        <v>477</v>
      </c>
      <c r="J78" s="652">
        <v>278250.00999999995</v>
      </c>
      <c r="K78" s="649">
        <v>0.79632725583262109</v>
      </c>
      <c r="L78" s="649">
        <v>583.33335429769386</v>
      </c>
      <c r="M78" s="652">
        <v>574</v>
      </c>
      <c r="N78" s="652">
        <v>334833.33</v>
      </c>
      <c r="O78" s="665">
        <v>0.95826378169833126</v>
      </c>
      <c r="P78" s="653">
        <v>583.33332752613239</v>
      </c>
    </row>
    <row r="79" spans="1:16" ht="14.4" customHeight="1" x14ac:dyDescent="0.3">
      <c r="A79" s="648" t="s">
        <v>2735</v>
      </c>
      <c r="B79" s="649" t="s">
        <v>2624</v>
      </c>
      <c r="C79" s="649" t="s">
        <v>2672</v>
      </c>
      <c r="D79" s="649" t="s">
        <v>2673</v>
      </c>
      <c r="E79" s="652">
        <v>108</v>
      </c>
      <c r="F79" s="652">
        <v>50400</v>
      </c>
      <c r="G79" s="649">
        <v>1</v>
      </c>
      <c r="H79" s="649">
        <v>466.66666666666669</v>
      </c>
      <c r="I79" s="652">
        <v>127</v>
      </c>
      <c r="J79" s="652">
        <v>59266.67</v>
      </c>
      <c r="K79" s="649">
        <v>1.1759259920634921</v>
      </c>
      <c r="L79" s="649">
        <v>466.66669291338582</v>
      </c>
      <c r="M79" s="652">
        <v>125</v>
      </c>
      <c r="N79" s="652">
        <v>58333.34</v>
      </c>
      <c r="O79" s="665">
        <v>1.1574075396825396</v>
      </c>
      <c r="P79" s="653">
        <v>466.66672</v>
      </c>
    </row>
    <row r="80" spans="1:16" ht="14.4" customHeight="1" x14ac:dyDescent="0.3">
      <c r="A80" s="648" t="s">
        <v>2735</v>
      </c>
      <c r="B80" s="649" t="s">
        <v>2624</v>
      </c>
      <c r="C80" s="649" t="s">
        <v>2674</v>
      </c>
      <c r="D80" s="649" t="s">
        <v>2673</v>
      </c>
      <c r="E80" s="652">
        <v>5</v>
      </c>
      <c r="F80" s="652">
        <v>5000</v>
      </c>
      <c r="G80" s="649">
        <v>1</v>
      </c>
      <c r="H80" s="649">
        <v>1000</v>
      </c>
      <c r="I80" s="652">
        <v>11</v>
      </c>
      <c r="J80" s="652">
        <v>11000</v>
      </c>
      <c r="K80" s="649">
        <v>2.2000000000000002</v>
      </c>
      <c r="L80" s="649">
        <v>1000</v>
      </c>
      <c r="M80" s="652">
        <v>7</v>
      </c>
      <c r="N80" s="652">
        <v>7000</v>
      </c>
      <c r="O80" s="665">
        <v>1.4</v>
      </c>
      <c r="P80" s="653">
        <v>1000</v>
      </c>
    </row>
    <row r="81" spans="1:16" ht="14.4" customHeight="1" x14ac:dyDescent="0.3">
      <c r="A81" s="648" t="s">
        <v>2735</v>
      </c>
      <c r="B81" s="649" t="s">
        <v>2624</v>
      </c>
      <c r="C81" s="649" t="s">
        <v>2675</v>
      </c>
      <c r="D81" s="649" t="s">
        <v>2676</v>
      </c>
      <c r="E81" s="652">
        <v>3</v>
      </c>
      <c r="F81" s="652">
        <v>2000.0099999999998</v>
      </c>
      <c r="G81" s="649">
        <v>1</v>
      </c>
      <c r="H81" s="649">
        <v>666.67</v>
      </c>
      <c r="I81" s="652">
        <v>2</v>
      </c>
      <c r="J81" s="652">
        <v>1333.33</v>
      </c>
      <c r="K81" s="649">
        <v>0.6666616666916666</v>
      </c>
      <c r="L81" s="649">
        <v>666.66499999999996</v>
      </c>
      <c r="M81" s="652">
        <v>3</v>
      </c>
      <c r="N81" s="652">
        <v>2000</v>
      </c>
      <c r="O81" s="665">
        <v>0.99999500002499997</v>
      </c>
      <c r="P81" s="653">
        <v>666.66666666666663</v>
      </c>
    </row>
    <row r="82" spans="1:16" ht="14.4" customHeight="1" x14ac:dyDescent="0.3">
      <c r="A82" s="648" t="s">
        <v>2735</v>
      </c>
      <c r="B82" s="649" t="s">
        <v>2624</v>
      </c>
      <c r="C82" s="649" t="s">
        <v>2677</v>
      </c>
      <c r="D82" s="649" t="s">
        <v>2678</v>
      </c>
      <c r="E82" s="652">
        <v>1038</v>
      </c>
      <c r="F82" s="652">
        <v>51900</v>
      </c>
      <c r="G82" s="649">
        <v>1</v>
      </c>
      <c r="H82" s="649">
        <v>50</v>
      </c>
      <c r="I82" s="652">
        <v>1270</v>
      </c>
      <c r="J82" s="652">
        <v>63500</v>
      </c>
      <c r="K82" s="649">
        <v>1.2235067437379576</v>
      </c>
      <c r="L82" s="649">
        <v>50</v>
      </c>
      <c r="M82" s="652">
        <v>1200</v>
      </c>
      <c r="N82" s="652">
        <v>60000</v>
      </c>
      <c r="O82" s="665">
        <v>1.1560693641618498</v>
      </c>
      <c r="P82" s="653">
        <v>50</v>
      </c>
    </row>
    <row r="83" spans="1:16" ht="14.4" customHeight="1" x14ac:dyDescent="0.3">
      <c r="A83" s="648" t="s">
        <v>2735</v>
      </c>
      <c r="B83" s="649" t="s">
        <v>2624</v>
      </c>
      <c r="C83" s="649" t="s">
        <v>2681</v>
      </c>
      <c r="D83" s="649" t="s">
        <v>2682</v>
      </c>
      <c r="E83" s="652">
        <v>29</v>
      </c>
      <c r="F83" s="652">
        <v>2932.22</v>
      </c>
      <c r="G83" s="649">
        <v>1</v>
      </c>
      <c r="H83" s="649">
        <v>101.11103448275861</v>
      </c>
      <c r="I83" s="652">
        <v>11</v>
      </c>
      <c r="J83" s="652">
        <v>1112.2099999999998</v>
      </c>
      <c r="K83" s="649">
        <v>0.37930646404430768</v>
      </c>
      <c r="L83" s="649">
        <v>101.10999999999999</v>
      </c>
      <c r="M83" s="652">
        <v>19</v>
      </c>
      <c r="N83" s="652">
        <v>1921.1100000000001</v>
      </c>
      <c r="O83" s="665">
        <v>0.65517253139259679</v>
      </c>
      <c r="P83" s="653">
        <v>101.11105263157896</v>
      </c>
    </row>
    <row r="84" spans="1:16" ht="14.4" customHeight="1" x14ac:dyDescent="0.3">
      <c r="A84" s="648" t="s">
        <v>2735</v>
      </c>
      <c r="B84" s="649" t="s">
        <v>2624</v>
      </c>
      <c r="C84" s="649" t="s">
        <v>2685</v>
      </c>
      <c r="D84" s="649" t="s">
        <v>2686</v>
      </c>
      <c r="E84" s="652">
        <v>136</v>
      </c>
      <c r="F84" s="652">
        <v>0</v>
      </c>
      <c r="G84" s="649"/>
      <c r="H84" s="649">
        <v>0</v>
      </c>
      <c r="I84" s="652">
        <v>146</v>
      </c>
      <c r="J84" s="652">
        <v>0</v>
      </c>
      <c r="K84" s="649"/>
      <c r="L84" s="649">
        <v>0</v>
      </c>
      <c r="M84" s="652">
        <v>149</v>
      </c>
      <c r="N84" s="652">
        <v>0</v>
      </c>
      <c r="O84" s="665"/>
      <c r="P84" s="653">
        <v>0</v>
      </c>
    </row>
    <row r="85" spans="1:16" ht="14.4" customHeight="1" x14ac:dyDescent="0.3">
      <c r="A85" s="648" t="s">
        <v>2735</v>
      </c>
      <c r="B85" s="649" t="s">
        <v>2624</v>
      </c>
      <c r="C85" s="649" t="s">
        <v>2691</v>
      </c>
      <c r="D85" s="649" t="s">
        <v>2692</v>
      </c>
      <c r="E85" s="652">
        <v>5</v>
      </c>
      <c r="F85" s="652">
        <v>0</v>
      </c>
      <c r="G85" s="649"/>
      <c r="H85" s="649">
        <v>0</v>
      </c>
      <c r="I85" s="652">
        <v>2</v>
      </c>
      <c r="J85" s="652">
        <v>0</v>
      </c>
      <c r="K85" s="649"/>
      <c r="L85" s="649">
        <v>0</v>
      </c>
      <c r="M85" s="652"/>
      <c r="N85" s="652"/>
      <c r="O85" s="665"/>
      <c r="P85" s="653"/>
    </row>
    <row r="86" spans="1:16" ht="14.4" customHeight="1" x14ac:dyDescent="0.3">
      <c r="A86" s="648" t="s">
        <v>2735</v>
      </c>
      <c r="B86" s="649" t="s">
        <v>2624</v>
      </c>
      <c r="C86" s="649" t="s">
        <v>2693</v>
      </c>
      <c r="D86" s="649" t="s">
        <v>2694</v>
      </c>
      <c r="E86" s="652">
        <v>1</v>
      </c>
      <c r="F86" s="652">
        <v>455.56</v>
      </c>
      <c r="G86" s="649">
        <v>1</v>
      </c>
      <c r="H86" s="649">
        <v>455.56</v>
      </c>
      <c r="I86" s="652"/>
      <c r="J86" s="652"/>
      <c r="K86" s="649"/>
      <c r="L86" s="649"/>
      <c r="M86" s="652"/>
      <c r="N86" s="652"/>
      <c r="O86" s="665"/>
      <c r="P86" s="653"/>
    </row>
    <row r="87" spans="1:16" ht="14.4" customHeight="1" x14ac:dyDescent="0.3">
      <c r="A87" s="648" t="s">
        <v>2735</v>
      </c>
      <c r="B87" s="649" t="s">
        <v>2624</v>
      </c>
      <c r="C87" s="649" t="s">
        <v>2695</v>
      </c>
      <c r="D87" s="649" t="s">
        <v>2696</v>
      </c>
      <c r="E87" s="652">
        <v>5399</v>
      </c>
      <c r="F87" s="652">
        <v>0</v>
      </c>
      <c r="G87" s="649"/>
      <c r="H87" s="649">
        <v>0</v>
      </c>
      <c r="I87" s="652">
        <v>5452</v>
      </c>
      <c r="J87" s="652">
        <v>0</v>
      </c>
      <c r="K87" s="649"/>
      <c r="L87" s="649">
        <v>0</v>
      </c>
      <c r="M87" s="652">
        <v>6223</v>
      </c>
      <c r="N87" s="652">
        <v>0</v>
      </c>
      <c r="O87" s="665"/>
      <c r="P87" s="653">
        <v>0</v>
      </c>
    </row>
    <row r="88" spans="1:16" ht="14.4" customHeight="1" x14ac:dyDescent="0.3">
      <c r="A88" s="648" t="s">
        <v>2735</v>
      </c>
      <c r="B88" s="649" t="s">
        <v>2624</v>
      </c>
      <c r="C88" s="649" t="s">
        <v>2697</v>
      </c>
      <c r="D88" s="649" t="s">
        <v>2698</v>
      </c>
      <c r="E88" s="652">
        <v>2</v>
      </c>
      <c r="F88" s="652">
        <v>117.78</v>
      </c>
      <c r="G88" s="649">
        <v>1</v>
      </c>
      <c r="H88" s="649">
        <v>58.89</v>
      </c>
      <c r="I88" s="652">
        <v>3</v>
      </c>
      <c r="J88" s="652">
        <v>176.67</v>
      </c>
      <c r="K88" s="649">
        <v>1.4999999999999998</v>
      </c>
      <c r="L88" s="649">
        <v>58.889999999999993</v>
      </c>
      <c r="M88" s="652"/>
      <c r="N88" s="652"/>
      <c r="O88" s="665"/>
      <c r="P88" s="653"/>
    </row>
    <row r="89" spans="1:16" ht="14.4" customHeight="1" x14ac:dyDescent="0.3">
      <c r="A89" s="648" t="s">
        <v>2735</v>
      </c>
      <c r="B89" s="649" t="s">
        <v>2624</v>
      </c>
      <c r="C89" s="649" t="s">
        <v>2699</v>
      </c>
      <c r="D89" s="649" t="s">
        <v>2700</v>
      </c>
      <c r="E89" s="652">
        <v>3</v>
      </c>
      <c r="F89" s="652">
        <v>233.34</v>
      </c>
      <c r="G89" s="649">
        <v>1</v>
      </c>
      <c r="H89" s="649">
        <v>77.78</v>
      </c>
      <c r="I89" s="652">
        <v>5</v>
      </c>
      <c r="J89" s="652">
        <v>388.89</v>
      </c>
      <c r="K89" s="649">
        <v>1.6666238107482643</v>
      </c>
      <c r="L89" s="649">
        <v>77.777999999999992</v>
      </c>
      <c r="M89" s="652">
        <v>5</v>
      </c>
      <c r="N89" s="652">
        <v>388.9</v>
      </c>
      <c r="O89" s="665">
        <v>1.6666666666666665</v>
      </c>
      <c r="P89" s="653">
        <v>77.78</v>
      </c>
    </row>
    <row r="90" spans="1:16" ht="14.4" customHeight="1" x14ac:dyDescent="0.3">
      <c r="A90" s="648" t="s">
        <v>2735</v>
      </c>
      <c r="B90" s="649" t="s">
        <v>2624</v>
      </c>
      <c r="C90" s="649" t="s">
        <v>2701</v>
      </c>
      <c r="D90" s="649" t="s">
        <v>2702</v>
      </c>
      <c r="E90" s="652"/>
      <c r="F90" s="652"/>
      <c r="G90" s="649"/>
      <c r="H90" s="649"/>
      <c r="I90" s="652">
        <v>1</v>
      </c>
      <c r="J90" s="652">
        <v>0</v>
      </c>
      <c r="K90" s="649"/>
      <c r="L90" s="649">
        <v>0</v>
      </c>
      <c r="M90" s="652"/>
      <c r="N90" s="652"/>
      <c r="O90" s="665"/>
      <c r="P90" s="653"/>
    </row>
    <row r="91" spans="1:16" ht="14.4" customHeight="1" x14ac:dyDescent="0.3">
      <c r="A91" s="648" t="s">
        <v>2735</v>
      </c>
      <c r="B91" s="649" t="s">
        <v>2624</v>
      </c>
      <c r="C91" s="649" t="s">
        <v>2703</v>
      </c>
      <c r="D91" s="649" t="s">
        <v>2704</v>
      </c>
      <c r="E91" s="652">
        <v>1912</v>
      </c>
      <c r="F91" s="652">
        <v>169955.56</v>
      </c>
      <c r="G91" s="649">
        <v>1</v>
      </c>
      <c r="H91" s="649">
        <v>88.888891213389115</v>
      </c>
      <c r="I91" s="652">
        <v>1901</v>
      </c>
      <c r="J91" s="652">
        <v>168977.77</v>
      </c>
      <c r="K91" s="649">
        <v>0.99424679016091022</v>
      </c>
      <c r="L91" s="649">
        <v>88.888884797475001</v>
      </c>
      <c r="M91" s="652">
        <v>2134</v>
      </c>
      <c r="N91" s="652">
        <v>189688.88</v>
      </c>
      <c r="O91" s="665">
        <v>1.1161087051226803</v>
      </c>
      <c r="P91" s="653">
        <v>88.888884723523901</v>
      </c>
    </row>
    <row r="92" spans="1:16" ht="14.4" customHeight="1" x14ac:dyDescent="0.3">
      <c r="A92" s="648" t="s">
        <v>2735</v>
      </c>
      <c r="B92" s="649" t="s">
        <v>2624</v>
      </c>
      <c r="C92" s="649" t="s">
        <v>2707</v>
      </c>
      <c r="D92" s="649" t="s">
        <v>2708</v>
      </c>
      <c r="E92" s="652">
        <v>368</v>
      </c>
      <c r="F92" s="652">
        <v>35573.339999999997</v>
      </c>
      <c r="G92" s="649">
        <v>1</v>
      </c>
      <c r="H92" s="649">
        <v>96.666684782608684</v>
      </c>
      <c r="I92" s="652">
        <v>356</v>
      </c>
      <c r="J92" s="652">
        <v>34413.339999999997</v>
      </c>
      <c r="K92" s="649">
        <v>0.96739131045889981</v>
      </c>
      <c r="L92" s="649">
        <v>96.666685393258419</v>
      </c>
      <c r="M92" s="652">
        <v>445</v>
      </c>
      <c r="N92" s="652">
        <v>43016.66</v>
      </c>
      <c r="O92" s="665">
        <v>1.2092387164095362</v>
      </c>
      <c r="P92" s="653">
        <v>96.666651685393262</v>
      </c>
    </row>
    <row r="93" spans="1:16" ht="14.4" customHeight="1" x14ac:dyDescent="0.3">
      <c r="A93" s="648" t="s">
        <v>2735</v>
      </c>
      <c r="B93" s="649" t="s">
        <v>2624</v>
      </c>
      <c r="C93" s="649" t="s">
        <v>2709</v>
      </c>
      <c r="D93" s="649" t="s">
        <v>2710</v>
      </c>
      <c r="E93" s="652">
        <v>1</v>
      </c>
      <c r="F93" s="652">
        <v>333.33</v>
      </c>
      <c r="G93" s="649">
        <v>1</v>
      </c>
      <c r="H93" s="649">
        <v>333.33</v>
      </c>
      <c r="I93" s="652"/>
      <c r="J93" s="652"/>
      <c r="K93" s="649"/>
      <c r="L93" s="649"/>
      <c r="M93" s="652">
        <v>1</v>
      </c>
      <c r="N93" s="652">
        <v>333.33</v>
      </c>
      <c r="O93" s="665">
        <v>1</v>
      </c>
      <c r="P93" s="653">
        <v>333.33</v>
      </c>
    </row>
    <row r="94" spans="1:16" ht="14.4" customHeight="1" x14ac:dyDescent="0.3">
      <c r="A94" s="648" t="s">
        <v>2735</v>
      </c>
      <c r="B94" s="649" t="s">
        <v>2624</v>
      </c>
      <c r="C94" s="649" t="s">
        <v>2717</v>
      </c>
      <c r="D94" s="649" t="s">
        <v>2718</v>
      </c>
      <c r="E94" s="652">
        <v>11</v>
      </c>
      <c r="F94" s="652">
        <v>14116.66</v>
      </c>
      <c r="G94" s="649">
        <v>1</v>
      </c>
      <c r="H94" s="649">
        <v>1283.3327272727272</v>
      </c>
      <c r="I94" s="652">
        <v>58</v>
      </c>
      <c r="J94" s="652">
        <v>74433.34</v>
      </c>
      <c r="K94" s="649">
        <v>5.2727302350556009</v>
      </c>
      <c r="L94" s="649">
        <v>1283.3334482758621</v>
      </c>
      <c r="M94" s="652">
        <v>15</v>
      </c>
      <c r="N94" s="652">
        <v>19250</v>
      </c>
      <c r="O94" s="665">
        <v>1.3636370076207829</v>
      </c>
      <c r="P94" s="653">
        <v>1283.3333333333333</v>
      </c>
    </row>
    <row r="95" spans="1:16" ht="14.4" customHeight="1" x14ac:dyDescent="0.3">
      <c r="A95" s="648" t="s">
        <v>2735</v>
      </c>
      <c r="B95" s="649" t="s">
        <v>2624</v>
      </c>
      <c r="C95" s="649" t="s">
        <v>2719</v>
      </c>
      <c r="D95" s="649" t="s">
        <v>2720</v>
      </c>
      <c r="E95" s="652">
        <v>10</v>
      </c>
      <c r="F95" s="652">
        <v>4666.67</v>
      </c>
      <c r="G95" s="649">
        <v>1</v>
      </c>
      <c r="H95" s="649">
        <v>466.66700000000003</v>
      </c>
      <c r="I95" s="652">
        <v>17</v>
      </c>
      <c r="J95" s="652">
        <v>7933.34</v>
      </c>
      <c r="K95" s="649">
        <v>1.7000002142855613</v>
      </c>
      <c r="L95" s="649">
        <v>466.66705882352943</v>
      </c>
      <c r="M95" s="652">
        <v>13</v>
      </c>
      <c r="N95" s="652">
        <v>6066.67</v>
      </c>
      <c r="O95" s="665">
        <v>1.2999997857144387</v>
      </c>
      <c r="P95" s="653">
        <v>466.66692307692307</v>
      </c>
    </row>
    <row r="96" spans="1:16" ht="14.4" customHeight="1" x14ac:dyDescent="0.3">
      <c r="A96" s="648" t="s">
        <v>2735</v>
      </c>
      <c r="B96" s="649" t="s">
        <v>2624</v>
      </c>
      <c r="C96" s="649" t="s">
        <v>2721</v>
      </c>
      <c r="D96" s="649" t="s">
        <v>2722</v>
      </c>
      <c r="E96" s="652">
        <v>430</v>
      </c>
      <c r="F96" s="652">
        <v>50166.67</v>
      </c>
      <c r="G96" s="649">
        <v>1</v>
      </c>
      <c r="H96" s="649">
        <v>116.66667441860464</v>
      </c>
      <c r="I96" s="652">
        <v>437</v>
      </c>
      <c r="J96" s="652">
        <v>50983.33</v>
      </c>
      <c r="K96" s="649">
        <v>1.0162789357954196</v>
      </c>
      <c r="L96" s="649">
        <v>116.6666590389016</v>
      </c>
      <c r="M96" s="652">
        <v>427</v>
      </c>
      <c r="N96" s="652">
        <v>49816.66</v>
      </c>
      <c r="O96" s="665">
        <v>0.99302305694198967</v>
      </c>
      <c r="P96" s="653">
        <v>116.66665105386417</v>
      </c>
    </row>
    <row r="97" spans="1:16" ht="14.4" customHeight="1" x14ac:dyDescent="0.3">
      <c r="A97" s="648" t="s">
        <v>2735</v>
      </c>
      <c r="B97" s="649" t="s">
        <v>2624</v>
      </c>
      <c r="C97" s="649" t="s">
        <v>2625</v>
      </c>
      <c r="D97" s="649" t="s">
        <v>2626</v>
      </c>
      <c r="E97" s="652">
        <v>5611</v>
      </c>
      <c r="F97" s="652">
        <v>1839161.1099999999</v>
      </c>
      <c r="G97" s="649">
        <v>1</v>
      </c>
      <c r="H97" s="649">
        <v>327.77777757975406</v>
      </c>
      <c r="I97" s="652">
        <v>5716</v>
      </c>
      <c r="J97" s="652">
        <v>1873577.79</v>
      </c>
      <c r="K97" s="649">
        <v>1.0187132491073607</v>
      </c>
      <c r="L97" s="649">
        <v>327.77777991602522</v>
      </c>
      <c r="M97" s="652">
        <v>6525</v>
      </c>
      <c r="N97" s="652">
        <v>2138750</v>
      </c>
      <c r="O97" s="665">
        <v>1.162894315441457</v>
      </c>
      <c r="P97" s="653">
        <v>327.77777777777777</v>
      </c>
    </row>
    <row r="98" spans="1:16" ht="14.4" customHeight="1" x14ac:dyDescent="0.3">
      <c r="A98" s="648" t="s">
        <v>2735</v>
      </c>
      <c r="B98" s="649" t="s">
        <v>2624</v>
      </c>
      <c r="C98" s="649" t="s">
        <v>2725</v>
      </c>
      <c r="D98" s="649" t="s">
        <v>2726</v>
      </c>
      <c r="E98" s="652">
        <v>4</v>
      </c>
      <c r="F98" s="652">
        <v>3333.33</v>
      </c>
      <c r="G98" s="649">
        <v>1</v>
      </c>
      <c r="H98" s="649">
        <v>833.33249999999998</v>
      </c>
      <c r="I98" s="652">
        <v>6</v>
      </c>
      <c r="J98" s="652">
        <v>5000.01</v>
      </c>
      <c r="K98" s="649">
        <v>1.5000045000045001</v>
      </c>
      <c r="L98" s="649">
        <v>833.33500000000004</v>
      </c>
      <c r="M98" s="652">
        <v>4</v>
      </c>
      <c r="N98" s="652">
        <v>3333.34</v>
      </c>
      <c r="O98" s="665">
        <v>1.000003000003</v>
      </c>
      <c r="P98" s="653">
        <v>833.33500000000004</v>
      </c>
    </row>
    <row r="99" spans="1:16" ht="14.4" customHeight="1" x14ac:dyDescent="0.3">
      <c r="A99" s="648" t="s">
        <v>2738</v>
      </c>
      <c r="B99" s="649" t="s">
        <v>2739</v>
      </c>
      <c r="C99" s="649" t="s">
        <v>2740</v>
      </c>
      <c r="D99" s="649" t="s">
        <v>2741</v>
      </c>
      <c r="E99" s="652">
        <v>1.76</v>
      </c>
      <c r="F99" s="652">
        <v>441.47</v>
      </c>
      <c r="G99" s="649">
        <v>1</v>
      </c>
      <c r="H99" s="649">
        <v>250.83522727272728</v>
      </c>
      <c r="I99" s="652">
        <v>0.67999999999999994</v>
      </c>
      <c r="J99" s="652">
        <v>180.2</v>
      </c>
      <c r="K99" s="649">
        <v>0.40818175640473864</v>
      </c>
      <c r="L99" s="649">
        <v>265</v>
      </c>
      <c r="M99" s="652">
        <v>0.06</v>
      </c>
      <c r="N99" s="652">
        <v>15.899999999999999</v>
      </c>
      <c r="O99" s="665">
        <v>3.6016037329829879E-2</v>
      </c>
      <c r="P99" s="653">
        <v>265</v>
      </c>
    </row>
    <row r="100" spans="1:16" ht="14.4" customHeight="1" x14ac:dyDescent="0.3">
      <c r="A100" s="648" t="s">
        <v>2738</v>
      </c>
      <c r="B100" s="649" t="s">
        <v>2739</v>
      </c>
      <c r="C100" s="649" t="s">
        <v>2742</v>
      </c>
      <c r="D100" s="649" t="s">
        <v>1491</v>
      </c>
      <c r="E100" s="652">
        <v>26</v>
      </c>
      <c r="F100" s="652">
        <v>454.74</v>
      </c>
      <c r="G100" s="649">
        <v>1</v>
      </c>
      <c r="H100" s="649">
        <v>17.490000000000002</v>
      </c>
      <c r="I100" s="652">
        <v>22</v>
      </c>
      <c r="J100" s="652">
        <v>388.08000000000004</v>
      </c>
      <c r="K100" s="649">
        <v>0.85341074020319307</v>
      </c>
      <c r="L100" s="649">
        <v>17.64</v>
      </c>
      <c r="M100" s="652">
        <v>24</v>
      </c>
      <c r="N100" s="652">
        <v>458.96</v>
      </c>
      <c r="O100" s="665">
        <v>1.0092800281479526</v>
      </c>
      <c r="P100" s="653">
        <v>19.123333333333331</v>
      </c>
    </row>
    <row r="101" spans="1:16" ht="14.4" customHeight="1" x14ac:dyDescent="0.3">
      <c r="A101" s="648" t="s">
        <v>2738</v>
      </c>
      <c r="B101" s="649" t="s">
        <v>2739</v>
      </c>
      <c r="C101" s="649" t="s">
        <v>2743</v>
      </c>
      <c r="D101" s="649" t="s">
        <v>857</v>
      </c>
      <c r="E101" s="652">
        <v>18.27</v>
      </c>
      <c r="F101" s="652">
        <v>1825.02</v>
      </c>
      <c r="G101" s="649">
        <v>1</v>
      </c>
      <c r="H101" s="649">
        <v>99.891625615763544</v>
      </c>
      <c r="I101" s="652">
        <v>8.9</v>
      </c>
      <c r="J101" s="652">
        <v>897.29</v>
      </c>
      <c r="K101" s="649">
        <v>0.491660365365859</v>
      </c>
      <c r="L101" s="649">
        <v>100.8191011235955</v>
      </c>
      <c r="M101" s="652">
        <v>10.7</v>
      </c>
      <c r="N101" s="652">
        <v>1287.31</v>
      </c>
      <c r="O101" s="665">
        <v>0.70536761240972701</v>
      </c>
      <c r="P101" s="653">
        <v>120.30934579439253</v>
      </c>
    </row>
    <row r="102" spans="1:16" ht="14.4" customHeight="1" x14ac:dyDescent="0.3">
      <c r="A102" s="648" t="s">
        <v>2738</v>
      </c>
      <c r="B102" s="649" t="s">
        <v>2624</v>
      </c>
      <c r="C102" s="649" t="s">
        <v>2744</v>
      </c>
      <c r="D102" s="649" t="s">
        <v>2745</v>
      </c>
      <c r="E102" s="652"/>
      <c r="F102" s="652"/>
      <c r="G102" s="649"/>
      <c r="H102" s="649"/>
      <c r="I102" s="652">
        <v>7</v>
      </c>
      <c r="J102" s="652">
        <v>630</v>
      </c>
      <c r="K102" s="649"/>
      <c r="L102" s="649">
        <v>90</v>
      </c>
      <c r="M102" s="652"/>
      <c r="N102" s="652"/>
      <c r="O102" s="665"/>
      <c r="P102" s="653"/>
    </row>
    <row r="103" spans="1:16" ht="14.4" customHeight="1" x14ac:dyDescent="0.3">
      <c r="A103" s="648" t="s">
        <v>2738</v>
      </c>
      <c r="B103" s="649" t="s">
        <v>2624</v>
      </c>
      <c r="C103" s="649" t="s">
        <v>2746</v>
      </c>
      <c r="D103" s="649" t="s">
        <v>2747</v>
      </c>
      <c r="E103" s="652"/>
      <c r="F103" s="652"/>
      <c r="G103" s="649"/>
      <c r="H103" s="649"/>
      <c r="I103" s="652"/>
      <c r="J103" s="652"/>
      <c r="K103" s="649"/>
      <c r="L103" s="649"/>
      <c r="M103" s="652">
        <v>1</v>
      </c>
      <c r="N103" s="652">
        <v>1359</v>
      </c>
      <c r="O103" s="665"/>
      <c r="P103" s="653">
        <v>1359</v>
      </c>
    </row>
    <row r="104" spans="1:16" ht="14.4" customHeight="1" x14ac:dyDescent="0.3">
      <c r="A104" s="648" t="s">
        <v>2738</v>
      </c>
      <c r="B104" s="649" t="s">
        <v>2624</v>
      </c>
      <c r="C104" s="649" t="s">
        <v>2748</v>
      </c>
      <c r="D104" s="649" t="s">
        <v>2749</v>
      </c>
      <c r="E104" s="652">
        <v>1</v>
      </c>
      <c r="F104" s="652">
        <v>1007</v>
      </c>
      <c r="G104" s="649">
        <v>1</v>
      </c>
      <c r="H104" s="649">
        <v>1007</v>
      </c>
      <c r="I104" s="652"/>
      <c r="J104" s="652"/>
      <c r="K104" s="649"/>
      <c r="L104" s="649"/>
      <c r="M104" s="652"/>
      <c r="N104" s="652"/>
      <c r="O104" s="665"/>
      <c r="P104" s="653"/>
    </row>
    <row r="105" spans="1:16" ht="14.4" customHeight="1" x14ac:dyDescent="0.3">
      <c r="A105" s="648" t="s">
        <v>2738</v>
      </c>
      <c r="B105" s="649" t="s">
        <v>2624</v>
      </c>
      <c r="C105" s="649" t="s">
        <v>2750</v>
      </c>
      <c r="D105" s="649" t="s">
        <v>2751</v>
      </c>
      <c r="E105" s="652">
        <v>1</v>
      </c>
      <c r="F105" s="652">
        <v>963</v>
      </c>
      <c r="G105" s="649">
        <v>1</v>
      </c>
      <c r="H105" s="649">
        <v>963</v>
      </c>
      <c r="I105" s="652"/>
      <c r="J105" s="652"/>
      <c r="K105" s="649"/>
      <c r="L105" s="649"/>
      <c r="M105" s="652"/>
      <c r="N105" s="652"/>
      <c r="O105" s="665"/>
      <c r="P105" s="653"/>
    </row>
    <row r="106" spans="1:16" ht="14.4" customHeight="1" x14ac:dyDescent="0.3">
      <c r="A106" s="648" t="s">
        <v>2738</v>
      </c>
      <c r="B106" s="649" t="s">
        <v>2624</v>
      </c>
      <c r="C106" s="649" t="s">
        <v>2752</v>
      </c>
      <c r="D106" s="649" t="s">
        <v>2722</v>
      </c>
      <c r="E106" s="652"/>
      <c r="F106" s="652"/>
      <c r="G106" s="649"/>
      <c r="H106" s="649"/>
      <c r="I106" s="652">
        <v>1</v>
      </c>
      <c r="J106" s="652">
        <v>198</v>
      </c>
      <c r="K106" s="649"/>
      <c r="L106" s="649">
        <v>198</v>
      </c>
      <c r="M106" s="652"/>
      <c r="N106" s="652"/>
      <c r="O106" s="665"/>
      <c r="P106" s="653"/>
    </row>
    <row r="107" spans="1:16" ht="14.4" customHeight="1" x14ac:dyDescent="0.3">
      <c r="A107" s="648" t="s">
        <v>2738</v>
      </c>
      <c r="B107" s="649" t="s">
        <v>2624</v>
      </c>
      <c r="C107" s="649" t="s">
        <v>2753</v>
      </c>
      <c r="D107" s="649" t="s">
        <v>2754</v>
      </c>
      <c r="E107" s="652">
        <v>3</v>
      </c>
      <c r="F107" s="652">
        <v>5271</v>
      </c>
      <c r="G107" s="649">
        <v>1</v>
      </c>
      <c r="H107" s="649">
        <v>1757</v>
      </c>
      <c r="I107" s="652"/>
      <c r="J107" s="652"/>
      <c r="K107" s="649"/>
      <c r="L107" s="649"/>
      <c r="M107" s="652"/>
      <c r="N107" s="652"/>
      <c r="O107" s="665"/>
      <c r="P107" s="653"/>
    </row>
    <row r="108" spans="1:16" ht="14.4" customHeight="1" x14ac:dyDescent="0.3">
      <c r="A108" s="648" t="s">
        <v>2738</v>
      </c>
      <c r="B108" s="649" t="s">
        <v>2624</v>
      </c>
      <c r="C108" s="649" t="s">
        <v>2755</v>
      </c>
      <c r="D108" s="649" t="s">
        <v>2756</v>
      </c>
      <c r="E108" s="652">
        <v>2</v>
      </c>
      <c r="F108" s="652">
        <v>698</v>
      </c>
      <c r="G108" s="649">
        <v>1</v>
      </c>
      <c r="H108" s="649">
        <v>349</v>
      </c>
      <c r="I108" s="652">
        <v>3</v>
      </c>
      <c r="J108" s="652">
        <v>1053</v>
      </c>
      <c r="K108" s="649">
        <v>1.5085959885386819</v>
      </c>
      <c r="L108" s="649">
        <v>351</v>
      </c>
      <c r="M108" s="652">
        <v>5</v>
      </c>
      <c r="N108" s="652">
        <v>1764</v>
      </c>
      <c r="O108" s="665">
        <v>2.5272206303724927</v>
      </c>
      <c r="P108" s="653">
        <v>352.8</v>
      </c>
    </row>
    <row r="109" spans="1:16" ht="14.4" customHeight="1" x14ac:dyDescent="0.3">
      <c r="A109" s="648" t="s">
        <v>2738</v>
      </c>
      <c r="B109" s="649" t="s">
        <v>2624</v>
      </c>
      <c r="C109" s="649" t="s">
        <v>2757</v>
      </c>
      <c r="D109" s="649" t="s">
        <v>2758</v>
      </c>
      <c r="E109" s="652">
        <v>4</v>
      </c>
      <c r="F109" s="652">
        <v>600</v>
      </c>
      <c r="G109" s="649">
        <v>1</v>
      </c>
      <c r="H109" s="649">
        <v>150</v>
      </c>
      <c r="I109" s="652">
        <v>1</v>
      </c>
      <c r="J109" s="652">
        <v>152</v>
      </c>
      <c r="K109" s="649">
        <v>0.25333333333333335</v>
      </c>
      <c r="L109" s="649">
        <v>152</v>
      </c>
      <c r="M109" s="652">
        <v>2</v>
      </c>
      <c r="N109" s="652">
        <v>306</v>
      </c>
      <c r="O109" s="665">
        <v>0.51</v>
      </c>
      <c r="P109" s="653">
        <v>153</v>
      </c>
    </row>
    <row r="110" spans="1:16" ht="14.4" customHeight="1" x14ac:dyDescent="0.3">
      <c r="A110" s="648" t="s">
        <v>2738</v>
      </c>
      <c r="B110" s="649" t="s">
        <v>2624</v>
      </c>
      <c r="C110" s="649" t="s">
        <v>2759</v>
      </c>
      <c r="D110" s="649" t="s">
        <v>2760</v>
      </c>
      <c r="E110" s="652">
        <v>179</v>
      </c>
      <c r="F110" s="652">
        <v>16110</v>
      </c>
      <c r="G110" s="649">
        <v>1</v>
      </c>
      <c r="H110" s="649">
        <v>90</v>
      </c>
      <c r="I110" s="652">
        <v>204</v>
      </c>
      <c r="J110" s="652">
        <v>16320</v>
      </c>
      <c r="K110" s="649">
        <v>1.0130353817504656</v>
      </c>
      <c r="L110" s="649">
        <v>80</v>
      </c>
      <c r="M110" s="652">
        <v>204</v>
      </c>
      <c r="N110" s="652">
        <v>16433</v>
      </c>
      <c r="O110" s="665">
        <v>1.0200496585971446</v>
      </c>
      <c r="P110" s="653">
        <v>80.553921568627445</v>
      </c>
    </row>
    <row r="111" spans="1:16" ht="14.4" customHeight="1" x14ac:dyDescent="0.3">
      <c r="A111" s="648" t="s">
        <v>2738</v>
      </c>
      <c r="B111" s="649" t="s">
        <v>2624</v>
      </c>
      <c r="C111" s="649" t="s">
        <v>2761</v>
      </c>
      <c r="D111" s="649" t="s">
        <v>2762</v>
      </c>
      <c r="E111" s="652">
        <v>159</v>
      </c>
      <c r="F111" s="652">
        <v>5406</v>
      </c>
      <c r="G111" s="649">
        <v>1</v>
      </c>
      <c r="H111" s="649">
        <v>34</v>
      </c>
      <c r="I111" s="652">
        <v>573</v>
      </c>
      <c r="J111" s="652">
        <v>19482</v>
      </c>
      <c r="K111" s="649">
        <v>3.6037735849056602</v>
      </c>
      <c r="L111" s="649">
        <v>34</v>
      </c>
      <c r="M111" s="652">
        <v>771</v>
      </c>
      <c r="N111" s="652">
        <v>26667</v>
      </c>
      <c r="O111" s="665">
        <v>4.9328523862375135</v>
      </c>
      <c r="P111" s="653">
        <v>34.587548638132297</v>
      </c>
    </row>
    <row r="112" spans="1:16" ht="14.4" customHeight="1" x14ac:dyDescent="0.3">
      <c r="A112" s="648" t="s">
        <v>2738</v>
      </c>
      <c r="B112" s="649" t="s">
        <v>2624</v>
      </c>
      <c r="C112" s="649" t="s">
        <v>2763</v>
      </c>
      <c r="D112" s="649" t="s">
        <v>2764</v>
      </c>
      <c r="E112" s="652">
        <v>1</v>
      </c>
      <c r="F112" s="652">
        <v>997</v>
      </c>
      <c r="G112" s="649">
        <v>1</v>
      </c>
      <c r="H112" s="649">
        <v>997</v>
      </c>
      <c r="I112" s="652">
        <v>65</v>
      </c>
      <c r="J112" s="652">
        <v>65065</v>
      </c>
      <c r="K112" s="649">
        <v>65.260782347041129</v>
      </c>
      <c r="L112" s="649">
        <v>1001</v>
      </c>
      <c r="M112" s="652">
        <v>69</v>
      </c>
      <c r="N112" s="652">
        <v>69309</v>
      </c>
      <c r="O112" s="665">
        <v>69.517552657973923</v>
      </c>
      <c r="P112" s="653">
        <v>1004.4782608695652</v>
      </c>
    </row>
    <row r="113" spans="1:16" ht="14.4" customHeight="1" x14ac:dyDescent="0.3">
      <c r="A113" s="648" t="s">
        <v>2738</v>
      </c>
      <c r="B113" s="649" t="s">
        <v>2624</v>
      </c>
      <c r="C113" s="649" t="s">
        <v>2765</v>
      </c>
      <c r="D113" s="649" t="s">
        <v>2766</v>
      </c>
      <c r="E113" s="652">
        <v>386</v>
      </c>
      <c r="F113" s="652">
        <v>44776</v>
      </c>
      <c r="G113" s="649">
        <v>1</v>
      </c>
      <c r="H113" s="649">
        <v>116</v>
      </c>
      <c r="I113" s="652">
        <v>216</v>
      </c>
      <c r="J113" s="652">
        <v>25056</v>
      </c>
      <c r="K113" s="649">
        <v>0.55958549222797926</v>
      </c>
      <c r="L113" s="649">
        <v>116</v>
      </c>
      <c r="M113" s="652">
        <v>243</v>
      </c>
      <c r="N113" s="652">
        <v>28500</v>
      </c>
      <c r="O113" s="665">
        <v>0.63650169733785955</v>
      </c>
      <c r="P113" s="653">
        <v>117.28395061728395</v>
      </c>
    </row>
    <row r="114" spans="1:16" ht="14.4" customHeight="1" x14ac:dyDescent="0.3">
      <c r="A114" s="648" t="s">
        <v>2738</v>
      </c>
      <c r="B114" s="649" t="s">
        <v>2624</v>
      </c>
      <c r="C114" s="649" t="s">
        <v>2767</v>
      </c>
      <c r="D114" s="649" t="s">
        <v>2768</v>
      </c>
      <c r="E114" s="652">
        <v>76</v>
      </c>
      <c r="F114" s="652">
        <v>11704</v>
      </c>
      <c r="G114" s="649">
        <v>1</v>
      </c>
      <c r="H114" s="649">
        <v>154</v>
      </c>
      <c r="I114" s="652"/>
      <c r="J114" s="652"/>
      <c r="K114" s="649"/>
      <c r="L114" s="649"/>
      <c r="M114" s="652"/>
      <c r="N114" s="652"/>
      <c r="O114" s="665"/>
      <c r="P114" s="653"/>
    </row>
    <row r="115" spans="1:16" ht="14.4" customHeight="1" x14ac:dyDescent="0.3">
      <c r="A115" s="648" t="s">
        <v>2738</v>
      </c>
      <c r="B115" s="649" t="s">
        <v>2624</v>
      </c>
      <c r="C115" s="649" t="s">
        <v>2769</v>
      </c>
      <c r="D115" s="649" t="s">
        <v>2770</v>
      </c>
      <c r="E115" s="652">
        <v>1</v>
      </c>
      <c r="F115" s="652">
        <v>409</v>
      </c>
      <c r="G115" s="649">
        <v>1</v>
      </c>
      <c r="H115" s="649">
        <v>409</v>
      </c>
      <c r="I115" s="652"/>
      <c r="J115" s="652"/>
      <c r="K115" s="649"/>
      <c r="L115" s="649"/>
      <c r="M115" s="652"/>
      <c r="N115" s="652"/>
      <c r="O115" s="665"/>
      <c r="P115" s="653"/>
    </row>
    <row r="116" spans="1:16" ht="14.4" customHeight="1" x14ac:dyDescent="0.3">
      <c r="A116" s="648" t="s">
        <v>2738</v>
      </c>
      <c r="B116" s="649" t="s">
        <v>2624</v>
      </c>
      <c r="C116" s="649" t="s">
        <v>2771</v>
      </c>
      <c r="D116" s="649" t="s">
        <v>2772</v>
      </c>
      <c r="E116" s="652">
        <v>28</v>
      </c>
      <c r="F116" s="652">
        <v>2520</v>
      </c>
      <c r="G116" s="649">
        <v>1</v>
      </c>
      <c r="H116" s="649">
        <v>90</v>
      </c>
      <c r="I116" s="652"/>
      <c r="J116" s="652"/>
      <c r="K116" s="649"/>
      <c r="L116" s="649"/>
      <c r="M116" s="652"/>
      <c r="N116" s="652"/>
      <c r="O116" s="665"/>
      <c r="P116" s="653"/>
    </row>
    <row r="117" spans="1:16" ht="14.4" customHeight="1" x14ac:dyDescent="0.3">
      <c r="A117" s="648" t="s">
        <v>2738</v>
      </c>
      <c r="B117" s="649" t="s">
        <v>2624</v>
      </c>
      <c r="C117" s="649" t="s">
        <v>2773</v>
      </c>
      <c r="D117" s="649" t="s">
        <v>2774</v>
      </c>
      <c r="E117" s="652">
        <v>21</v>
      </c>
      <c r="F117" s="652">
        <v>1932</v>
      </c>
      <c r="G117" s="649">
        <v>1</v>
      </c>
      <c r="H117" s="649">
        <v>92</v>
      </c>
      <c r="I117" s="652"/>
      <c r="J117" s="652"/>
      <c r="K117" s="649"/>
      <c r="L117" s="649"/>
      <c r="M117" s="652"/>
      <c r="N117" s="652"/>
      <c r="O117" s="665"/>
      <c r="P117" s="653"/>
    </row>
    <row r="118" spans="1:16" ht="14.4" customHeight="1" x14ac:dyDescent="0.3">
      <c r="A118" s="648" t="s">
        <v>2738</v>
      </c>
      <c r="B118" s="649" t="s">
        <v>2624</v>
      </c>
      <c r="C118" s="649" t="s">
        <v>2775</v>
      </c>
      <c r="D118" s="649" t="s">
        <v>2776</v>
      </c>
      <c r="E118" s="652">
        <v>27</v>
      </c>
      <c r="F118" s="652">
        <v>675</v>
      </c>
      <c r="G118" s="649">
        <v>1</v>
      </c>
      <c r="H118" s="649">
        <v>25</v>
      </c>
      <c r="I118" s="652">
        <v>14</v>
      </c>
      <c r="J118" s="652">
        <v>490</v>
      </c>
      <c r="K118" s="649">
        <v>0.72592592592592597</v>
      </c>
      <c r="L118" s="649">
        <v>35</v>
      </c>
      <c r="M118" s="652">
        <v>11</v>
      </c>
      <c r="N118" s="652">
        <v>393</v>
      </c>
      <c r="O118" s="665">
        <v>0.5822222222222222</v>
      </c>
      <c r="P118" s="653">
        <v>35.727272727272727</v>
      </c>
    </row>
    <row r="119" spans="1:16" ht="14.4" customHeight="1" x14ac:dyDescent="0.3">
      <c r="A119" s="648" t="s">
        <v>2738</v>
      </c>
      <c r="B119" s="649" t="s">
        <v>2624</v>
      </c>
      <c r="C119" s="649" t="s">
        <v>2777</v>
      </c>
      <c r="D119" s="649" t="s">
        <v>2778</v>
      </c>
      <c r="E119" s="652">
        <v>84</v>
      </c>
      <c r="F119" s="652">
        <v>6300</v>
      </c>
      <c r="G119" s="649">
        <v>1</v>
      </c>
      <c r="H119" s="649">
        <v>75</v>
      </c>
      <c r="I119" s="652">
        <v>74</v>
      </c>
      <c r="J119" s="652">
        <v>5994</v>
      </c>
      <c r="K119" s="649">
        <v>0.9514285714285714</v>
      </c>
      <c r="L119" s="649">
        <v>81</v>
      </c>
      <c r="M119" s="652">
        <v>70</v>
      </c>
      <c r="N119" s="652">
        <v>5704</v>
      </c>
      <c r="O119" s="665">
        <v>0.90539682539682542</v>
      </c>
      <c r="P119" s="653">
        <v>81.48571428571428</v>
      </c>
    </row>
    <row r="120" spans="1:16" ht="14.4" customHeight="1" x14ac:dyDescent="0.3">
      <c r="A120" s="648" t="s">
        <v>2738</v>
      </c>
      <c r="B120" s="649" t="s">
        <v>2624</v>
      </c>
      <c r="C120" s="649" t="s">
        <v>2779</v>
      </c>
      <c r="D120" s="649" t="s">
        <v>2780</v>
      </c>
      <c r="E120" s="652">
        <v>1</v>
      </c>
      <c r="F120" s="652">
        <v>19</v>
      </c>
      <c r="G120" s="649">
        <v>1</v>
      </c>
      <c r="H120" s="649">
        <v>19</v>
      </c>
      <c r="I120" s="652">
        <v>38</v>
      </c>
      <c r="J120" s="652">
        <v>1140</v>
      </c>
      <c r="K120" s="649">
        <v>60</v>
      </c>
      <c r="L120" s="649">
        <v>30</v>
      </c>
      <c r="M120" s="652">
        <v>50</v>
      </c>
      <c r="N120" s="652">
        <v>1531</v>
      </c>
      <c r="O120" s="665">
        <v>80.578947368421055</v>
      </c>
      <c r="P120" s="653">
        <v>30.62</v>
      </c>
    </row>
    <row r="121" spans="1:16" ht="14.4" customHeight="1" x14ac:dyDescent="0.3">
      <c r="A121" s="648" t="s">
        <v>2738</v>
      </c>
      <c r="B121" s="649" t="s">
        <v>2624</v>
      </c>
      <c r="C121" s="649" t="s">
        <v>2781</v>
      </c>
      <c r="D121" s="649" t="s">
        <v>2782</v>
      </c>
      <c r="E121" s="652">
        <v>2</v>
      </c>
      <c r="F121" s="652">
        <v>294</v>
      </c>
      <c r="G121" s="649">
        <v>1</v>
      </c>
      <c r="H121" s="649">
        <v>147</v>
      </c>
      <c r="I121" s="652"/>
      <c r="J121" s="652"/>
      <c r="K121" s="649"/>
      <c r="L121" s="649"/>
      <c r="M121" s="652">
        <v>2</v>
      </c>
      <c r="N121" s="652">
        <v>238</v>
      </c>
      <c r="O121" s="665">
        <v>0.80952380952380953</v>
      </c>
      <c r="P121" s="653">
        <v>119</v>
      </c>
    </row>
    <row r="122" spans="1:16" ht="14.4" customHeight="1" x14ac:dyDescent="0.3">
      <c r="A122" s="648" t="s">
        <v>2738</v>
      </c>
      <c r="B122" s="649" t="s">
        <v>2624</v>
      </c>
      <c r="C122" s="649" t="s">
        <v>2783</v>
      </c>
      <c r="D122" s="649" t="s">
        <v>2784</v>
      </c>
      <c r="E122" s="652">
        <v>1</v>
      </c>
      <c r="F122" s="652">
        <v>57</v>
      </c>
      <c r="G122" s="649">
        <v>1</v>
      </c>
      <c r="H122" s="649">
        <v>57</v>
      </c>
      <c r="I122" s="652">
        <v>3</v>
      </c>
      <c r="J122" s="652">
        <v>168</v>
      </c>
      <c r="K122" s="649">
        <v>2.9473684210526314</v>
      </c>
      <c r="L122" s="649">
        <v>56</v>
      </c>
      <c r="M122" s="652"/>
      <c r="N122" s="652"/>
      <c r="O122" s="665"/>
      <c r="P122" s="653"/>
    </row>
    <row r="123" spans="1:16" ht="14.4" customHeight="1" x14ac:dyDescent="0.3">
      <c r="A123" s="648" t="s">
        <v>2738</v>
      </c>
      <c r="B123" s="649" t="s">
        <v>2624</v>
      </c>
      <c r="C123" s="649" t="s">
        <v>2785</v>
      </c>
      <c r="D123" s="649" t="s">
        <v>2786</v>
      </c>
      <c r="E123" s="652">
        <v>76</v>
      </c>
      <c r="F123" s="652">
        <v>7904</v>
      </c>
      <c r="G123" s="649">
        <v>1</v>
      </c>
      <c r="H123" s="649">
        <v>104</v>
      </c>
      <c r="I123" s="652">
        <v>35</v>
      </c>
      <c r="J123" s="652">
        <v>3080</v>
      </c>
      <c r="K123" s="649">
        <v>0.38967611336032387</v>
      </c>
      <c r="L123" s="649">
        <v>88</v>
      </c>
      <c r="M123" s="652">
        <v>9</v>
      </c>
      <c r="N123" s="652">
        <v>798</v>
      </c>
      <c r="O123" s="665">
        <v>0.10096153846153846</v>
      </c>
      <c r="P123" s="653">
        <v>88.666666666666671</v>
      </c>
    </row>
    <row r="124" spans="1:16" ht="14.4" customHeight="1" x14ac:dyDescent="0.3">
      <c r="A124" s="648" t="s">
        <v>2738</v>
      </c>
      <c r="B124" s="649" t="s">
        <v>2624</v>
      </c>
      <c r="C124" s="649" t="s">
        <v>2787</v>
      </c>
      <c r="D124" s="649" t="s">
        <v>2788</v>
      </c>
      <c r="E124" s="652">
        <v>45</v>
      </c>
      <c r="F124" s="652">
        <v>13950</v>
      </c>
      <c r="G124" s="649">
        <v>1</v>
      </c>
      <c r="H124" s="649">
        <v>310</v>
      </c>
      <c r="I124" s="652">
        <v>29</v>
      </c>
      <c r="J124" s="652">
        <v>9048</v>
      </c>
      <c r="K124" s="649">
        <v>0.64860215053763437</v>
      </c>
      <c r="L124" s="649">
        <v>312</v>
      </c>
      <c r="M124" s="652">
        <v>22</v>
      </c>
      <c r="N124" s="652">
        <v>6924</v>
      </c>
      <c r="O124" s="665">
        <v>0.49634408602150537</v>
      </c>
      <c r="P124" s="653">
        <v>314.72727272727275</v>
      </c>
    </row>
    <row r="125" spans="1:16" ht="14.4" customHeight="1" x14ac:dyDescent="0.3">
      <c r="A125" s="648" t="s">
        <v>2738</v>
      </c>
      <c r="B125" s="649" t="s">
        <v>2624</v>
      </c>
      <c r="C125" s="649" t="s">
        <v>2789</v>
      </c>
      <c r="D125" s="649" t="s">
        <v>2790</v>
      </c>
      <c r="E125" s="652"/>
      <c r="F125" s="652"/>
      <c r="G125" s="649"/>
      <c r="H125" s="649"/>
      <c r="I125" s="652">
        <v>1</v>
      </c>
      <c r="J125" s="652">
        <v>597</v>
      </c>
      <c r="K125" s="649"/>
      <c r="L125" s="649">
        <v>597</v>
      </c>
      <c r="M125" s="652"/>
      <c r="N125" s="652"/>
      <c r="O125" s="665"/>
      <c r="P125" s="653"/>
    </row>
    <row r="126" spans="1:16" ht="14.4" customHeight="1" thickBot="1" x14ac:dyDescent="0.35">
      <c r="A126" s="654" t="s">
        <v>2738</v>
      </c>
      <c r="B126" s="655" t="s">
        <v>2624</v>
      </c>
      <c r="C126" s="655" t="s">
        <v>2791</v>
      </c>
      <c r="D126" s="655" t="s">
        <v>2792</v>
      </c>
      <c r="E126" s="658">
        <v>2</v>
      </c>
      <c r="F126" s="658">
        <v>574</v>
      </c>
      <c r="G126" s="655">
        <v>1</v>
      </c>
      <c r="H126" s="655">
        <v>287</v>
      </c>
      <c r="I126" s="658">
        <v>3</v>
      </c>
      <c r="J126" s="658">
        <v>870</v>
      </c>
      <c r="K126" s="655">
        <v>1.5156794425087108</v>
      </c>
      <c r="L126" s="655">
        <v>290</v>
      </c>
      <c r="M126" s="658">
        <v>4</v>
      </c>
      <c r="N126" s="658">
        <v>1170</v>
      </c>
      <c r="O126" s="666">
        <v>2.0383275261324041</v>
      </c>
      <c r="P126" s="659">
        <v>292.5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4747550</v>
      </c>
      <c r="C3" s="352">
        <f t="shared" ref="C3:R3" si="0">SUBTOTAL(9,C6:C1048576)</f>
        <v>1</v>
      </c>
      <c r="D3" s="352">
        <f t="shared" si="0"/>
        <v>3422369</v>
      </c>
      <c r="E3" s="352">
        <f t="shared" si="0"/>
        <v>0.7207247948942086</v>
      </c>
      <c r="F3" s="352">
        <f t="shared" si="0"/>
        <v>4398327</v>
      </c>
      <c r="G3" s="355">
        <f>IF(B3&lt;&gt;0,F3/B3,"")</f>
        <v>0.92644142768375271</v>
      </c>
      <c r="H3" s="351">
        <f t="shared" si="0"/>
        <v>295287.28000000003</v>
      </c>
      <c r="I3" s="352">
        <f t="shared" si="0"/>
        <v>1</v>
      </c>
      <c r="J3" s="352">
        <f t="shared" si="0"/>
        <v>687831.69999999984</v>
      </c>
      <c r="K3" s="352">
        <f t="shared" si="0"/>
        <v>2.3293644751646592</v>
      </c>
      <c r="L3" s="352">
        <f t="shared" si="0"/>
        <v>405384.06000000006</v>
      </c>
      <c r="M3" s="353">
        <f>IF(H3&lt;&gt;0,L3/H3,"")</f>
        <v>1.3728463345932138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0"/>
      <c r="B5" s="771">
        <v>2012</v>
      </c>
      <c r="C5" s="772"/>
      <c r="D5" s="772">
        <v>2013</v>
      </c>
      <c r="E5" s="772"/>
      <c r="F5" s="772">
        <v>2014</v>
      </c>
      <c r="G5" s="773" t="s">
        <v>2</v>
      </c>
      <c r="H5" s="771">
        <v>2012</v>
      </c>
      <c r="I5" s="772"/>
      <c r="J5" s="772">
        <v>2013</v>
      </c>
      <c r="K5" s="772"/>
      <c r="L5" s="772">
        <v>2014</v>
      </c>
      <c r="M5" s="773" t="s">
        <v>2</v>
      </c>
      <c r="N5" s="771">
        <v>2012</v>
      </c>
      <c r="O5" s="772"/>
      <c r="P5" s="772">
        <v>2013</v>
      </c>
      <c r="Q5" s="772"/>
      <c r="R5" s="772">
        <v>2014</v>
      </c>
      <c r="S5" s="773" t="s">
        <v>2</v>
      </c>
    </row>
    <row r="6" spans="1:19" ht="14.4" customHeight="1" x14ac:dyDescent="0.3">
      <c r="A6" s="736" t="s">
        <v>2794</v>
      </c>
      <c r="B6" s="774"/>
      <c r="C6" s="722"/>
      <c r="D6" s="774">
        <v>692</v>
      </c>
      <c r="E6" s="722"/>
      <c r="F6" s="774"/>
      <c r="G6" s="727"/>
      <c r="H6" s="774"/>
      <c r="I6" s="722"/>
      <c r="J6" s="774"/>
      <c r="K6" s="722"/>
      <c r="L6" s="774"/>
      <c r="M6" s="727"/>
      <c r="N6" s="774"/>
      <c r="O6" s="722"/>
      <c r="P6" s="774"/>
      <c r="Q6" s="722"/>
      <c r="R6" s="774"/>
      <c r="S6" s="235"/>
    </row>
    <row r="7" spans="1:19" ht="14.4" customHeight="1" thickBot="1" x14ac:dyDescent="0.35">
      <c r="A7" s="777" t="s">
        <v>1496</v>
      </c>
      <c r="B7" s="776">
        <v>4747550</v>
      </c>
      <c r="C7" s="655">
        <v>1</v>
      </c>
      <c r="D7" s="776">
        <v>3421677</v>
      </c>
      <c r="E7" s="655">
        <v>0.7207247948942086</v>
      </c>
      <c r="F7" s="776">
        <v>4398327</v>
      </c>
      <c r="G7" s="666">
        <v>0.92644142768375271</v>
      </c>
      <c r="H7" s="776">
        <v>295287.28000000003</v>
      </c>
      <c r="I7" s="655">
        <v>1</v>
      </c>
      <c r="J7" s="776">
        <v>687831.69999999984</v>
      </c>
      <c r="K7" s="655">
        <v>2.3293644751646592</v>
      </c>
      <c r="L7" s="776">
        <v>405384.06000000006</v>
      </c>
      <c r="M7" s="666">
        <v>1.3728463345932138</v>
      </c>
      <c r="N7" s="776"/>
      <c r="O7" s="655"/>
      <c r="P7" s="776"/>
      <c r="Q7" s="655"/>
      <c r="R7" s="776"/>
      <c r="S7" s="68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3152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9564.6</v>
      </c>
      <c r="G3" s="212">
        <f t="shared" si="0"/>
        <v>5042837.28</v>
      </c>
      <c r="H3" s="212"/>
      <c r="I3" s="212"/>
      <c r="J3" s="212">
        <f t="shared" si="0"/>
        <v>7091.4</v>
      </c>
      <c r="K3" s="212">
        <f t="shared" si="0"/>
        <v>4110200.7</v>
      </c>
      <c r="L3" s="212"/>
      <c r="M3" s="212"/>
      <c r="N3" s="212">
        <f t="shared" si="0"/>
        <v>6937.1</v>
      </c>
      <c r="O3" s="212">
        <f t="shared" si="0"/>
        <v>4803711.0600000005</v>
      </c>
      <c r="P3" s="79">
        <f>IF(G3=0,0,O3/G3)</f>
        <v>0.95258101605848366</v>
      </c>
      <c r="Q3" s="213">
        <f>IF(N3=0,0,O3/N3)</f>
        <v>692.46674547000907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91</v>
      </c>
      <c r="G5" s="790" t="s">
        <v>14</v>
      </c>
      <c r="H5" s="791"/>
      <c r="I5" s="791"/>
      <c r="J5" s="789" t="s">
        <v>91</v>
      </c>
      <c r="K5" s="790" t="s">
        <v>14</v>
      </c>
      <c r="L5" s="791"/>
      <c r="M5" s="791"/>
      <c r="N5" s="789" t="s">
        <v>91</v>
      </c>
      <c r="O5" s="790" t="s">
        <v>14</v>
      </c>
      <c r="P5" s="792"/>
      <c r="Q5" s="788"/>
    </row>
    <row r="6" spans="1:17" ht="14.4" customHeight="1" x14ac:dyDescent="0.3">
      <c r="A6" s="721" t="s">
        <v>2795</v>
      </c>
      <c r="B6" s="722" t="s">
        <v>2738</v>
      </c>
      <c r="C6" s="722" t="s">
        <v>2624</v>
      </c>
      <c r="D6" s="722" t="s">
        <v>2796</v>
      </c>
      <c r="E6" s="722" t="s">
        <v>2797</v>
      </c>
      <c r="F6" s="229"/>
      <c r="G6" s="229"/>
      <c r="H6" s="229"/>
      <c r="I6" s="229"/>
      <c r="J6" s="229">
        <v>1</v>
      </c>
      <c r="K6" s="229">
        <v>692</v>
      </c>
      <c r="L6" s="229"/>
      <c r="M6" s="229">
        <v>692</v>
      </c>
      <c r="N6" s="229"/>
      <c r="O6" s="229"/>
      <c r="P6" s="727"/>
      <c r="Q6" s="735"/>
    </row>
    <row r="7" spans="1:17" ht="14.4" customHeight="1" x14ac:dyDescent="0.3">
      <c r="A7" s="648" t="s">
        <v>553</v>
      </c>
      <c r="B7" s="649" t="s">
        <v>2738</v>
      </c>
      <c r="C7" s="649" t="s">
        <v>2624</v>
      </c>
      <c r="D7" s="649" t="s">
        <v>2798</v>
      </c>
      <c r="E7" s="649" t="s">
        <v>2690</v>
      </c>
      <c r="F7" s="652">
        <v>1</v>
      </c>
      <c r="G7" s="652">
        <v>275</v>
      </c>
      <c r="H7" s="652">
        <v>1</v>
      </c>
      <c r="I7" s="652">
        <v>275</v>
      </c>
      <c r="J7" s="652"/>
      <c r="K7" s="652"/>
      <c r="L7" s="652"/>
      <c r="M7" s="652"/>
      <c r="N7" s="652"/>
      <c r="O7" s="652"/>
      <c r="P7" s="665"/>
      <c r="Q7" s="653"/>
    </row>
    <row r="8" spans="1:17" ht="14.4" customHeight="1" x14ac:dyDescent="0.3">
      <c r="A8" s="648" t="s">
        <v>553</v>
      </c>
      <c r="B8" s="649" t="s">
        <v>2738</v>
      </c>
      <c r="C8" s="649" t="s">
        <v>2624</v>
      </c>
      <c r="D8" s="649" t="s">
        <v>2799</v>
      </c>
      <c r="E8" s="649" t="s">
        <v>2700</v>
      </c>
      <c r="F8" s="652">
        <v>1</v>
      </c>
      <c r="G8" s="652">
        <v>75</v>
      </c>
      <c r="H8" s="652">
        <v>1</v>
      </c>
      <c r="I8" s="652">
        <v>75</v>
      </c>
      <c r="J8" s="652"/>
      <c r="K8" s="652"/>
      <c r="L8" s="652"/>
      <c r="M8" s="652"/>
      <c r="N8" s="652"/>
      <c r="O8" s="652"/>
      <c r="P8" s="665"/>
      <c r="Q8" s="653"/>
    </row>
    <row r="9" spans="1:17" ht="14.4" customHeight="1" x14ac:dyDescent="0.3">
      <c r="A9" s="648" t="s">
        <v>553</v>
      </c>
      <c r="B9" s="649" t="s">
        <v>2738</v>
      </c>
      <c r="C9" s="649" t="s">
        <v>2624</v>
      </c>
      <c r="D9" s="649" t="s">
        <v>2763</v>
      </c>
      <c r="E9" s="649" t="s">
        <v>2764</v>
      </c>
      <c r="F9" s="652"/>
      <c r="G9" s="652"/>
      <c r="H9" s="652"/>
      <c r="I9" s="652"/>
      <c r="J9" s="652">
        <v>5</v>
      </c>
      <c r="K9" s="652">
        <v>5005</v>
      </c>
      <c r="L9" s="652"/>
      <c r="M9" s="652">
        <v>1001</v>
      </c>
      <c r="N9" s="652"/>
      <c r="O9" s="652"/>
      <c r="P9" s="665"/>
      <c r="Q9" s="653"/>
    </row>
    <row r="10" spans="1:17" ht="14.4" customHeight="1" x14ac:dyDescent="0.3">
      <c r="A10" s="648" t="s">
        <v>553</v>
      </c>
      <c r="B10" s="649" t="s">
        <v>2738</v>
      </c>
      <c r="C10" s="649" t="s">
        <v>2624</v>
      </c>
      <c r="D10" s="649" t="s">
        <v>2777</v>
      </c>
      <c r="E10" s="649" t="s">
        <v>2778</v>
      </c>
      <c r="F10" s="652"/>
      <c r="G10" s="652"/>
      <c r="H10" s="652"/>
      <c r="I10" s="652"/>
      <c r="J10" s="652">
        <v>2</v>
      </c>
      <c r="K10" s="652">
        <v>162</v>
      </c>
      <c r="L10" s="652"/>
      <c r="M10" s="652">
        <v>81</v>
      </c>
      <c r="N10" s="652"/>
      <c r="O10" s="652"/>
      <c r="P10" s="665"/>
      <c r="Q10" s="653"/>
    </row>
    <row r="11" spans="1:17" ht="14.4" customHeight="1" x14ac:dyDescent="0.3">
      <c r="A11" s="648" t="s">
        <v>553</v>
      </c>
      <c r="B11" s="649" t="s">
        <v>2800</v>
      </c>
      <c r="C11" s="649" t="s">
        <v>2624</v>
      </c>
      <c r="D11" s="649" t="s">
        <v>2801</v>
      </c>
      <c r="E11" s="649" t="s">
        <v>2802</v>
      </c>
      <c r="F11" s="652">
        <v>8</v>
      </c>
      <c r="G11" s="652">
        <v>1368</v>
      </c>
      <c r="H11" s="652">
        <v>1</v>
      </c>
      <c r="I11" s="652">
        <v>171</v>
      </c>
      <c r="J11" s="652"/>
      <c r="K11" s="652"/>
      <c r="L11" s="652"/>
      <c r="M11" s="652"/>
      <c r="N11" s="652"/>
      <c r="O11" s="652"/>
      <c r="P11" s="665"/>
      <c r="Q11" s="653"/>
    </row>
    <row r="12" spans="1:17" ht="14.4" customHeight="1" x14ac:dyDescent="0.3">
      <c r="A12" s="648" t="s">
        <v>553</v>
      </c>
      <c r="B12" s="649" t="s">
        <v>2800</v>
      </c>
      <c r="C12" s="649" t="s">
        <v>2624</v>
      </c>
      <c r="D12" s="649" t="s">
        <v>2803</v>
      </c>
      <c r="E12" s="649" t="s">
        <v>2804</v>
      </c>
      <c r="F12" s="652">
        <v>1</v>
      </c>
      <c r="G12" s="652">
        <v>23732</v>
      </c>
      <c r="H12" s="652">
        <v>1</v>
      </c>
      <c r="I12" s="652">
        <v>23732</v>
      </c>
      <c r="J12" s="652"/>
      <c r="K12" s="652"/>
      <c r="L12" s="652"/>
      <c r="M12" s="652"/>
      <c r="N12" s="652">
        <v>1</v>
      </c>
      <c r="O12" s="652">
        <v>23987</v>
      </c>
      <c r="P12" s="665">
        <v>1.0107449856733524</v>
      </c>
      <c r="Q12" s="653">
        <v>23987</v>
      </c>
    </row>
    <row r="13" spans="1:17" ht="14.4" customHeight="1" x14ac:dyDescent="0.3">
      <c r="A13" s="648" t="s">
        <v>553</v>
      </c>
      <c r="B13" s="649" t="s">
        <v>2800</v>
      </c>
      <c r="C13" s="649" t="s">
        <v>2624</v>
      </c>
      <c r="D13" s="649" t="s">
        <v>2805</v>
      </c>
      <c r="E13" s="649" t="s">
        <v>2806</v>
      </c>
      <c r="F13" s="652">
        <v>1</v>
      </c>
      <c r="G13" s="652">
        <v>681</v>
      </c>
      <c r="H13" s="652">
        <v>1</v>
      </c>
      <c r="I13" s="652">
        <v>681</v>
      </c>
      <c r="J13" s="652"/>
      <c r="K13" s="652"/>
      <c r="L13" s="652"/>
      <c r="M13" s="652"/>
      <c r="N13" s="652"/>
      <c r="O13" s="652"/>
      <c r="P13" s="665"/>
      <c r="Q13" s="653"/>
    </row>
    <row r="14" spans="1:17" ht="14.4" customHeight="1" x14ac:dyDescent="0.3">
      <c r="A14" s="648" t="s">
        <v>553</v>
      </c>
      <c r="B14" s="649" t="s">
        <v>2800</v>
      </c>
      <c r="C14" s="649" t="s">
        <v>2624</v>
      </c>
      <c r="D14" s="649" t="s">
        <v>2807</v>
      </c>
      <c r="E14" s="649" t="s">
        <v>2808</v>
      </c>
      <c r="F14" s="652">
        <v>2</v>
      </c>
      <c r="G14" s="652">
        <v>3050</v>
      </c>
      <c r="H14" s="652">
        <v>1</v>
      </c>
      <c r="I14" s="652">
        <v>1525</v>
      </c>
      <c r="J14" s="652"/>
      <c r="K14" s="652"/>
      <c r="L14" s="652"/>
      <c r="M14" s="652"/>
      <c r="N14" s="652"/>
      <c r="O14" s="652"/>
      <c r="P14" s="665"/>
      <c r="Q14" s="653"/>
    </row>
    <row r="15" spans="1:17" ht="14.4" customHeight="1" x14ac:dyDescent="0.3">
      <c r="A15" s="648" t="s">
        <v>553</v>
      </c>
      <c r="B15" s="649" t="s">
        <v>2800</v>
      </c>
      <c r="C15" s="649" t="s">
        <v>2624</v>
      </c>
      <c r="D15" s="649" t="s">
        <v>2809</v>
      </c>
      <c r="E15" s="649" t="s">
        <v>2810</v>
      </c>
      <c r="F15" s="652">
        <v>1</v>
      </c>
      <c r="G15" s="652">
        <v>1647</v>
      </c>
      <c r="H15" s="652">
        <v>1</v>
      </c>
      <c r="I15" s="652">
        <v>1647</v>
      </c>
      <c r="J15" s="652"/>
      <c r="K15" s="652"/>
      <c r="L15" s="652"/>
      <c r="M15" s="652"/>
      <c r="N15" s="652"/>
      <c r="O15" s="652"/>
      <c r="P15" s="665"/>
      <c r="Q15" s="653"/>
    </row>
    <row r="16" spans="1:17" ht="14.4" customHeight="1" x14ac:dyDescent="0.3">
      <c r="A16" s="648" t="s">
        <v>553</v>
      </c>
      <c r="B16" s="649" t="s">
        <v>2800</v>
      </c>
      <c r="C16" s="649" t="s">
        <v>2624</v>
      </c>
      <c r="D16" s="649" t="s">
        <v>2811</v>
      </c>
      <c r="E16" s="649" t="s">
        <v>2812</v>
      </c>
      <c r="F16" s="652">
        <v>4</v>
      </c>
      <c r="G16" s="652">
        <v>7024</v>
      </c>
      <c r="H16" s="652">
        <v>1</v>
      </c>
      <c r="I16" s="652">
        <v>1756</v>
      </c>
      <c r="J16" s="652"/>
      <c r="K16" s="652"/>
      <c r="L16" s="652"/>
      <c r="M16" s="652"/>
      <c r="N16" s="652"/>
      <c r="O16" s="652"/>
      <c r="P16" s="665"/>
      <c r="Q16" s="653"/>
    </row>
    <row r="17" spans="1:17" ht="14.4" customHeight="1" x14ac:dyDescent="0.3">
      <c r="A17" s="648" t="s">
        <v>553</v>
      </c>
      <c r="B17" s="649" t="s">
        <v>2800</v>
      </c>
      <c r="C17" s="649" t="s">
        <v>2624</v>
      </c>
      <c r="D17" s="649" t="s">
        <v>2813</v>
      </c>
      <c r="E17" s="649" t="s">
        <v>2814</v>
      </c>
      <c r="F17" s="652">
        <v>1</v>
      </c>
      <c r="G17" s="652">
        <v>298</v>
      </c>
      <c r="H17" s="652">
        <v>1</v>
      </c>
      <c r="I17" s="652">
        <v>298</v>
      </c>
      <c r="J17" s="652"/>
      <c r="K17" s="652"/>
      <c r="L17" s="652"/>
      <c r="M17" s="652"/>
      <c r="N17" s="652"/>
      <c r="O17" s="652"/>
      <c r="P17" s="665"/>
      <c r="Q17" s="653"/>
    </row>
    <row r="18" spans="1:17" ht="14.4" customHeight="1" x14ac:dyDescent="0.3">
      <c r="A18" s="648" t="s">
        <v>553</v>
      </c>
      <c r="B18" s="649" t="s">
        <v>2800</v>
      </c>
      <c r="C18" s="649" t="s">
        <v>2624</v>
      </c>
      <c r="D18" s="649" t="s">
        <v>2815</v>
      </c>
      <c r="E18" s="649" t="s">
        <v>2816</v>
      </c>
      <c r="F18" s="652">
        <v>1</v>
      </c>
      <c r="G18" s="652">
        <v>15728</v>
      </c>
      <c r="H18" s="652">
        <v>1</v>
      </c>
      <c r="I18" s="652">
        <v>15728</v>
      </c>
      <c r="J18" s="652"/>
      <c r="K18" s="652"/>
      <c r="L18" s="652"/>
      <c r="M18" s="652"/>
      <c r="N18" s="652"/>
      <c r="O18" s="652"/>
      <c r="P18" s="665"/>
      <c r="Q18" s="653"/>
    </row>
    <row r="19" spans="1:17" ht="14.4" customHeight="1" x14ac:dyDescent="0.3">
      <c r="A19" s="648" t="s">
        <v>553</v>
      </c>
      <c r="B19" s="649" t="s">
        <v>2817</v>
      </c>
      <c r="C19" s="649" t="s">
        <v>2739</v>
      </c>
      <c r="D19" s="649" t="s">
        <v>2818</v>
      </c>
      <c r="E19" s="649" t="s">
        <v>2819</v>
      </c>
      <c r="F19" s="652"/>
      <c r="G19" s="652"/>
      <c r="H19" s="652"/>
      <c r="I19" s="652"/>
      <c r="J19" s="652"/>
      <c r="K19" s="652"/>
      <c r="L19" s="652"/>
      <c r="M19" s="652"/>
      <c r="N19" s="652">
        <v>6</v>
      </c>
      <c r="O19" s="652">
        <v>499.8</v>
      </c>
      <c r="P19" s="665"/>
      <c r="Q19" s="653">
        <v>83.3</v>
      </c>
    </row>
    <row r="20" spans="1:17" ht="14.4" customHeight="1" x14ac:dyDescent="0.3">
      <c r="A20" s="648" t="s">
        <v>553</v>
      </c>
      <c r="B20" s="649" t="s">
        <v>2817</v>
      </c>
      <c r="C20" s="649" t="s">
        <v>2739</v>
      </c>
      <c r="D20" s="649" t="s">
        <v>2820</v>
      </c>
      <c r="E20" s="649" t="s">
        <v>1466</v>
      </c>
      <c r="F20" s="652">
        <v>195</v>
      </c>
      <c r="G20" s="652">
        <v>26825.31</v>
      </c>
      <c r="H20" s="652">
        <v>1</v>
      </c>
      <c r="I20" s="652">
        <v>137.5656923076923</v>
      </c>
      <c r="J20" s="652">
        <v>94</v>
      </c>
      <c r="K20" s="652">
        <v>11598.63</v>
      </c>
      <c r="L20" s="652">
        <v>0.43237636396373419</v>
      </c>
      <c r="M20" s="652">
        <v>123.38968085106382</v>
      </c>
      <c r="N20" s="652">
        <v>159</v>
      </c>
      <c r="O20" s="652">
        <v>18755.64</v>
      </c>
      <c r="P20" s="665">
        <v>0.69917700857883835</v>
      </c>
      <c r="Q20" s="653">
        <v>117.96</v>
      </c>
    </row>
    <row r="21" spans="1:17" ht="14.4" customHeight="1" x14ac:dyDescent="0.3">
      <c r="A21" s="648" t="s">
        <v>553</v>
      </c>
      <c r="B21" s="649" t="s">
        <v>2817</v>
      </c>
      <c r="C21" s="649" t="s">
        <v>2739</v>
      </c>
      <c r="D21" s="649" t="s">
        <v>2821</v>
      </c>
      <c r="E21" s="649" t="s">
        <v>1466</v>
      </c>
      <c r="F21" s="652"/>
      <c r="G21" s="652"/>
      <c r="H21" s="652"/>
      <c r="I21" s="652"/>
      <c r="J21" s="652"/>
      <c r="K21" s="652"/>
      <c r="L21" s="652"/>
      <c r="M21" s="652"/>
      <c r="N21" s="652">
        <v>3</v>
      </c>
      <c r="O21" s="652">
        <v>238.77</v>
      </c>
      <c r="P21" s="665"/>
      <c r="Q21" s="653">
        <v>79.59</v>
      </c>
    </row>
    <row r="22" spans="1:17" ht="14.4" customHeight="1" x14ac:dyDescent="0.3">
      <c r="A22" s="648" t="s">
        <v>553</v>
      </c>
      <c r="B22" s="649" t="s">
        <v>2817</v>
      </c>
      <c r="C22" s="649" t="s">
        <v>2739</v>
      </c>
      <c r="D22" s="649" t="s">
        <v>2822</v>
      </c>
      <c r="E22" s="649" t="s">
        <v>2823</v>
      </c>
      <c r="F22" s="652"/>
      <c r="G22" s="652"/>
      <c r="H22" s="652"/>
      <c r="I22" s="652"/>
      <c r="J22" s="652"/>
      <c r="K22" s="652"/>
      <c r="L22" s="652"/>
      <c r="M22" s="652"/>
      <c r="N22" s="652">
        <v>7</v>
      </c>
      <c r="O22" s="652">
        <v>588.55999999999995</v>
      </c>
      <c r="P22" s="665"/>
      <c r="Q22" s="653">
        <v>84.08</v>
      </c>
    </row>
    <row r="23" spans="1:17" ht="14.4" customHeight="1" x14ac:dyDescent="0.3">
      <c r="A23" s="648" t="s">
        <v>553</v>
      </c>
      <c r="B23" s="649" t="s">
        <v>2817</v>
      </c>
      <c r="C23" s="649" t="s">
        <v>2739</v>
      </c>
      <c r="D23" s="649" t="s">
        <v>2824</v>
      </c>
      <c r="E23" s="649" t="s">
        <v>2619</v>
      </c>
      <c r="F23" s="652">
        <v>28</v>
      </c>
      <c r="G23" s="652">
        <v>1610.28</v>
      </c>
      <c r="H23" s="652">
        <v>1</v>
      </c>
      <c r="I23" s="652">
        <v>57.51</v>
      </c>
      <c r="J23" s="652"/>
      <c r="K23" s="652"/>
      <c r="L23" s="652"/>
      <c r="M23" s="652"/>
      <c r="N23" s="652"/>
      <c r="O23" s="652"/>
      <c r="P23" s="665"/>
      <c r="Q23" s="653"/>
    </row>
    <row r="24" spans="1:17" ht="14.4" customHeight="1" x14ac:dyDescent="0.3">
      <c r="A24" s="648" t="s">
        <v>553</v>
      </c>
      <c r="B24" s="649" t="s">
        <v>2817</v>
      </c>
      <c r="C24" s="649" t="s">
        <v>2739</v>
      </c>
      <c r="D24" s="649" t="s">
        <v>2825</v>
      </c>
      <c r="E24" s="649" t="s">
        <v>2826</v>
      </c>
      <c r="F24" s="652">
        <v>5</v>
      </c>
      <c r="G24" s="652">
        <v>529.62</v>
      </c>
      <c r="H24" s="652">
        <v>1</v>
      </c>
      <c r="I24" s="652">
        <v>105.92400000000001</v>
      </c>
      <c r="J24" s="652"/>
      <c r="K24" s="652"/>
      <c r="L24" s="652"/>
      <c r="M24" s="652"/>
      <c r="N24" s="652"/>
      <c r="O24" s="652"/>
      <c r="P24" s="665"/>
      <c r="Q24" s="653"/>
    </row>
    <row r="25" spans="1:17" ht="14.4" customHeight="1" x14ac:dyDescent="0.3">
      <c r="A25" s="648" t="s">
        <v>553</v>
      </c>
      <c r="B25" s="649" t="s">
        <v>2817</v>
      </c>
      <c r="C25" s="649" t="s">
        <v>2739</v>
      </c>
      <c r="D25" s="649" t="s">
        <v>2827</v>
      </c>
      <c r="E25" s="649" t="s">
        <v>1241</v>
      </c>
      <c r="F25" s="652"/>
      <c r="G25" s="652"/>
      <c r="H25" s="652"/>
      <c r="I25" s="652"/>
      <c r="J25" s="652"/>
      <c r="K25" s="652"/>
      <c r="L25" s="652"/>
      <c r="M25" s="652"/>
      <c r="N25" s="652">
        <v>20</v>
      </c>
      <c r="O25" s="652">
        <v>14475.2</v>
      </c>
      <c r="P25" s="665"/>
      <c r="Q25" s="653">
        <v>723.76</v>
      </c>
    </row>
    <row r="26" spans="1:17" ht="14.4" customHeight="1" x14ac:dyDescent="0.3">
      <c r="A26" s="648" t="s">
        <v>553</v>
      </c>
      <c r="B26" s="649" t="s">
        <v>2817</v>
      </c>
      <c r="C26" s="649" t="s">
        <v>2739</v>
      </c>
      <c r="D26" s="649" t="s">
        <v>2828</v>
      </c>
      <c r="E26" s="649" t="s">
        <v>2829</v>
      </c>
      <c r="F26" s="652"/>
      <c r="G26" s="652"/>
      <c r="H26" s="652"/>
      <c r="I26" s="652"/>
      <c r="J26" s="652">
        <v>7</v>
      </c>
      <c r="K26" s="652">
        <v>8624.98</v>
      </c>
      <c r="L26" s="652"/>
      <c r="M26" s="652">
        <v>1232.1399999999999</v>
      </c>
      <c r="N26" s="652"/>
      <c r="O26" s="652"/>
      <c r="P26" s="665"/>
      <c r="Q26" s="653"/>
    </row>
    <row r="27" spans="1:17" ht="14.4" customHeight="1" x14ac:dyDescent="0.3">
      <c r="A27" s="648" t="s">
        <v>553</v>
      </c>
      <c r="B27" s="649" t="s">
        <v>2817</v>
      </c>
      <c r="C27" s="649" t="s">
        <v>2739</v>
      </c>
      <c r="D27" s="649" t="s">
        <v>2830</v>
      </c>
      <c r="E27" s="649" t="s">
        <v>2831</v>
      </c>
      <c r="F27" s="652"/>
      <c r="G27" s="652"/>
      <c r="H27" s="652"/>
      <c r="I27" s="652"/>
      <c r="J27" s="652">
        <v>36</v>
      </c>
      <c r="K27" s="652">
        <v>2070.36</v>
      </c>
      <c r="L27" s="652"/>
      <c r="M27" s="652">
        <v>57.510000000000005</v>
      </c>
      <c r="N27" s="652"/>
      <c r="O27" s="652"/>
      <c r="P27" s="665"/>
      <c r="Q27" s="653"/>
    </row>
    <row r="28" spans="1:17" ht="14.4" customHeight="1" x14ac:dyDescent="0.3">
      <c r="A28" s="648" t="s">
        <v>553</v>
      </c>
      <c r="B28" s="649" t="s">
        <v>2817</v>
      </c>
      <c r="C28" s="649" t="s">
        <v>2739</v>
      </c>
      <c r="D28" s="649" t="s">
        <v>2832</v>
      </c>
      <c r="E28" s="649" t="s">
        <v>1469</v>
      </c>
      <c r="F28" s="652"/>
      <c r="G28" s="652"/>
      <c r="H28" s="652"/>
      <c r="I28" s="652"/>
      <c r="J28" s="652">
        <v>6</v>
      </c>
      <c r="K28" s="652">
        <v>285</v>
      </c>
      <c r="L28" s="652"/>
      <c r="M28" s="652">
        <v>47.5</v>
      </c>
      <c r="N28" s="652">
        <v>33</v>
      </c>
      <c r="O28" s="652">
        <v>1567.5</v>
      </c>
      <c r="P28" s="665"/>
      <c r="Q28" s="653">
        <v>47.5</v>
      </c>
    </row>
    <row r="29" spans="1:17" ht="14.4" customHeight="1" x14ac:dyDescent="0.3">
      <c r="A29" s="648" t="s">
        <v>553</v>
      </c>
      <c r="B29" s="649" t="s">
        <v>2817</v>
      </c>
      <c r="C29" s="649" t="s">
        <v>2739</v>
      </c>
      <c r="D29" s="649" t="s">
        <v>2833</v>
      </c>
      <c r="E29" s="649" t="s">
        <v>1461</v>
      </c>
      <c r="F29" s="652">
        <v>65</v>
      </c>
      <c r="G29" s="652">
        <v>40071.85</v>
      </c>
      <c r="H29" s="652">
        <v>1</v>
      </c>
      <c r="I29" s="652">
        <v>616.49</v>
      </c>
      <c r="J29" s="652">
        <v>87</v>
      </c>
      <c r="K29" s="652">
        <v>32989.410000000003</v>
      </c>
      <c r="L29" s="652">
        <v>0.82325647555578307</v>
      </c>
      <c r="M29" s="652">
        <v>379.18862068965524</v>
      </c>
      <c r="N29" s="652">
        <v>130</v>
      </c>
      <c r="O29" s="652">
        <v>49367.499999999993</v>
      </c>
      <c r="P29" s="665">
        <v>1.2319745656863856</v>
      </c>
      <c r="Q29" s="653">
        <v>379.74999999999994</v>
      </c>
    </row>
    <row r="30" spans="1:17" ht="14.4" customHeight="1" x14ac:dyDescent="0.3">
      <c r="A30" s="648" t="s">
        <v>553</v>
      </c>
      <c r="B30" s="649" t="s">
        <v>2817</v>
      </c>
      <c r="C30" s="649" t="s">
        <v>2739</v>
      </c>
      <c r="D30" s="649" t="s">
        <v>2834</v>
      </c>
      <c r="E30" s="649" t="s">
        <v>2835</v>
      </c>
      <c r="F30" s="652">
        <v>6</v>
      </c>
      <c r="G30" s="652">
        <v>8670</v>
      </c>
      <c r="H30" s="652">
        <v>1</v>
      </c>
      <c r="I30" s="652">
        <v>1445</v>
      </c>
      <c r="J30" s="652"/>
      <c r="K30" s="652"/>
      <c r="L30" s="652"/>
      <c r="M30" s="652"/>
      <c r="N30" s="652"/>
      <c r="O30" s="652"/>
      <c r="P30" s="665"/>
      <c r="Q30" s="653"/>
    </row>
    <row r="31" spans="1:17" ht="14.4" customHeight="1" x14ac:dyDescent="0.3">
      <c r="A31" s="648" t="s">
        <v>553</v>
      </c>
      <c r="B31" s="649" t="s">
        <v>2817</v>
      </c>
      <c r="C31" s="649" t="s">
        <v>2739</v>
      </c>
      <c r="D31" s="649" t="s">
        <v>2836</v>
      </c>
      <c r="E31" s="649" t="s">
        <v>2837</v>
      </c>
      <c r="F31" s="652">
        <v>8</v>
      </c>
      <c r="G31" s="652">
        <v>327.60000000000002</v>
      </c>
      <c r="H31" s="652">
        <v>1</v>
      </c>
      <c r="I31" s="652">
        <v>40.950000000000003</v>
      </c>
      <c r="J31" s="652">
        <v>3</v>
      </c>
      <c r="K31" s="652">
        <v>122.85</v>
      </c>
      <c r="L31" s="652">
        <v>0.37499999999999994</v>
      </c>
      <c r="M31" s="652">
        <v>40.949999999999996</v>
      </c>
      <c r="N31" s="652">
        <v>3</v>
      </c>
      <c r="O31" s="652">
        <v>122.85</v>
      </c>
      <c r="P31" s="665">
        <v>0.37499999999999994</v>
      </c>
      <c r="Q31" s="653">
        <v>40.949999999999996</v>
      </c>
    </row>
    <row r="32" spans="1:17" ht="14.4" customHeight="1" x14ac:dyDescent="0.3">
      <c r="A32" s="648" t="s">
        <v>553</v>
      </c>
      <c r="B32" s="649" t="s">
        <v>2817</v>
      </c>
      <c r="C32" s="649" t="s">
        <v>2739</v>
      </c>
      <c r="D32" s="649" t="s">
        <v>2838</v>
      </c>
      <c r="E32" s="649" t="s">
        <v>2839</v>
      </c>
      <c r="F32" s="652"/>
      <c r="G32" s="652"/>
      <c r="H32" s="652"/>
      <c r="I32" s="652"/>
      <c r="J32" s="652"/>
      <c r="K32" s="652"/>
      <c r="L32" s="652"/>
      <c r="M32" s="652"/>
      <c r="N32" s="652">
        <v>3.8</v>
      </c>
      <c r="O32" s="652">
        <v>14918.49</v>
      </c>
      <c r="P32" s="665"/>
      <c r="Q32" s="653">
        <v>3925.9184210526319</v>
      </c>
    </row>
    <row r="33" spans="1:17" ht="14.4" customHeight="1" x14ac:dyDescent="0.3">
      <c r="A33" s="648" t="s">
        <v>553</v>
      </c>
      <c r="B33" s="649" t="s">
        <v>2817</v>
      </c>
      <c r="C33" s="649" t="s">
        <v>2739</v>
      </c>
      <c r="D33" s="649" t="s">
        <v>2840</v>
      </c>
      <c r="E33" s="649" t="s">
        <v>2841</v>
      </c>
      <c r="F33" s="652"/>
      <c r="G33" s="652"/>
      <c r="H33" s="652"/>
      <c r="I33" s="652"/>
      <c r="J33" s="652">
        <v>2</v>
      </c>
      <c r="K33" s="652">
        <v>10893.4</v>
      </c>
      <c r="L33" s="652"/>
      <c r="M33" s="652">
        <v>5446.7</v>
      </c>
      <c r="N33" s="652">
        <v>3</v>
      </c>
      <c r="O33" s="652">
        <v>13337.99</v>
      </c>
      <c r="P33" s="665"/>
      <c r="Q33" s="653">
        <v>4445.9966666666669</v>
      </c>
    </row>
    <row r="34" spans="1:17" ht="14.4" customHeight="1" x14ac:dyDescent="0.3">
      <c r="A34" s="648" t="s">
        <v>553</v>
      </c>
      <c r="B34" s="649" t="s">
        <v>2817</v>
      </c>
      <c r="C34" s="649" t="s">
        <v>2739</v>
      </c>
      <c r="D34" s="649" t="s">
        <v>2842</v>
      </c>
      <c r="E34" s="649" t="s">
        <v>2843</v>
      </c>
      <c r="F34" s="652"/>
      <c r="G34" s="652"/>
      <c r="H34" s="652"/>
      <c r="I34" s="652"/>
      <c r="J34" s="652">
        <v>1</v>
      </c>
      <c r="K34" s="652">
        <v>10893.4</v>
      </c>
      <c r="L34" s="652"/>
      <c r="M34" s="652">
        <v>10893.4</v>
      </c>
      <c r="N34" s="652"/>
      <c r="O34" s="652"/>
      <c r="P34" s="665"/>
      <c r="Q34" s="653"/>
    </row>
    <row r="35" spans="1:17" ht="14.4" customHeight="1" x14ac:dyDescent="0.3">
      <c r="A35" s="648" t="s">
        <v>553</v>
      </c>
      <c r="B35" s="649" t="s">
        <v>2817</v>
      </c>
      <c r="C35" s="649" t="s">
        <v>2739</v>
      </c>
      <c r="D35" s="649" t="s">
        <v>2844</v>
      </c>
      <c r="E35" s="649" t="s">
        <v>2845</v>
      </c>
      <c r="F35" s="652"/>
      <c r="G35" s="652"/>
      <c r="H35" s="652"/>
      <c r="I35" s="652"/>
      <c r="J35" s="652">
        <v>6</v>
      </c>
      <c r="K35" s="652">
        <v>30416.1</v>
      </c>
      <c r="L35" s="652"/>
      <c r="M35" s="652">
        <v>5069.3499999999995</v>
      </c>
      <c r="N35" s="652"/>
      <c r="O35" s="652"/>
      <c r="P35" s="665"/>
      <c r="Q35" s="653"/>
    </row>
    <row r="36" spans="1:17" ht="14.4" customHeight="1" x14ac:dyDescent="0.3">
      <c r="A36" s="648" t="s">
        <v>553</v>
      </c>
      <c r="B36" s="649" t="s">
        <v>2817</v>
      </c>
      <c r="C36" s="649" t="s">
        <v>2739</v>
      </c>
      <c r="D36" s="649" t="s">
        <v>2846</v>
      </c>
      <c r="E36" s="649" t="s">
        <v>2847</v>
      </c>
      <c r="F36" s="652"/>
      <c r="G36" s="652"/>
      <c r="H36" s="652"/>
      <c r="I36" s="652"/>
      <c r="J36" s="652">
        <v>18</v>
      </c>
      <c r="K36" s="652">
        <v>188534.2</v>
      </c>
      <c r="L36" s="652"/>
      <c r="M36" s="652">
        <v>10474.122222222222</v>
      </c>
      <c r="N36" s="652"/>
      <c r="O36" s="652"/>
      <c r="P36" s="665"/>
      <c r="Q36" s="653"/>
    </row>
    <row r="37" spans="1:17" ht="14.4" customHeight="1" x14ac:dyDescent="0.3">
      <c r="A37" s="648" t="s">
        <v>553</v>
      </c>
      <c r="B37" s="649" t="s">
        <v>2817</v>
      </c>
      <c r="C37" s="649" t="s">
        <v>2739</v>
      </c>
      <c r="D37" s="649" t="s">
        <v>2848</v>
      </c>
      <c r="E37" s="649" t="s">
        <v>2849</v>
      </c>
      <c r="F37" s="652">
        <v>1</v>
      </c>
      <c r="G37" s="652">
        <v>638.95000000000005</v>
      </c>
      <c r="H37" s="652">
        <v>1</v>
      </c>
      <c r="I37" s="652">
        <v>638.95000000000005</v>
      </c>
      <c r="J37" s="652"/>
      <c r="K37" s="652"/>
      <c r="L37" s="652"/>
      <c r="M37" s="652"/>
      <c r="N37" s="652"/>
      <c r="O37" s="652"/>
      <c r="P37" s="665"/>
      <c r="Q37" s="653"/>
    </row>
    <row r="38" spans="1:17" ht="14.4" customHeight="1" x14ac:dyDescent="0.3">
      <c r="A38" s="648" t="s">
        <v>553</v>
      </c>
      <c r="B38" s="649" t="s">
        <v>2817</v>
      </c>
      <c r="C38" s="649" t="s">
        <v>2739</v>
      </c>
      <c r="D38" s="649" t="s">
        <v>2850</v>
      </c>
      <c r="E38" s="649" t="s">
        <v>1214</v>
      </c>
      <c r="F38" s="652"/>
      <c r="G38" s="652"/>
      <c r="H38" s="652"/>
      <c r="I38" s="652"/>
      <c r="J38" s="652">
        <v>1.5</v>
      </c>
      <c r="K38" s="652">
        <v>145.44999999999999</v>
      </c>
      <c r="L38" s="652"/>
      <c r="M38" s="652">
        <v>96.966666666666654</v>
      </c>
      <c r="N38" s="652">
        <v>3</v>
      </c>
      <c r="O38" s="652">
        <v>290.89999999999998</v>
      </c>
      <c r="P38" s="665"/>
      <c r="Q38" s="653">
        <v>96.966666666666654</v>
      </c>
    </row>
    <row r="39" spans="1:17" ht="14.4" customHeight="1" x14ac:dyDescent="0.3">
      <c r="A39" s="648" t="s">
        <v>553</v>
      </c>
      <c r="B39" s="649" t="s">
        <v>2817</v>
      </c>
      <c r="C39" s="649" t="s">
        <v>2739</v>
      </c>
      <c r="D39" s="649" t="s">
        <v>2851</v>
      </c>
      <c r="E39" s="649" t="s">
        <v>2852</v>
      </c>
      <c r="F39" s="652"/>
      <c r="G39" s="652"/>
      <c r="H39" s="652"/>
      <c r="I39" s="652"/>
      <c r="J39" s="652"/>
      <c r="K39" s="652"/>
      <c r="L39" s="652"/>
      <c r="M39" s="652"/>
      <c r="N39" s="652">
        <v>44</v>
      </c>
      <c r="O39" s="652">
        <v>2816</v>
      </c>
      <c r="P39" s="665"/>
      <c r="Q39" s="653">
        <v>64</v>
      </c>
    </row>
    <row r="40" spans="1:17" ht="14.4" customHeight="1" x14ac:dyDescent="0.3">
      <c r="A40" s="648" t="s">
        <v>553</v>
      </c>
      <c r="B40" s="649" t="s">
        <v>2817</v>
      </c>
      <c r="C40" s="649" t="s">
        <v>2739</v>
      </c>
      <c r="D40" s="649" t="s">
        <v>2853</v>
      </c>
      <c r="E40" s="649" t="s">
        <v>2854</v>
      </c>
      <c r="F40" s="652"/>
      <c r="G40" s="652"/>
      <c r="H40" s="652"/>
      <c r="I40" s="652"/>
      <c r="J40" s="652">
        <v>36</v>
      </c>
      <c r="K40" s="652">
        <v>243068.04</v>
      </c>
      <c r="L40" s="652"/>
      <c r="M40" s="652">
        <v>6751.89</v>
      </c>
      <c r="N40" s="652"/>
      <c r="O40" s="652"/>
      <c r="P40" s="665"/>
      <c r="Q40" s="653"/>
    </row>
    <row r="41" spans="1:17" ht="14.4" customHeight="1" x14ac:dyDescent="0.3">
      <c r="A41" s="648" t="s">
        <v>553</v>
      </c>
      <c r="B41" s="649" t="s">
        <v>2817</v>
      </c>
      <c r="C41" s="649" t="s">
        <v>2739</v>
      </c>
      <c r="D41" s="649" t="s">
        <v>2855</v>
      </c>
      <c r="E41" s="649" t="s">
        <v>1256</v>
      </c>
      <c r="F41" s="652"/>
      <c r="G41" s="652"/>
      <c r="H41" s="652"/>
      <c r="I41" s="652"/>
      <c r="J41" s="652">
        <v>0</v>
      </c>
      <c r="K41" s="652">
        <v>0</v>
      </c>
      <c r="L41" s="652"/>
      <c r="M41" s="652"/>
      <c r="N41" s="652">
        <v>6.2</v>
      </c>
      <c r="O41" s="652">
        <v>5075.41</v>
      </c>
      <c r="P41" s="665"/>
      <c r="Q41" s="653">
        <v>818.61451612903227</v>
      </c>
    </row>
    <row r="42" spans="1:17" ht="14.4" customHeight="1" x14ac:dyDescent="0.3">
      <c r="A42" s="648" t="s">
        <v>553</v>
      </c>
      <c r="B42" s="649" t="s">
        <v>2817</v>
      </c>
      <c r="C42" s="649" t="s">
        <v>2739</v>
      </c>
      <c r="D42" s="649" t="s">
        <v>2856</v>
      </c>
      <c r="E42" s="649" t="s">
        <v>2857</v>
      </c>
      <c r="F42" s="652">
        <v>0.6</v>
      </c>
      <c r="G42" s="652">
        <v>689.96</v>
      </c>
      <c r="H42" s="652">
        <v>1</v>
      </c>
      <c r="I42" s="652">
        <v>1149.9333333333334</v>
      </c>
      <c r="J42" s="652">
        <v>0</v>
      </c>
      <c r="K42" s="652">
        <v>0</v>
      </c>
      <c r="L42" s="652">
        <v>0</v>
      </c>
      <c r="M42" s="652"/>
      <c r="N42" s="652"/>
      <c r="O42" s="652"/>
      <c r="P42" s="665"/>
      <c r="Q42" s="653"/>
    </row>
    <row r="43" spans="1:17" ht="14.4" customHeight="1" x14ac:dyDescent="0.3">
      <c r="A43" s="648" t="s">
        <v>553</v>
      </c>
      <c r="B43" s="649" t="s">
        <v>2817</v>
      </c>
      <c r="C43" s="649" t="s">
        <v>2739</v>
      </c>
      <c r="D43" s="649" t="s">
        <v>2858</v>
      </c>
      <c r="E43" s="649" t="s">
        <v>2859</v>
      </c>
      <c r="F43" s="652"/>
      <c r="G43" s="652"/>
      <c r="H43" s="652"/>
      <c r="I43" s="652"/>
      <c r="J43" s="652">
        <v>0.9</v>
      </c>
      <c r="K43" s="652">
        <v>3265.26</v>
      </c>
      <c r="L43" s="652"/>
      <c r="M43" s="652">
        <v>3628.0666666666666</v>
      </c>
      <c r="N43" s="652">
        <v>11.1</v>
      </c>
      <c r="O43" s="652">
        <v>40271.17</v>
      </c>
      <c r="P43" s="665"/>
      <c r="Q43" s="653">
        <v>3628.0333333333333</v>
      </c>
    </row>
    <row r="44" spans="1:17" ht="14.4" customHeight="1" x14ac:dyDescent="0.3">
      <c r="A44" s="648" t="s">
        <v>553</v>
      </c>
      <c r="B44" s="649" t="s">
        <v>2817</v>
      </c>
      <c r="C44" s="649" t="s">
        <v>2860</v>
      </c>
      <c r="D44" s="649" t="s">
        <v>2861</v>
      </c>
      <c r="E44" s="649" t="s">
        <v>2619</v>
      </c>
      <c r="F44" s="652">
        <v>10</v>
      </c>
      <c r="G44" s="652">
        <v>17476</v>
      </c>
      <c r="H44" s="652">
        <v>1</v>
      </c>
      <c r="I44" s="652">
        <v>1747.6</v>
      </c>
      <c r="J44" s="652">
        <v>13</v>
      </c>
      <c r="K44" s="652">
        <v>21539</v>
      </c>
      <c r="L44" s="652">
        <v>1.2324902723735409</v>
      </c>
      <c r="M44" s="652">
        <v>1656.8461538461538</v>
      </c>
      <c r="N44" s="652">
        <v>6</v>
      </c>
      <c r="O44" s="652">
        <v>10878</v>
      </c>
      <c r="P44" s="665">
        <v>0.62245365072098879</v>
      </c>
      <c r="Q44" s="653">
        <v>1813</v>
      </c>
    </row>
    <row r="45" spans="1:17" ht="14.4" customHeight="1" x14ac:dyDescent="0.3">
      <c r="A45" s="648" t="s">
        <v>553</v>
      </c>
      <c r="B45" s="649" t="s">
        <v>2817</v>
      </c>
      <c r="C45" s="649" t="s">
        <v>2860</v>
      </c>
      <c r="D45" s="649" t="s">
        <v>2862</v>
      </c>
      <c r="E45" s="649" t="s">
        <v>2619</v>
      </c>
      <c r="F45" s="652">
        <v>2</v>
      </c>
      <c r="G45" s="652">
        <v>4956</v>
      </c>
      <c r="H45" s="652">
        <v>1</v>
      </c>
      <c r="I45" s="652">
        <v>2478</v>
      </c>
      <c r="J45" s="652">
        <v>2</v>
      </c>
      <c r="K45" s="652">
        <v>4956</v>
      </c>
      <c r="L45" s="652">
        <v>1</v>
      </c>
      <c r="M45" s="652">
        <v>2478</v>
      </c>
      <c r="N45" s="652"/>
      <c r="O45" s="652"/>
      <c r="P45" s="665"/>
      <c r="Q45" s="653"/>
    </row>
    <row r="46" spans="1:17" ht="14.4" customHeight="1" x14ac:dyDescent="0.3">
      <c r="A46" s="648" t="s">
        <v>553</v>
      </c>
      <c r="B46" s="649" t="s">
        <v>2817</v>
      </c>
      <c r="C46" s="649" t="s">
        <v>2860</v>
      </c>
      <c r="D46" s="649" t="s">
        <v>2863</v>
      </c>
      <c r="E46" s="649" t="s">
        <v>2619</v>
      </c>
      <c r="F46" s="652"/>
      <c r="G46" s="652"/>
      <c r="H46" s="652"/>
      <c r="I46" s="652"/>
      <c r="J46" s="652"/>
      <c r="K46" s="652"/>
      <c r="L46" s="652"/>
      <c r="M46" s="652"/>
      <c r="N46" s="652">
        <v>1</v>
      </c>
      <c r="O46" s="652">
        <v>8191</v>
      </c>
      <c r="P46" s="665"/>
      <c r="Q46" s="653">
        <v>8191</v>
      </c>
    </row>
    <row r="47" spans="1:17" ht="14.4" customHeight="1" x14ac:dyDescent="0.3">
      <c r="A47" s="648" t="s">
        <v>553</v>
      </c>
      <c r="B47" s="649" t="s">
        <v>2817</v>
      </c>
      <c r="C47" s="649" t="s">
        <v>2860</v>
      </c>
      <c r="D47" s="649" t="s">
        <v>2864</v>
      </c>
      <c r="E47" s="649" t="s">
        <v>2619</v>
      </c>
      <c r="F47" s="652"/>
      <c r="G47" s="652"/>
      <c r="H47" s="652"/>
      <c r="I47" s="652"/>
      <c r="J47" s="652"/>
      <c r="K47" s="652"/>
      <c r="L47" s="652"/>
      <c r="M47" s="652"/>
      <c r="N47" s="652">
        <v>3</v>
      </c>
      <c r="O47" s="652">
        <v>23301</v>
      </c>
      <c r="P47" s="665"/>
      <c r="Q47" s="653">
        <v>7767</v>
      </c>
    </row>
    <row r="48" spans="1:17" ht="14.4" customHeight="1" x14ac:dyDescent="0.3">
      <c r="A48" s="648" t="s">
        <v>553</v>
      </c>
      <c r="B48" s="649" t="s">
        <v>2817</v>
      </c>
      <c r="C48" s="649" t="s">
        <v>2860</v>
      </c>
      <c r="D48" s="649" t="s">
        <v>2865</v>
      </c>
      <c r="E48" s="649" t="s">
        <v>2619</v>
      </c>
      <c r="F48" s="652">
        <v>1</v>
      </c>
      <c r="G48" s="652">
        <v>9039.01</v>
      </c>
      <c r="H48" s="652">
        <v>1</v>
      </c>
      <c r="I48" s="652">
        <v>9039.01</v>
      </c>
      <c r="J48" s="652">
        <v>1</v>
      </c>
      <c r="K48" s="652">
        <v>9254</v>
      </c>
      <c r="L48" s="652">
        <v>1.0237846843846836</v>
      </c>
      <c r="M48" s="652">
        <v>9254</v>
      </c>
      <c r="N48" s="652"/>
      <c r="O48" s="652"/>
      <c r="P48" s="665"/>
      <c r="Q48" s="653"/>
    </row>
    <row r="49" spans="1:17" ht="14.4" customHeight="1" x14ac:dyDescent="0.3">
      <c r="A49" s="648" t="s">
        <v>553</v>
      </c>
      <c r="B49" s="649" t="s">
        <v>2817</v>
      </c>
      <c r="C49" s="649" t="s">
        <v>2860</v>
      </c>
      <c r="D49" s="649" t="s">
        <v>2866</v>
      </c>
      <c r="E49" s="649" t="s">
        <v>2619</v>
      </c>
      <c r="F49" s="652">
        <v>12</v>
      </c>
      <c r="G49" s="652">
        <v>9362.01</v>
      </c>
      <c r="H49" s="652">
        <v>1</v>
      </c>
      <c r="I49" s="652">
        <v>780.16750000000002</v>
      </c>
      <c r="J49" s="652">
        <v>12</v>
      </c>
      <c r="K49" s="652">
        <v>9732</v>
      </c>
      <c r="L49" s="652">
        <v>1.0395203594099984</v>
      </c>
      <c r="M49" s="652">
        <v>811</v>
      </c>
      <c r="N49" s="652">
        <v>4</v>
      </c>
      <c r="O49" s="652">
        <v>3683.14</v>
      </c>
      <c r="P49" s="665">
        <v>0.39341338024633599</v>
      </c>
      <c r="Q49" s="653">
        <v>920.78499999999997</v>
      </c>
    </row>
    <row r="50" spans="1:17" ht="14.4" customHeight="1" x14ac:dyDescent="0.3">
      <c r="A50" s="648" t="s">
        <v>553</v>
      </c>
      <c r="B50" s="649" t="s">
        <v>2817</v>
      </c>
      <c r="C50" s="649" t="s">
        <v>2867</v>
      </c>
      <c r="D50" s="649" t="s">
        <v>2868</v>
      </c>
      <c r="E50" s="649" t="s">
        <v>2869</v>
      </c>
      <c r="F50" s="652">
        <v>1</v>
      </c>
      <c r="G50" s="652">
        <v>1532.39</v>
      </c>
      <c r="H50" s="652">
        <v>1</v>
      </c>
      <c r="I50" s="652">
        <v>1532.39</v>
      </c>
      <c r="J50" s="652"/>
      <c r="K50" s="652"/>
      <c r="L50" s="652"/>
      <c r="M50" s="652"/>
      <c r="N50" s="652"/>
      <c r="O50" s="652"/>
      <c r="P50" s="665"/>
      <c r="Q50" s="653"/>
    </row>
    <row r="51" spans="1:17" ht="14.4" customHeight="1" x14ac:dyDescent="0.3">
      <c r="A51" s="648" t="s">
        <v>553</v>
      </c>
      <c r="B51" s="649" t="s">
        <v>2817</v>
      </c>
      <c r="C51" s="649" t="s">
        <v>2867</v>
      </c>
      <c r="D51" s="649" t="s">
        <v>2870</v>
      </c>
      <c r="E51" s="649" t="s">
        <v>2869</v>
      </c>
      <c r="F51" s="652">
        <v>1</v>
      </c>
      <c r="G51" s="652">
        <v>1554.96</v>
      </c>
      <c r="H51" s="652">
        <v>1</v>
      </c>
      <c r="I51" s="652">
        <v>1554.96</v>
      </c>
      <c r="J51" s="652"/>
      <c r="K51" s="652"/>
      <c r="L51" s="652"/>
      <c r="M51" s="652"/>
      <c r="N51" s="652"/>
      <c r="O51" s="652"/>
      <c r="P51" s="665"/>
      <c r="Q51" s="653"/>
    </row>
    <row r="52" spans="1:17" ht="14.4" customHeight="1" x14ac:dyDescent="0.3">
      <c r="A52" s="648" t="s">
        <v>553</v>
      </c>
      <c r="B52" s="649" t="s">
        <v>2817</v>
      </c>
      <c r="C52" s="649" t="s">
        <v>2867</v>
      </c>
      <c r="D52" s="649" t="s">
        <v>2871</v>
      </c>
      <c r="E52" s="649" t="s">
        <v>2872</v>
      </c>
      <c r="F52" s="652">
        <v>11</v>
      </c>
      <c r="G52" s="652">
        <v>5337.5300000000007</v>
      </c>
      <c r="H52" s="652">
        <v>1</v>
      </c>
      <c r="I52" s="652">
        <v>485.23000000000008</v>
      </c>
      <c r="J52" s="652"/>
      <c r="K52" s="652"/>
      <c r="L52" s="652"/>
      <c r="M52" s="652"/>
      <c r="N52" s="652"/>
      <c r="O52" s="652"/>
      <c r="P52" s="665"/>
      <c r="Q52" s="653"/>
    </row>
    <row r="53" spans="1:17" ht="14.4" customHeight="1" x14ac:dyDescent="0.3">
      <c r="A53" s="648" t="s">
        <v>553</v>
      </c>
      <c r="B53" s="649" t="s">
        <v>2817</v>
      </c>
      <c r="C53" s="649" t="s">
        <v>2867</v>
      </c>
      <c r="D53" s="649" t="s">
        <v>2873</v>
      </c>
      <c r="E53" s="649" t="s">
        <v>2874</v>
      </c>
      <c r="F53" s="652">
        <v>2</v>
      </c>
      <c r="G53" s="652">
        <v>9236</v>
      </c>
      <c r="H53" s="652">
        <v>1</v>
      </c>
      <c r="I53" s="652">
        <v>4618</v>
      </c>
      <c r="J53" s="652">
        <v>7</v>
      </c>
      <c r="K53" s="652">
        <v>32326</v>
      </c>
      <c r="L53" s="652">
        <v>3.5</v>
      </c>
      <c r="M53" s="652">
        <v>4618</v>
      </c>
      <c r="N53" s="652">
        <v>8</v>
      </c>
      <c r="O53" s="652">
        <v>36944</v>
      </c>
      <c r="P53" s="665">
        <v>4</v>
      </c>
      <c r="Q53" s="653">
        <v>4618</v>
      </c>
    </row>
    <row r="54" spans="1:17" ht="14.4" customHeight="1" x14ac:dyDescent="0.3">
      <c r="A54" s="648" t="s">
        <v>553</v>
      </c>
      <c r="B54" s="649" t="s">
        <v>2817</v>
      </c>
      <c r="C54" s="649" t="s">
        <v>2867</v>
      </c>
      <c r="D54" s="649" t="s">
        <v>2875</v>
      </c>
      <c r="E54" s="649" t="s">
        <v>2876</v>
      </c>
      <c r="F54" s="652"/>
      <c r="G54" s="652"/>
      <c r="H54" s="652"/>
      <c r="I54" s="652"/>
      <c r="J54" s="652"/>
      <c r="K54" s="652"/>
      <c r="L54" s="652"/>
      <c r="M54" s="652"/>
      <c r="N54" s="652">
        <v>4</v>
      </c>
      <c r="O54" s="652">
        <v>2226</v>
      </c>
      <c r="P54" s="665"/>
      <c r="Q54" s="653">
        <v>556.5</v>
      </c>
    </row>
    <row r="55" spans="1:17" ht="14.4" customHeight="1" x14ac:dyDescent="0.3">
      <c r="A55" s="648" t="s">
        <v>553</v>
      </c>
      <c r="B55" s="649" t="s">
        <v>2817</v>
      </c>
      <c r="C55" s="649" t="s">
        <v>2867</v>
      </c>
      <c r="D55" s="649" t="s">
        <v>2877</v>
      </c>
      <c r="E55" s="649" t="s">
        <v>2878</v>
      </c>
      <c r="F55" s="652">
        <v>2</v>
      </c>
      <c r="G55" s="652">
        <v>271.38</v>
      </c>
      <c r="H55" s="652">
        <v>1</v>
      </c>
      <c r="I55" s="652">
        <v>135.69</v>
      </c>
      <c r="J55" s="652">
        <v>5</v>
      </c>
      <c r="K55" s="652">
        <v>678.45</v>
      </c>
      <c r="L55" s="652">
        <v>2.5</v>
      </c>
      <c r="M55" s="652">
        <v>135.69</v>
      </c>
      <c r="N55" s="652">
        <v>5</v>
      </c>
      <c r="O55" s="652">
        <v>678.45</v>
      </c>
      <c r="P55" s="665">
        <v>2.5</v>
      </c>
      <c r="Q55" s="653">
        <v>135.69</v>
      </c>
    </row>
    <row r="56" spans="1:17" ht="14.4" customHeight="1" x14ac:dyDescent="0.3">
      <c r="A56" s="648" t="s">
        <v>553</v>
      </c>
      <c r="B56" s="649" t="s">
        <v>2817</v>
      </c>
      <c r="C56" s="649" t="s">
        <v>2867</v>
      </c>
      <c r="D56" s="649" t="s">
        <v>2879</v>
      </c>
      <c r="E56" s="649" t="s">
        <v>2878</v>
      </c>
      <c r="F56" s="652">
        <v>7</v>
      </c>
      <c r="G56" s="652">
        <v>1192.0999999999999</v>
      </c>
      <c r="H56" s="652">
        <v>1</v>
      </c>
      <c r="I56" s="652">
        <v>170.29999999999998</v>
      </c>
      <c r="J56" s="652">
        <v>15</v>
      </c>
      <c r="K56" s="652">
        <v>2554.5</v>
      </c>
      <c r="L56" s="652">
        <v>2.1428571428571432</v>
      </c>
      <c r="M56" s="652">
        <v>170.3</v>
      </c>
      <c r="N56" s="652">
        <v>9</v>
      </c>
      <c r="O56" s="652">
        <v>1532.7</v>
      </c>
      <c r="P56" s="665">
        <v>1.2857142857142858</v>
      </c>
      <c r="Q56" s="653">
        <v>170.3</v>
      </c>
    </row>
    <row r="57" spans="1:17" ht="14.4" customHeight="1" x14ac:dyDescent="0.3">
      <c r="A57" s="648" t="s">
        <v>553</v>
      </c>
      <c r="B57" s="649" t="s">
        <v>2817</v>
      </c>
      <c r="C57" s="649" t="s">
        <v>2867</v>
      </c>
      <c r="D57" s="649" t="s">
        <v>2880</v>
      </c>
      <c r="E57" s="649" t="s">
        <v>2881</v>
      </c>
      <c r="F57" s="652">
        <v>1</v>
      </c>
      <c r="G57" s="652">
        <v>58.6</v>
      </c>
      <c r="H57" s="652">
        <v>1</v>
      </c>
      <c r="I57" s="652">
        <v>58.6</v>
      </c>
      <c r="J57" s="652"/>
      <c r="K57" s="652"/>
      <c r="L57" s="652"/>
      <c r="M57" s="652"/>
      <c r="N57" s="652"/>
      <c r="O57" s="652"/>
      <c r="P57" s="665"/>
      <c r="Q57" s="653"/>
    </row>
    <row r="58" spans="1:17" ht="14.4" customHeight="1" x14ac:dyDescent="0.3">
      <c r="A58" s="648" t="s">
        <v>553</v>
      </c>
      <c r="B58" s="649" t="s">
        <v>2817</v>
      </c>
      <c r="C58" s="649" t="s">
        <v>2867</v>
      </c>
      <c r="D58" s="649" t="s">
        <v>2882</v>
      </c>
      <c r="E58" s="649" t="s">
        <v>2883</v>
      </c>
      <c r="F58" s="652">
        <v>5</v>
      </c>
      <c r="G58" s="652">
        <v>755</v>
      </c>
      <c r="H58" s="652">
        <v>1</v>
      </c>
      <c r="I58" s="652">
        <v>151</v>
      </c>
      <c r="J58" s="652">
        <v>2</v>
      </c>
      <c r="K58" s="652">
        <v>312.98</v>
      </c>
      <c r="L58" s="652">
        <v>0.41454304635761591</v>
      </c>
      <c r="M58" s="652">
        <v>156.49</v>
      </c>
      <c r="N58" s="652">
        <v>4</v>
      </c>
      <c r="O58" s="652">
        <v>625.96</v>
      </c>
      <c r="P58" s="665">
        <v>0.82908609271523181</v>
      </c>
      <c r="Q58" s="653">
        <v>156.49</v>
      </c>
    </row>
    <row r="59" spans="1:17" ht="14.4" customHeight="1" x14ac:dyDescent="0.3">
      <c r="A59" s="648" t="s">
        <v>553</v>
      </c>
      <c r="B59" s="649" t="s">
        <v>2817</v>
      </c>
      <c r="C59" s="649" t="s">
        <v>2867</v>
      </c>
      <c r="D59" s="649" t="s">
        <v>2884</v>
      </c>
      <c r="E59" s="649" t="s">
        <v>2883</v>
      </c>
      <c r="F59" s="652">
        <v>1</v>
      </c>
      <c r="G59" s="652">
        <v>335</v>
      </c>
      <c r="H59" s="652">
        <v>1</v>
      </c>
      <c r="I59" s="652">
        <v>335</v>
      </c>
      <c r="J59" s="652"/>
      <c r="K59" s="652"/>
      <c r="L59" s="652"/>
      <c r="M59" s="652"/>
      <c r="N59" s="652"/>
      <c r="O59" s="652"/>
      <c r="P59" s="665"/>
      <c r="Q59" s="653"/>
    </row>
    <row r="60" spans="1:17" ht="14.4" customHeight="1" x14ac:dyDescent="0.3">
      <c r="A60" s="648" t="s">
        <v>553</v>
      </c>
      <c r="B60" s="649" t="s">
        <v>2817</v>
      </c>
      <c r="C60" s="649" t="s">
        <v>2867</v>
      </c>
      <c r="D60" s="649" t="s">
        <v>2885</v>
      </c>
      <c r="E60" s="649" t="s">
        <v>2886</v>
      </c>
      <c r="F60" s="652">
        <v>173</v>
      </c>
      <c r="G60" s="652">
        <v>26496.32</v>
      </c>
      <c r="H60" s="652">
        <v>1</v>
      </c>
      <c r="I60" s="652">
        <v>153.15791907514452</v>
      </c>
      <c r="J60" s="652">
        <v>144</v>
      </c>
      <c r="K60" s="652">
        <v>22534.560000000001</v>
      </c>
      <c r="L60" s="652">
        <v>0.85047885895097897</v>
      </c>
      <c r="M60" s="652">
        <v>156.49</v>
      </c>
      <c r="N60" s="652">
        <v>111</v>
      </c>
      <c r="O60" s="652">
        <v>17370.39</v>
      </c>
      <c r="P60" s="665">
        <v>0.65557745377471288</v>
      </c>
      <c r="Q60" s="653">
        <v>156.48999999999998</v>
      </c>
    </row>
    <row r="61" spans="1:17" ht="14.4" customHeight="1" x14ac:dyDescent="0.3">
      <c r="A61" s="648" t="s">
        <v>553</v>
      </c>
      <c r="B61" s="649" t="s">
        <v>2817</v>
      </c>
      <c r="C61" s="649" t="s">
        <v>2867</v>
      </c>
      <c r="D61" s="649" t="s">
        <v>2887</v>
      </c>
      <c r="E61" s="649" t="s">
        <v>2886</v>
      </c>
      <c r="F61" s="652">
        <v>137</v>
      </c>
      <c r="G61" s="652">
        <v>23146.68</v>
      </c>
      <c r="H61" s="652">
        <v>1</v>
      </c>
      <c r="I61" s="652">
        <v>168.9538686131387</v>
      </c>
      <c r="J61" s="652">
        <v>100</v>
      </c>
      <c r="K61" s="652">
        <v>17204</v>
      </c>
      <c r="L61" s="652">
        <v>0.74325994051846744</v>
      </c>
      <c r="M61" s="652">
        <v>172.04</v>
      </c>
      <c r="N61" s="652">
        <v>140</v>
      </c>
      <c r="O61" s="652">
        <v>24085.599999999999</v>
      </c>
      <c r="P61" s="665">
        <v>1.0405639167258542</v>
      </c>
      <c r="Q61" s="653">
        <v>172.04</v>
      </c>
    </row>
    <row r="62" spans="1:17" ht="14.4" customHeight="1" x14ac:dyDescent="0.3">
      <c r="A62" s="648" t="s">
        <v>553</v>
      </c>
      <c r="B62" s="649" t="s">
        <v>2817</v>
      </c>
      <c r="C62" s="649" t="s">
        <v>2867</v>
      </c>
      <c r="D62" s="649" t="s">
        <v>2888</v>
      </c>
      <c r="E62" s="649" t="s">
        <v>2886</v>
      </c>
      <c r="F62" s="652">
        <v>2</v>
      </c>
      <c r="G62" s="652">
        <v>393.82</v>
      </c>
      <c r="H62" s="652">
        <v>1</v>
      </c>
      <c r="I62" s="652">
        <v>196.91</v>
      </c>
      <c r="J62" s="652">
        <v>3</v>
      </c>
      <c r="K62" s="652">
        <v>590.73</v>
      </c>
      <c r="L62" s="652">
        <v>1.5</v>
      </c>
      <c r="M62" s="652">
        <v>196.91</v>
      </c>
      <c r="N62" s="652">
        <v>30</v>
      </c>
      <c r="O62" s="652">
        <v>5907.3</v>
      </c>
      <c r="P62" s="665">
        <v>15</v>
      </c>
      <c r="Q62" s="653">
        <v>196.91</v>
      </c>
    </row>
    <row r="63" spans="1:17" ht="14.4" customHeight="1" x14ac:dyDescent="0.3">
      <c r="A63" s="648" t="s">
        <v>553</v>
      </c>
      <c r="B63" s="649" t="s">
        <v>2817</v>
      </c>
      <c r="C63" s="649" t="s">
        <v>2867</v>
      </c>
      <c r="D63" s="649" t="s">
        <v>2889</v>
      </c>
      <c r="E63" s="649" t="s">
        <v>2886</v>
      </c>
      <c r="F63" s="652">
        <v>2</v>
      </c>
      <c r="G63" s="652">
        <v>604</v>
      </c>
      <c r="H63" s="652">
        <v>1</v>
      </c>
      <c r="I63" s="652">
        <v>302</v>
      </c>
      <c r="J63" s="652"/>
      <c r="K63" s="652"/>
      <c r="L63" s="652"/>
      <c r="M63" s="652"/>
      <c r="N63" s="652">
        <v>2</v>
      </c>
      <c r="O63" s="652">
        <v>625.96</v>
      </c>
      <c r="P63" s="665">
        <v>1.0363576158940397</v>
      </c>
      <c r="Q63" s="653">
        <v>312.98</v>
      </c>
    </row>
    <row r="64" spans="1:17" ht="14.4" customHeight="1" x14ac:dyDescent="0.3">
      <c r="A64" s="648" t="s">
        <v>553</v>
      </c>
      <c r="B64" s="649" t="s">
        <v>2817</v>
      </c>
      <c r="C64" s="649" t="s">
        <v>2867</v>
      </c>
      <c r="D64" s="649" t="s">
        <v>2890</v>
      </c>
      <c r="E64" s="649" t="s">
        <v>2886</v>
      </c>
      <c r="F64" s="652">
        <v>5</v>
      </c>
      <c r="G64" s="652">
        <v>1520.98</v>
      </c>
      <c r="H64" s="652">
        <v>1</v>
      </c>
      <c r="I64" s="652">
        <v>304.19600000000003</v>
      </c>
      <c r="J64" s="652">
        <v>18</v>
      </c>
      <c r="K64" s="652">
        <v>5633.6400000000012</v>
      </c>
      <c r="L64" s="652">
        <v>3.7039540296387865</v>
      </c>
      <c r="M64" s="652">
        <v>312.98000000000008</v>
      </c>
      <c r="N64" s="652">
        <v>3</v>
      </c>
      <c r="O64" s="652">
        <v>938.94</v>
      </c>
      <c r="P64" s="665">
        <v>0.61732567160646423</v>
      </c>
      <c r="Q64" s="653">
        <v>312.98</v>
      </c>
    </row>
    <row r="65" spans="1:17" ht="14.4" customHeight="1" x14ac:dyDescent="0.3">
      <c r="A65" s="648" t="s">
        <v>553</v>
      </c>
      <c r="B65" s="649" t="s">
        <v>2817</v>
      </c>
      <c r="C65" s="649" t="s">
        <v>2867</v>
      </c>
      <c r="D65" s="649" t="s">
        <v>2891</v>
      </c>
      <c r="E65" s="649" t="s">
        <v>2886</v>
      </c>
      <c r="F65" s="652">
        <v>43</v>
      </c>
      <c r="G65" s="652">
        <v>15868.68</v>
      </c>
      <c r="H65" s="652">
        <v>1</v>
      </c>
      <c r="I65" s="652">
        <v>369.03906976744184</v>
      </c>
      <c r="J65" s="652">
        <v>25</v>
      </c>
      <c r="K65" s="652">
        <v>9379</v>
      </c>
      <c r="L65" s="652">
        <v>0.59103844806247274</v>
      </c>
      <c r="M65" s="652">
        <v>375.16</v>
      </c>
      <c r="N65" s="652">
        <v>45</v>
      </c>
      <c r="O65" s="652">
        <v>16882.199999999997</v>
      </c>
      <c r="P65" s="665">
        <v>1.0638692065124506</v>
      </c>
      <c r="Q65" s="653">
        <v>375.15999999999991</v>
      </c>
    </row>
    <row r="66" spans="1:17" ht="14.4" customHeight="1" x14ac:dyDescent="0.3">
      <c r="A66" s="648" t="s">
        <v>553</v>
      </c>
      <c r="B66" s="649" t="s">
        <v>2817</v>
      </c>
      <c r="C66" s="649" t="s">
        <v>2867</v>
      </c>
      <c r="D66" s="649" t="s">
        <v>2892</v>
      </c>
      <c r="E66" s="649" t="s">
        <v>2886</v>
      </c>
      <c r="F66" s="652">
        <v>9</v>
      </c>
      <c r="G66" s="652">
        <v>3680.07</v>
      </c>
      <c r="H66" s="652">
        <v>1</v>
      </c>
      <c r="I66" s="652">
        <v>408.8966666666667</v>
      </c>
      <c r="J66" s="652">
        <v>9</v>
      </c>
      <c r="K66" s="652">
        <v>3768.21</v>
      </c>
      <c r="L66" s="652">
        <v>1.0239506313738598</v>
      </c>
      <c r="M66" s="652">
        <v>418.69</v>
      </c>
      <c r="N66" s="652">
        <v>7</v>
      </c>
      <c r="O66" s="652">
        <v>2930.83</v>
      </c>
      <c r="P66" s="665">
        <v>0.79640604662411307</v>
      </c>
      <c r="Q66" s="653">
        <v>418.69</v>
      </c>
    </row>
    <row r="67" spans="1:17" ht="14.4" customHeight="1" x14ac:dyDescent="0.3">
      <c r="A67" s="648" t="s">
        <v>553</v>
      </c>
      <c r="B67" s="649" t="s">
        <v>2817</v>
      </c>
      <c r="C67" s="649" t="s">
        <v>2867</v>
      </c>
      <c r="D67" s="649" t="s">
        <v>2893</v>
      </c>
      <c r="E67" s="649" t="s">
        <v>2886</v>
      </c>
      <c r="F67" s="652">
        <v>6</v>
      </c>
      <c r="G67" s="652">
        <v>3126.84</v>
      </c>
      <c r="H67" s="652">
        <v>1</v>
      </c>
      <c r="I67" s="652">
        <v>521.14</v>
      </c>
      <c r="J67" s="652">
        <v>3</v>
      </c>
      <c r="K67" s="652">
        <v>1610.52</v>
      </c>
      <c r="L67" s="652">
        <v>0.51506313082856814</v>
      </c>
      <c r="M67" s="652">
        <v>536.84</v>
      </c>
      <c r="N67" s="652"/>
      <c r="O67" s="652"/>
      <c r="P67" s="665"/>
      <c r="Q67" s="653"/>
    </row>
    <row r="68" spans="1:17" ht="14.4" customHeight="1" x14ac:dyDescent="0.3">
      <c r="A68" s="648" t="s">
        <v>553</v>
      </c>
      <c r="B68" s="649" t="s">
        <v>2817</v>
      </c>
      <c r="C68" s="649" t="s">
        <v>2867</v>
      </c>
      <c r="D68" s="649" t="s">
        <v>2894</v>
      </c>
      <c r="E68" s="649" t="s">
        <v>2886</v>
      </c>
      <c r="F68" s="652">
        <v>1</v>
      </c>
      <c r="G68" s="652">
        <v>417.65</v>
      </c>
      <c r="H68" s="652">
        <v>1</v>
      </c>
      <c r="I68" s="652">
        <v>417.65</v>
      </c>
      <c r="J68" s="652">
        <v>1</v>
      </c>
      <c r="K68" s="652">
        <v>417.65</v>
      </c>
      <c r="L68" s="652">
        <v>1</v>
      </c>
      <c r="M68" s="652">
        <v>417.65</v>
      </c>
      <c r="N68" s="652"/>
      <c r="O68" s="652"/>
      <c r="P68" s="665"/>
      <c r="Q68" s="653"/>
    </row>
    <row r="69" spans="1:17" ht="14.4" customHeight="1" x14ac:dyDescent="0.3">
      <c r="A69" s="648" t="s">
        <v>553</v>
      </c>
      <c r="B69" s="649" t="s">
        <v>2817</v>
      </c>
      <c r="C69" s="649" t="s">
        <v>2867</v>
      </c>
      <c r="D69" s="649" t="s">
        <v>2895</v>
      </c>
      <c r="E69" s="649" t="s">
        <v>2886</v>
      </c>
      <c r="F69" s="652">
        <v>5</v>
      </c>
      <c r="G69" s="652">
        <v>2541.44</v>
      </c>
      <c r="H69" s="652">
        <v>1</v>
      </c>
      <c r="I69" s="652">
        <v>508.28800000000001</v>
      </c>
      <c r="J69" s="652">
        <v>2</v>
      </c>
      <c r="K69" s="652">
        <v>1038.44</v>
      </c>
      <c r="L69" s="652">
        <v>0.40860299672626543</v>
      </c>
      <c r="M69" s="652">
        <v>519.22</v>
      </c>
      <c r="N69" s="652">
        <v>1</v>
      </c>
      <c r="O69" s="652">
        <v>519.22</v>
      </c>
      <c r="P69" s="665">
        <v>0.20430149836313272</v>
      </c>
      <c r="Q69" s="653">
        <v>519.22</v>
      </c>
    </row>
    <row r="70" spans="1:17" ht="14.4" customHeight="1" x14ac:dyDescent="0.3">
      <c r="A70" s="648" t="s">
        <v>553</v>
      </c>
      <c r="B70" s="649" t="s">
        <v>2817</v>
      </c>
      <c r="C70" s="649" t="s">
        <v>2867</v>
      </c>
      <c r="D70" s="649" t="s">
        <v>2896</v>
      </c>
      <c r="E70" s="649" t="s">
        <v>2886</v>
      </c>
      <c r="F70" s="652">
        <v>1</v>
      </c>
      <c r="G70" s="652">
        <v>555.49</v>
      </c>
      <c r="H70" s="652">
        <v>1</v>
      </c>
      <c r="I70" s="652">
        <v>555.49</v>
      </c>
      <c r="J70" s="652"/>
      <c r="K70" s="652"/>
      <c r="L70" s="652"/>
      <c r="M70" s="652"/>
      <c r="N70" s="652"/>
      <c r="O70" s="652"/>
      <c r="P70" s="665"/>
      <c r="Q70" s="653"/>
    </row>
    <row r="71" spans="1:17" ht="14.4" customHeight="1" x14ac:dyDescent="0.3">
      <c r="A71" s="648" t="s">
        <v>553</v>
      </c>
      <c r="B71" s="649" t="s">
        <v>2817</v>
      </c>
      <c r="C71" s="649" t="s">
        <v>2867</v>
      </c>
      <c r="D71" s="649" t="s">
        <v>2897</v>
      </c>
      <c r="E71" s="649" t="s">
        <v>2898</v>
      </c>
      <c r="F71" s="652">
        <v>13</v>
      </c>
      <c r="G71" s="652">
        <v>2212.3599999999997</v>
      </c>
      <c r="H71" s="652">
        <v>1</v>
      </c>
      <c r="I71" s="652">
        <v>170.18153846153842</v>
      </c>
      <c r="J71" s="652"/>
      <c r="K71" s="652"/>
      <c r="L71" s="652"/>
      <c r="M71" s="652"/>
      <c r="N71" s="652">
        <v>12</v>
      </c>
      <c r="O71" s="652">
        <v>2064.48</v>
      </c>
      <c r="P71" s="665">
        <v>0.93315735232963903</v>
      </c>
      <c r="Q71" s="653">
        <v>172.04</v>
      </c>
    </row>
    <row r="72" spans="1:17" ht="14.4" customHeight="1" x14ac:dyDescent="0.3">
      <c r="A72" s="648" t="s">
        <v>553</v>
      </c>
      <c r="B72" s="649" t="s">
        <v>2817</v>
      </c>
      <c r="C72" s="649" t="s">
        <v>2867</v>
      </c>
      <c r="D72" s="649" t="s">
        <v>2899</v>
      </c>
      <c r="E72" s="649" t="s">
        <v>2898</v>
      </c>
      <c r="F72" s="652">
        <v>2</v>
      </c>
      <c r="G72" s="652">
        <v>380</v>
      </c>
      <c r="H72" s="652">
        <v>1</v>
      </c>
      <c r="I72" s="652">
        <v>190</v>
      </c>
      <c r="J72" s="652"/>
      <c r="K72" s="652"/>
      <c r="L72" s="652"/>
      <c r="M72" s="652"/>
      <c r="N72" s="652">
        <v>3</v>
      </c>
      <c r="O72" s="652">
        <v>590.73</v>
      </c>
      <c r="P72" s="665">
        <v>1.5545526315789475</v>
      </c>
      <c r="Q72" s="653">
        <v>196.91</v>
      </c>
    </row>
    <row r="73" spans="1:17" ht="14.4" customHeight="1" x14ac:dyDescent="0.3">
      <c r="A73" s="648" t="s">
        <v>553</v>
      </c>
      <c r="B73" s="649" t="s">
        <v>2817</v>
      </c>
      <c r="C73" s="649" t="s">
        <v>2867</v>
      </c>
      <c r="D73" s="649" t="s">
        <v>2900</v>
      </c>
      <c r="E73" s="649" t="s">
        <v>2898</v>
      </c>
      <c r="F73" s="652">
        <v>2</v>
      </c>
      <c r="G73" s="652">
        <v>4657.16</v>
      </c>
      <c r="H73" s="652">
        <v>1</v>
      </c>
      <c r="I73" s="652">
        <v>2328.58</v>
      </c>
      <c r="J73" s="652"/>
      <c r="K73" s="652"/>
      <c r="L73" s="652"/>
      <c r="M73" s="652"/>
      <c r="N73" s="652">
        <v>1</v>
      </c>
      <c r="O73" s="652">
        <v>2370.16</v>
      </c>
      <c r="P73" s="665">
        <v>0.50892818799439998</v>
      </c>
      <c r="Q73" s="653">
        <v>2370.16</v>
      </c>
    </row>
    <row r="74" spans="1:17" ht="14.4" customHeight="1" x14ac:dyDescent="0.3">
      <c r="A74" s="648" t="s">
        <v>553</v>
      </c>
      <c r="B74" s="649" t="s">
        <v>2817</v>
      </c>
      <c r="C74" s="649" t="s">
        <v>2867</v>
      </c>
      <c r="D74" s="649" t="s">
        <v>2901</v>
      </c>
      <c r="E74" s="649" t="s">
        <v>2902</v>
      </c>
      <c r="F74" s="652">
        <v>9</v>
      </c>
      <c r="G74" s="652">
        <v>4048.02</v>
      </c>
      <c r="H74" s="652">
        <v>1</v>
      </c>
      <c r="I74" s="652">
        <v>449.78</v>
      </c>
      <c r="J74" s="652"/>
      <c r="K74" s="652"/>
      <c r="L74" s="652"/>
      <c r="M74" s="652"/>
      <c r="N74" s="652"/>
      <c r="O74" s="652"/>
      <c r="P74" s="665"/>
      <c r="Q74" s="653"/>
    </row>
    <row r="75" spans="1:17" ht="14.4" customHeight="1" x14ac:dyDescent="0.3">
      <c r="A75" s="648" t="s">
        <v>553</v>
      </c>
      <c r="B75" s="649" t="s">
        <v>2817</v>
      </c>
      <c r="C75" s="649" t="s">
        <v>2867</v>
      </c>
      <c r="D75" s="649" t="s">
        <v>2903</v>
      </c>
      <c r="E75" s="649" t="s">
        <v>2902</v>
      </c>
      <c r="F75" s="652"/>
      <c r="G75" s="652"/>
      <c r="H75" s="652"/>
      <c r="I75" s="652"/>
      <c r="J75" s="652"/>
      <c r="K75" s="652"/>
      <c r="L75" s="652"/>
      <c r="M75" s="652"/>
      <c r="N75" s="652">
        <v>14</v>
      </c>
      <c r="O75" s="652">
        <v>19993.54</v>
      </c>
      <c r="P75" s="665"/>
      <c r="Q75" s="653">
        <v>1428.1100000000001</v>
      </c>
    </row>
    <row r="76" spans="1:17" ht="14.4" customHeight="1" x14ac:dyDescent="0.3">
      <c r="A76" s="648" t="s">
        <v>553</v>
      </c>
      <c r="B76" s="649" t="s">
        <v>2817</v>
      </c>
      <c r="C76" s="649" t="s">
        <v>2867</v>
      </c>
      <c r="D76" s="649" t="s">
        <v>2904</v>
      </c>
      <c r="E76" s="649" t="s">
        <v>2902</v>
      </c>
      <c r="F76" s="652">
        <v>6</v>
      </c>
      <c r="G76" s="652">
        <v>10944</v>
      </c>
      <c r="H76" s="652">
        <v>1</v>
      </c>
      <c r="I76" s="652">
        <v>1824</v>
      </c>
      <c r="J76" s="652"/>
      <c r="K76" s="652"/>
      <c r="L76" s="652"/>
      <c r="M76" s="652"/>
      <c r="N76" s="652"/>
      <c r="O76" s="652"/>
      <c r="P76" s="665"/>
      <c r="Q76" s="653"/>
    </row>
    <row r="77" spans="1:17" ht="14.4" customHeight="1" x14ac:dyDescent="0.3">
      <c r="A77" s="648" t="s">
        <v>553</v>
      </c>
      <c r="B77" s="649" t="s">
        <v>2817</v>
      </c>
      <c r="C77" s="649" t="s">
        <v>2867</v>
      </c>
      <c r="D77" s="649" t="s">
        <v>2905</v>
      </c>
      <c r="E77" s="649" t="s">
        <v>2906</v>
      </c>
      <c r="F77" s="652">
        <v>1</v>
      </c>
      <c r="G77" s="652">
        <v>11414.51</v>
      </c>
      <c r="H77" s="652">
        <v>1</v>
      </c>
      <c r="I77" s="652">
        <v>11414.51</v>
      </c>
      <c r="J77" s="652"/>
      <c r="K77" s="652"/>
      <c r="L77" s="652"/>
      <c r="M77" s="652"/>
      <c r="N77" s="652">
        <v>2</v>
      </c>
      <c r="O77" s="652">
        <v>22829.02</v>
      </c>
      <c r="P77" s="665">
        <v>2</v>
      </c>
      <c r="Q77" s="653">
        <v>11414.51</v>
      </c>
    </row>
    <row r="78" spans="1:17" ht="14.4" customHeight="1" x14ac:dyDescent="0.3">
      <c r="A78" s="648" t="s">
        <v>553</v>
      </c>
      <c r="B78" s="649" t="s">
        <v>2817</v>
      </c>
      <c r="C78" s="649" t="s">
        <v>2867</v>
      </c>
      <c r="D78" s="649" t="s">
        <v>2907</v>
      </c>
      <c r="E78" s="649" t="s">
        <v>2906</v>
      </c>
      <c r="F78" s="652">
        <v>1</v>
      </c>
      <c r="G78" s="652">
        <v>20554.2</v>
      </c>
      <c r="H78" s="652">
        <v>1</v>
      </c>
      <c r="I78" s="652">
        <v>20554.2</v>
      </c>
      <c r="J78" s="652"/>
      <c r="K78" s="652"/>
      <c r="L78" s="652"/>
      <c r="M78" s="652"/>
      <c r="N78" s="652"/>
      <c r="O78" s="652"/>
      <c r="P78" s="665"/>
      <c r="Q78" s="653"/>
    </row>
    <row r="79" spans="1:17" ht="14.4" customHeight="1" x14ac:dyDescent="0.3">
      <c r="A79" s="648" t="s">
        <v>553</v>
      </c>
      <c r="B79" s="649" t="s">
        <v>2817</v>
      </c>
      <c r="C79" s="649" t="s">
        <v>2867</v>
      </c>
      <c r="D79" s="649" t="s">
        <v>2908</v>
      </c>
      <c r="E79" s="649" t="s">
        <v>2909</v>
      </c>
      <c r="F79" s="652">
        <v>1</v>
      </c>
      <c r="G79" s="652">
        <v>9436.09</v>
      </c>
      <c r="H79" s="652">
        <v>1</v>
      </c>
      <c r="I79" s="652">
        <v>9436.09</v>
      </c>
      <c r="J79" s="652"/>
      <c r="K79" s="652"/>
      <c r="L79" s="652"/>
      <c r="M79" s="652"/>
      <c r="N79" s="652"/>
      <c r="O79" s="652"/>
      <c r="P79" s="665"/>
      <c r="Q79" s="653"/>
    </row>
    <row r="80" spans="1:17" ht="14.4" customHeight="1" x14ac:dyDescent="0.3">
      <c r="A80" s="648" t="s">
        <v>553</v>
      </c>
      <c r="B80" s="649" t="s">
        <v>2817</v>
      </c>
      <c r="C80" s="649" t="s">
        <v>2867</v>
      </c>
      <c r="D80" s="649" t="s">
        <v>2910</v>
      </c>
      <c r="E80" s="649" t="s">
        <v>2911</v>
      </c>
      <c r="F80" s="652">
        <v>1</v>
      </c>
      <c r="G80" s="652">
        <v>4532.0200000000004</v>
      </c>
      <c r="H80" s="652">
        <v>1</v>
      </c>
      <c r="I80" s="652">
        <v>4532.0200000000004</v>
      </c>
      <c r="J80" s="652"/>
      <c r="K80" s="652"/>
      <c r="L80" s="652"/>
      <c r="M80" s="652"/>
      <c r="N80" s="652"/>
      <c r="O80" s="652"/>
      <c r="P80" s="665"/>
      <c r="Q80" s="653"/>
    </row>
    <row r="81" spans="1:17" ht="14.4" customHeight="1" x14ac:dyDescent="0.3">
      <c r="A81" s="648" t="s">
        <v>553</v>
      </c>
      <c r="B81" s="649" t="s">
        <v>2817</v>
      </c>
      <c r="C81" s="649" t="s">
        <v>2867</v>
      </c>
      <c r="D81" s="649" t="s">
        <v>2912</v>
      </c>
      <c r="E81" s="649" t="s">
        <v>2911</v>
      </c>
      <c r="F81" s="652">
        <v>2</v>
      </c>
      <c r="G81" s="652">
        <v>2302.8000000000002</v>
      </c>
      <c r="H81" s="652">
        <v>1</v>
      </c>
      <c r="I81" s="652">
        <v>1151.4000000000001</v>
      </c>
      <c r="J81" s="652"/>
      <c r="K81" s="652"/>
      <c r="L81" s="652"/>
      <c r="M81" s="652"/>
      <c r="N81" s="652"/>
      <c r="O81" s="652"/>
      <c r="P81" s="665"/>
      <c r="Q81" s="653"/>
    </row>
    <row r="82" spans="1:17" ht="14.4" customHeight="1" x14ac:dyDescent="0.3">
      <c r="A82" s="648" t="s">
        <v>553</v>
      </c>
      <c r="B82" s="649" t="s">
        <v>2817</v>
      </c>
      <c r="C82" s="649" t="s">
        <v>2867</v>
      </c>
      <c r="D82" s="649" t="s">
        <v>2913</v>
      </c>
      <c r="E82" s="649" t="s">
        <v>2898</v>
      </c>
      <c r="F82" s="652"/>
      <c r="G82" s="652"/>
      <c r="H82" s="652"/>
      <c r="I82" s="652"/>
      <c r="J82" s="652"/>
      <c r="K82" s="652"/>
      <c r="L82" s="652"/>
      <c r="M82" s="652"/>
      <c r="N82" s="652">
        <v>1</v>
      </c>
      <c r="O82" s="652">
        <v>4349.62</v>
      </c>
      <c r="P82" s="665"/>
      <c r="Q82" s="653">
        <v>4349.62</v>
      </c>
    </row>
    <row r="83" spans="1:17" ht="14.4" customHeight="1" x14ac:dyDescent="0.3">
      <c r="A83" s="648" t="s">
        <v>553</v>
      </c>
      <c r="B83" s="649" t="s">
        <v>2817</v>
      </c>
      <c r="C83" s="649" t="s">
        <v>2867</v>
      </c>
      <c r="D83" s="649" t="s">
        <v>2914</v>
      </c>
      <c r="E83" s="649" t="s">
        <v>2915</v>
      </c>
      <c r="F83" s="652"/>
      <c r="G83" s="652"/>
      <c r="H83" s="652"/>
      <c r="I83" s="652"/>
      <c r="J83" s="652"/>
      <c r="K83" s="652"/>
      <c r="L83" s="652"/>
      <c r="M83" s="652"/>
      <c r="N83" s="652">
        <v>1</v>
      </c>
      <c r="O83" s="652">
        <v>563</v>
      </c>
      <c r="P83" s="665"/>
      <c r="Q83" s="653">
        <v>563</v>
      </c>
    </row>
    <row r="84" spans="1:17" ht="14.4" customHeight="1" x14ac:dyDescent="0.3">
      <c r="A84" s="648" t="s">
        <v>553</v>
      </c>
      <c r="B84" s="649" t="s">
        <v>2817</v>
      </c>
      <c r="C84" s="649" t="s">
        <v>2867</v>
      </c>
      <c r="D84" s="649" t="s">
        <v>2916</v>
      </c>
      <c r="E84" s="649" t="s">
        <v>2883</v>
      </c>
      <c r="F84" s="652"/>
      <c r="G84" s="652"/>
      <c r="H84" s="652"/>
      <c r="I84" s="652"/>
      <c r="J84" s="652">
        <v>2</v>
      </c>
      <c r="K84" s="652">
        <v>362.72</v>
      </c>
      <c r="L84" s="652"/>
      <c r="M84" s="652">
        <v>181.36</v>
      </c>
      <c r="N84" s="652"/>
      <c r="O84" s="652"/>
      <c r="P84" s="665"/>
      <c r="Q84" s="653"/>
    </row>
    <row r="85" spans="1:17" ht="14.4" customHeight="1" x14ac:dyDescent="0.3">
      <c r="A85" s="648" t="s">
        <v>553</v>
      </c>
      <c r="B85" s="649" t="s">
        <v>2817</v>
      </c>
      <c r="C85" s="649" t="s">
        <v>2867</v>
      </c>
      <c r="D85" s="649" t="s">
        <v>2917</v>
      </c>
      <c r="E85" s="649" t="s">
        <v>2883</v>
      </c>
      <c r="F85" s="652"/>
      <c r="G85" s="652"/>
      <c r="H85" s="652"/>
      <c r="I85" s="652"/>
      <c r="J85" s="652">
        <v>1</v>
      </c>
      <c r="K85" s="652">
        <v>299.51</v>
      </c>
      <c r="L85" s="652"/>
      <c r="M85" s="652">
        <v>299.51</v>
      </c>
      <c r="N85" s="652">
        <v>1</v>
      </c>
      <c r="O85" s="652">
        <v>299.51</v>
      </c>
      <c r="P85" s="665"/>
      <c r="Q85" s="653">
        <v>299.51</v>
      </c>
    </row>
    <row r="86" spans="1:17" ht="14.4" customHeight="1" x14ac:dyDescent="0.3">
      <c r="A86" s="648" t="s">
        <v>553</v>
      </c>
      <c r="B86" s="649" t="s">
        <v>2817</v>
      </c>
      <c r="C86" s="649" t="s">
        <v>2867</v>
      </c>
      <c r="D86" s="649" t="s">
        <v>2918</v>
      </c>
      <c r="E86" s="649" t="s">
        <v>2919</v>
      </c>
      <c r="F86" s="652"/>
      <c r="G86" s="652"/>
      <c r="H86" s="652"/>
      <c r="I86" s="652"/>
      <c r="J86" s="652"/>
      <c r="K86" s="652"/>
      <c r="L86" s="652"/>
      <c r="M86" s="652"/>
      <c r="N86" s="652">
        <v>2</v>
      </c>
      <c r="O86" s="652">
        <v>31114</v>
      </c>
      <c r="P86" s="665"/>
      <c r="Q86" s="653">
        <v>15557</v>
      </c>
    </row>
    <row r="87" spans="1:17" ht="14.4" customHeight="1" x14ac:dyDescent="0.3">
      <c r="A87" s="648" t="s">
        <v>553</v>
      </c>
      <c r="B87" s="649" t="s">
        <v>2817</v>
      </c>
      <c r="C87" s="649" t="s">
        <v>2867</v>
      </c>
      <c r="D87" s="649" t="s">
        <v>2920</v>
      </c>
      <c r="E87" s="649" t="s">
        <v>2886</v>
      </c>
      <c r="F87" s="652"/>
      <c r="G87" s="652"/>
      <c r="H87" s="652"/>
      <c r="I87" s="652"/>
      <c r="J87" s="652">
        <v>1</v>
      </c>
      <c r="K87" s="652">
        <v>417.65</v>
      </c>
      <c r="L87" s="652"/>
      <c r="M87" s="652">
        <v>417.65</v>
      </c>
      <c r="N87" s="652"/>
      <c r="O87" s="652"/>
      <c r="P87" s="665"/>
      <c r="Q87" s="653"/>
    </row>
    <row r="88" spans="1:17" ht="14.4" customHeight="1" x14ac:dyDescent="0.3">
      <c r="A88" s="648" t="s">
        <v>553</v>
      </c>
      <c r="B88" s="649" t="s">
        <v>2817</v>
      </c>
      <c r="C88" s="649" t="s">
        <v>2867</v>
      </c>
      <c r="D88" s="649" t="s">
        <v>2921</v>
      </c>
      <c r="E88" s="649" t="s">
        <v>2883</v>
      </c>
      <c r="F88" s="652">
        <v>1</v>
      </c>
      <c r="G88" s="652">
        <v>1356.6</v>
      </c>
      <c r="H88" s="652">
        <v>1</v>
      </c>
      <c r="I88" s="652">
        <v>1356.6</v>
      </c>
      <c r="J88" s="652"/>
      <c r="K88" s="652"/>
      <c r="L88" s="652"/>
      <c r="M88" s="652"/>
      <c r="N88" s="652"/>
      <c r="O88" s="652"/>
      <c r="P88" s="665"/>
      <c r="Q88" s="653"/>
    </row>
    <row r="89" spans="1:17" ht="14.4" customHeight="1" x14ac:dyDescent="0.3">
      <c r="A89" s="648" t="s">
        <v>553</v>
      </c>
      <c r="B89" s="649" t="s">
        <v>2817</v>
      </c>
      <c r="C89" s="649" t="s">
        <v>2867</v>
      </c>
      <c r="D89" s="649" t="s">
        <v>2922</v>
      </c>
      <c r="E89" s="649" t="s">
        <v>2886</v>
      </c>
      <c r="F89" s="652"/>
      <c r="G89" s="652"/>
      <c r="H89" s="652"/>
      <c r="I89" s="652"/>
      <c r="J89" s="652">
        <v>2</v>
      </c>
      <c r="K89" s="652">
        <v>315.06</v>
      </c>
      <c r="L89" s="652"/>
      <c r="M89" s="652">
        <v>157.53</v>
      </c>
      <c r="N89" s="652">
        <v>1</v>
      </c>
      <c r="O89" s="652">
        <v>157.53</v>
      </c>
      <c r="P89" s="665"/>
      <c r="Q89" s="653">
        <v>157.53</v>
      </c>
    </row>
    <row r="90" spans="1:17" ht="14.4" customHeight="1" x14ac:dyDescent="0.3">
      <c r="A90" s="648" t="s">
        <v>553</v>
      </c>
      <c r="B90" s="649" t="s">
        <v>2817</v>
      </c>
      <c r="C90" s="649" t="s">
        <v>2628</v>
      </c>
      <c r="D90" s="649" t="s">
        <v>2648</v>
      </c>
      <c r="E90" s="649" t="s">
        <v>2619</v>
      </c>
      <c r="F90" s="652">
        <v>2</v>
      </c>
      <c r="G90" s="652">
        <v>2214</v>
      </c>
      <c r="H90" s="652">
        <v>1</v>
      </c>
      <c r="I90" s="652">
        <v>1107</v>
      </c>
      <c r="J90" s="652"/>
      <c r="K90" s="652"/>
      <c r="L90" s="652"/>
      <c r="M90" s="652"/>
      <c r="N90" s="652"/>
      <c r="O90" s="652"/>
      <c r="P90" s="665"/>
      <c r="Q90" s="653"/>
    </row>
    <row r="91" spans="1:17" ht="14.4" customHeight="1" x14ac:dyDescent="0.3">
      <c r="A91" s="648" t="s">
        <v>553</v>
      </c>
      <c r="B91" s="649" t="s">
        <v>2817</v>
      </c>
      <c r="C91" s="649" t="s">
        <v>2628</v>
      </c>
      <c r="D91" s="649" t="s">
        <v>2649</v>
      </c>
      <c r="E91" s="649" t="s">
        <v>2619</v>
      </c>
      <c r="F91" s="652">
        <v>1</v>
      </c>
      <c r="G91" s="652">
        <v>1008</v>
      </c>
      <c r="H91" s="652">
        <v>1</v>
      </c>
      <c r="I91" s="652">
        <v>1008</v>
      </c>
      <c r="J91" s="652"/>
      <c r="K91" s="652"/>
      <c r="L91" s="652"/>
      <c r="M91" s="652"/>
      <c r="N91" s="652"/>
      <c r="O91" s="652"/>
      <c r="P91" s="665"/>
      <c r="Q91" s="653"/>
    </row>
    <row r="92" spans="1:17" ht="14.4" customHeight="1" x14ac:dyDescent="0.3">
      <c r="A92" s="648" t="s">
        <v>553</v>
      </c>
      <c r="B92" s="649" t="s">
        <v>2817</v>
      </c>
      <c r="C92" s="649" t="s">
        <v>2628</v>
      </c>
      <c r="D92" s="649" t="s">
        <v>2650</v>
      </c>
      <c r="E92" s="649" t="s">
        <v>2619</v>
      </c>
      <c r="F92" s="652">
        <v>2</v>
      </c>
      <c r="G92" s="652">
        <v>1406</v>
      </c>
      <c r="H92" s="652">
        <v>1</v>
      </c>
      <c r="I92" s="652">
        <v>703</v>
      </c>
      <c r="J92" s="652"/>
      <c r="K92" s="652"/>
      <c r="L92" s="652"/>
      <c r="M92" s="652"/>
      <c r="N92" s="652">
        <v>2</v>
      </c>
      <c r="O92" s="652">
        <v>1406</v>
      </c>
      <c r="P92" s="665">
        <v>1</v>
      </c>
      <c r="Q92" s="653">
        <v>703</v>
      </c>
    </row>
    <row r="93" spans="1:17" ht="14.4" customHeight="1" x14ac:dyDescent="0.3">
      <c r="A93" s="648" t="s">
        <v>553</v>
      </c>
      <c r="B93" s="649" t="s">
        <v>2817</v>
      </c>
      <c r="C93" s="649" t="s">
        <v>2624</v>
      </c>
      <c r="D93" s="649" t="s">
        <v>2923</v>
      </c>
      <c r="E93" s="649" t="s">
        <v>2924</v>
      </c>
      <c r="F93" s="652">
        <v>3</v>
      </c>
      <c r="G93" s="652">
        <v>210</v>
      </c>
      <c r="H93" s="652">
        <v>1</v>
      </c>
      <c r="I93" s="652">
        <v>70</v>
      </c>
      <c r="J93" s="652">
        <v>3</v>
      </c>
      <c r="K93" s="652">
        <v>213</v>
      </c>
      <c r="L93" s="652">
        <v>1.0142857142857142</v>
      </c>
      <c r="M93" s="652">
        <v>71</v>
      </c>
      <c r="N93" s="652">
        <v>3</v>
      </c>
      <c r="O93" s="652">
        <v>215</v>
      </c>
      <c r="P93" s="665">
        <v>1.0238095238095237</v>
      </c>
      <c r="Q93" s="653">
        <v>71.666666666666671</v>
      </c>
    </row>
    <row r="94" spans="1:17" ht="14.4" customHeight="1" x14ac:dyDescent="0.3">
      <c r="A94" s="648" t="s">
        <v>553</v>
      </c>
      <c r="B94" s="649" t="s">
        <v>2817</v>
      </c>
      <c r="C94" s="649" t="s">
        <v>2624</v>
      </c>
      <c r="D94" s="649" t="s">
        <v>2925</v>
      </c>
      <c r="E94" s="649" t="s">
        <v>2926</v>
      </c>
      <c r="F94" s="652">
        <v>3</v>
      </c>
      <c r="G94" s="652">
        <v>705</v>
      </c>
      <c r="H94" s="652">
        <v>1</v>
      </c>
      <c r="I94" s="652">
        <v>235</v>
      </c>
      <c r="J94" s="652"/>
      <c r="K94" s="652"/>
      <c r="L94" s="652"/>
      <c r="M94" s="652"/>
      <c r="N94" s="652"/>
      <c r="O94" s="652"/>
      <c r="P94" s="665"/>
      <c r="Q94" s="653"/>
    </row>
    <row r="95" spans="1:17" ht="14.4" customHeight="1" x14ac:dyDescent="0.3">
      <c r="A95" s="648" t="s">
        <v>553</v>
      </c>
      <c r="B95" s="649" t="s">
        <v>2817</v>
      </c>
      <c r="C95" s="649" t="s">
        <v>2624</v>
      </c>
      <c r="D95" s="649" t="s">
        <v>2798</v>
      </c>
      <c r="E95" s="649" t="s">
        <v>2690</v>
      </c>
      <c r="F95" s="652">
        <v>110</v>
      </c>
      <c r="G95" s="652">
        <v>30246</v>
      </c>
      <c r="H95" s="652">
        <v>1</v>
      </c>
      <c r="I95" s="652">
        <v>274.96363636363634</v>
      </c>
      <c r="J95" s="652">
        <v>84</v>
      </c>
      <c r="K95" s="652">
        <v>23264</v>
      </c>
      <c r="L95" s="652">
        <v>0.76915955828869931</v>
      </c>
      <c r="M95" s="652">
        <v>276.95238095238096</v>
      </c>
      <c r="N95" s="652">
        <v>83</v>
      </c>
      <c r="O95" s="652">
        <v>23144</v>
      </c>
      <c r="P95" s="665">
        <v>0.76519209151623357</v>
      </c>
      <c r="Q95" s="653">
        <v>278.84337349397589</v>
      </c>
    </row>
    <row r="96" spans="1:17" ht="14.4" customHeight="1" x14ac:dyDescent="0.3">
      <c r="A96" s="648" t="s">
        <v>553</v>
      </c>
      <c r="B96" s="649" t="s">
        <v>2817</v>
      </c>
      <c r="C96" s="649" t="s">
        <v>2624</v>
      </c>
      <c r="D96" s="649" t="s">
        <v>2799</v>
      </c>
      <c r="E96" s="649" t="s">
        <v>2700</v>
      </c>
      <c r="F96" s="652">
        <v>225</v>
      </c>
      <c r="G96" s="652">
        <v>16875</v>
      </c>
      <c r="H96" s="652">
        <v>1</v>
      </c>
      <c r="I96" s="652">
        <v>75</v>
      </c>
      <c r="J96" s="652">
        <v>92</v>
      </c>
      <c r="K96" s="652">
        <v>6990</v>
      </c>
      <c r="L96" s="652">
        <v>0.41422222222222221</v>
      </c>
      <c r="M96" s="652">
        <v>75.978260869565219</v>
      </c>
      <c r="N96" s="652">
        <v>122</v>
      </c>
      <c r="O96" s="652">
        <v>9342</v>
      </c>
      <c r="P96" s="665">
        <v>0.55359999999999998</v>
      </c>
      <c r="Q96" s="653">
        <v>76.573770491803273</v>
      </c>
    </row>
    <row r="97" spans="1:17" ht="14.4" customHeight="1" x14ac:dyDescent="0.3">
      <c r="A97" s="648" t="s">
        <v>553</v>
      </c>
      <c r="B97" s="649" t="s">
        <v>2817</v>
      </c>
      <c r="C97" s="649" t="s">
        <v>2624</v>
      </c>
      <c r="D97" s="649" t="s">
        <v>2927</v>
      </c>
      <c r="E97" s="649" t="s">
        <v>2928</v>
      </c>
      <c r="F97" s="652">
        <v>237</v>
      </c>
      <c r="G97" s="652">
        <v>30097</v>
      </c>
      <c r="H97" s="652">
        <v>1</v>
      </c>
      <c r="I97" s="652">
        <v>126.99156118143461</v>
      </c>
      <c r="J97" s="652">
        <v>162</v>
      </c>
      <c r="K97" s="652">
        <v>20736</v>
      </c>
      <c r="L97" s="652">
        <v>0.68897232282287268</v>
      </c>
      <c r="M97" s="652">
        <v>128</v>
      </c>
      <c r="N97" s="652">
        <v>254</v>
      </c>
      <c r="O97" s="652">
        <v>32824</v>
      </c>
      <c r="P97" s="665">
        <v>1.0906070372462371</v>
      </c>
      <c r="Q97" s="653">
        <v>129.22834645669292</v>
      </c>
    </row>
    <row r="98" spans="1:17" ht="14.4" customHeight="1" x14ac:dyDescent="0.3">
      <c r="A98" s="648" t="s">
        <v>553</v>
      </c>
      <c r="B98" s="649" t="s">
        <v>2817</v>
      </c>
      <c r="C98" s="649" t="s">
        <v>2624</v>
      </c>
      <c r="D98" s="649" t="s">
        <v>2744</v>
      </c>
      <c r="E98" s="649" t="s">
        <v>2745</v>
      </c>
      <c r="F98" s="652">
        <v>248</v>
      </c>
      <c r="G98" s="652">
        <v>22072</v>
      </c>
      <c r="H98" s="652">
        <v>1</v>
      </c>
      <c r="I98" s="652">
        <v>89</v>
      </c>
      <c r="J98" s="652">
        <v>169</v>
      </c>
      <c r="K98" s="652">
        <v>15210</v>
      </c>
      <c r="L98" s="652">
        <v>0.68910837259876767</v>
      </c>
      <c r="M98" s="652">
        <v>90</v>
      </c>
      <c r="N98" s="652">
        <v>211</v>
      </c>
      <c r="O98" s="652">
        <v>19098</v>
      </c>
      <c r="P98" s="665">
        <v>0.86525915186661839</v>
      </c>
      <c r="Q98" s="653">
        <v>90.511848341232223</v>
      </c>
    </row>
    <row r="99" spans="1:17" ht="14.4" customHeight="1" x14ac:dyDescent="0.3">
      <c r="A99" s="648" t="s">
        <v>553</v>
      </c>
      <c r="B99" s="649" t="s">
        <v>2817</v>
      </c>
      <c r="C99" s="649" t="s">
        <v>2624</v>
      </c>
      <c r="D99" s="649" t="s">
        <v>2929</v>
      </c>
      <c r="E99" s="649" t="s">
        <v>2930</v>
      </c>
      <c r="F99" s="652">
        <v>14</v>
      </c>
      <c r="G99" s="652">
        <v>2128</v>
      </c>
      <c r="H99" s="652">
        <v>1</v>
      </c>
      <c r="I99" s="652">
        <v>152</v>
      </c>
      <c r="J99" s="652">
        <v>42</v>
      </c>
      <c r="K99" s="652">
        <v>6468</v>
      </c>
      <c r="L99" s="652">
        <v>3.0394736842105261</v>
      </c>
      <c r="M99" s="652">
        <v>154</v>
      </c>
      <c r="N99" s="652">
        <v>111</v>
      </c>
      <c r="O99" s="652">
        <v>17214</v>
      </c>
      <c r="P99" s="665">
        <v>8.0892857142857135</v>
      </c>
      <c r="Q99" s="653">
        <v>155.08108108108109</v>
      </c>
    </row>
    <row r="100" spans="1:17" ht="14.4" customHeight="1" x14ac:dyDescent="0.3">
      <c r="A100" s="648" t="s">
        <v>553</v>
      </c>
      <c r="B100" s="649" t="s">
        <v>2817</v>
      </c>
      <c r="C100" s="649" t="s">
        <v>2624</v>
      </c>
      <c r="D100" s="649" t="s">
        <v>2931</v>
      </c>
      <c r="E100" s="649" t="s">
        <v>2932</v>
      </c>
      <c r="F100" s="652">
        <v>219</v>
      </c>
      <c r="G100" s="652">
        <v>103368</v>
      </c>
      <c r="H100" s="652">
        <v>1</v>
      </c>
      <c r="I100" s="652">
        <v>472</v>
      </c>
      <c r="J100" s="652">
        <v>171</v>
      </c>
      <c r="K100" s="652">
        <v>81396</v>
      </c>
      <c r="L100" s="652">
        <v>0.787439052704899</v>
      </c>
      <c r="M100" s="652">
        <v>476</v>
      </c>
      <c r="N100" s="652">
        <v>214</v>
      </c>
      <c r="O100" s="652">
        <v>102888</v>
      </c>
      <c r="P100" s="665">
        <v>0.99535639656373343</v>
      </c>
      <c r="Q100" s="653">
        <v>480.78504672897196</v>
      </c>
    </row>
    <row r="101" spans="1:17" ht="14.4" customHeight="1" x14ac:dyDescent="0.3">
      <c r="A101" s="648" t="s">
        <v>553</v>
      </c>
      <c r="B101" s="649" t="s">
        <v>2817</v>
      </c>
      <c r="C101" s="649" t="s">
        <v>2624</v>
      </c>
      <c r="D101" s="649" t="s">
        <v>2933</v>
      </c>
      <c r="E101" s="649" t="s">
        <v>2934</v>
      </c>
      <c r="F101" s="652">
        <v>143</v>
      </c>
      <c r="G101" s="652">
        <v>131846</v>
      </c>
      <c r="H101" s="652">
        <v>1</v>
      </c>
      <c r="I101" s="652">
        <v>922</v>
      </c>
      <c r="J101" s="652">
        <v>40</v>
      </c>
      <c r="K101" s="652">
        <v>37200</v>
      </c>
      <c r="L101" s="652">
        <v>0.28214735373086786</v>
      </c>
      <c r="M101" s="652">
        <v>930</v>
      </c>
      <c r="N101" s="652">
        <v>152</v>
      </c>
      <c r="O101" s="652">
        <v>142690</v>
      </c>
      <c r="P101" s="665">
        <v>1.0822474705338045</v>
      </c>
      <c r="Q101" s="653">
        <v>938.75</v>
      </c>
    </row>
    <row r="102" spans="1:17" ht="14.4" customHeight="1" x14ac:dyDescent="0.3">
      <c r="A102" s="648" t="s">
        <v>553</v>
      </c>
      <c r="B102" s="649" t="s">
        <v>2817</v>
      </c>
      <c r="C102" s="649" t="s">
        <v>2624</v>
      </c>
      <c r="D102" s="649" t="s">
        <v>2935</v>
      </c>
      <c r="E102" s="649" t="s">
        <v>2936</v>
      </c>
      <c r="F102" s="652">
        <v>302</v>
      </c>
      <c r="G102" s="652">
        <v>565638</v>
      </c>
      <c r="H102" s="652">
        <v>1</v>
      </c>
      <c r="I102" s="652">
        <v>1872.9735099337747</v>
      </c>
      <c r="J102" s="652">
        <v>124</v>
      </c>
      <c r="K102" s="652">
        <v>233616</v>
      </c>
      <c r="L102" s="652">
        <v>0.4130132699712537</v>
      </c>
      <c r="M102" s="652">
        <v>1884</v>
      </c>
      <c r="N102" s="652">
        <v>221</v>
      </c>
      <c r="O102" s="652">
        <v>419364</v>
      </c>
      <c r="P102" s="665">
        <v>0.74139997666351976</v>
      </c>
      <c r="Q102" s="653">
        <v>1897.5746606334842</v>
      </c>
    </row>
    <row r="103" spans="1:17" ht="14.4" customHeight="1" x14ac:dyDescent="0.3">
      <c r="A103" s="648" t="s">
        <v>553</v>
      </c>
      <c r="B103" s="649" t="s">
        <v>2817</v>
      </c>
      <c r="C103" s="649" t="s">
        <v>2624</v>
      </c>
      <c r="D103" s="649" t="s">
        <v>2937</v>
      </c>
      <c r="E103" s="649" t="s">
        <v>2938</v>
      </c>
      <c r="F103" s="652">
        <v>365</v>
      </c>
      <c r="G103" s="652">
        <v>28105</v>
      </c>
      <c r="H103" s="652">
        <v>1</v>
      </c>
      <c r="I103" s="652">
        <v>77</v>
      </c>
      <c r="J103" s="652">
        <v>113</v>
      </c>
      <c r="K103" s="652">
        <v>8805</v>
      </c>
      <c r="L103" s="652">
        <v>0.31328945027575167</v>
      </c>
      <c r="M103" s="652">
        <v>77.920353982300881</v>
      </c>
      <c r="N103" s="652">
        <v>114</v>
      </c>
      <c r="O103" s="652">
        <v>8975</v>
      </c>
      <c r="P103" s="665">
        <v>0.31933819605052483</v>
      </c>
      <c r="Q103" s="653">
        <v>78.728070175438603</v>
      </c>
    </row>
    <row r="104" spans="1:17" ht="14.4" customHeight="1" x14ac:dyDescent="0.3">
      <c r="A104" s="648" t="s">
        <v>553</v>
      </c>
      <c r="B104" s="649" t="s">
        <v>2817</v>
      </c>
      <c r="C104" s="649" t="s">
        <v>2624</v>
      </c>
      <c r="D104" s="649" t="s">
        <v>2939</v>
      </c>
      <c r="E104" s="649" t="s">
        <v>2940</v>
      </c>
      <c r="F104" s="652"/>
      <c r="G104" s="652"/>
      <c r="H104" s="652"/>
      <c r="I104" s="652"/>
      <c r="J104" s="652"/>
      <c r="K104" s="652"/>
      <c r="L104" s="652"/>
      <c r="M104" s="652"/>
      <c r="N104" s="652">
        <v>6</v>
      </c>
      <c r="O104" s="652">
        <v>492</v>
      </c>
      <c r="P104" s="665"/>
      <c r="Q104" s="653">
        <v>82</v>
      </c>
    </row>
    <row r="105" spans="1:17" ht="14.4" customHeight="1" x14ac:dyDescent="0.3">
      <c r="A105" s="648" t="s">
        <v>553</v>
      </c>
      <c r="B105" s="649" t="s">
        <v>2817</v>
      </c>
      <c r="C105" s="649" t="s">
        <v>2624</v>
      </c>
      <c r="D105" s="649" t="s">
        <v>2941</v>
      </c>
      <c r="E105" s="649" t="s">
        <v>2942</v>
      </c>
      <c r="F105" s="652">
        <v>2</v>
      </c>
      <c r="G105" s="652">
        <v>308</v>
      </c>
      <c r="H105" s="652">
        <v>1</v>
      </c>
      <c r="I105" s="652">
        <v>154</v>
      </c>
      <c r="J105" s="652">
        <v>2</v>
      </c>
      <c r="K105" s="652">
        <v>312</v>
      </c>
      <c r="L105" s="652">
        <v>1.0129870129870129</v>
      </c>
      <c r="M105" s="652">
        <v>156</v>
      </c>
      <c r="N105" s="652">
        <v>3</v>
      </c>
      <c r="O105" s="652">
        <v>472</v>
      </c>
      <c r="P105" s="665">
        <v>1.5324675324675325</v>
      </c>
      <c r="Q105" s="653">
        <v>157.33333333333334</v>
      </c>
    </row>
    <row r="106" spans="1:17" ht="14.4" customHeight="1" x14ac:dyDescent="0.3">
      <c r="A106" s="648" t="s">
        <v>553</v>
      </c>
      <c r="B106" s="649" t="s">
        <v>2817</v>
      </c>
      <c r="C106" s="649" t="s">
        <v>2624</v>
      </c>
      <c r="D106" s="649" t="s">
        <v>2746</v>
      </c>
      <c r="E106" s="649" t="s">
        <v>2747</v>
      </c>
      <c r="F106" s="652">
        <v>2</v>
      </c>
      <c r="G106" s="652">
        <v>2702</v>
      </c>
      <c r="H106" s="652">
        <v>1</v>
      </c>
      <c r="I106" s="652">
        <v>1351</v>
      </c>
      <c r="J106" s="652">
        <v>6</v>
      </c>
      <c r="K106" s="652">
        <v>8154</v>
      </c>
      <c r="L106" s="652">
        <v>3.0177646188008884</v>
      </c>
      <c r="M106" s="652">
        <v>1359</v>
      </c>
      <c r="N106" s="652">
        <v>14</v>
      </c>
      <c r="O106" s="652">
        <v>19166</v>
      </c>
      <c r="P106" s="665">
        <v>7.0932642487046635</v>
      </c>
      <c r="Q106" s="653">
        <v>1369</v>
      </c>
    </row>
    <row r="107" spans="1:17" ht="14.4" customHeight="1" x14ac:dyDescent="0.3">
      <c r="A107" s="648" t="s">
        <v>553</v>
      </c>
      <c r="B107" s="649" t="s">
        <v>2817</v>
      </c>
      <c r="C107" s="649" t="s">
        <v>2624</v>
      </c>
      <c r="D107" s="649" t="s">
        <v>2748</v>
      </c>
      <c r="E107" s="649" t="s">
        <v>2749</v>
      </c>
      <c r="F107" s="652"/>
      <c r="G107" s="652"/>
      <c r="H107" s="652"/>
      <c r="I107" s="652"/>
      <c r="J107" s="652">
        <v>11</v>
      </c>
      <c r="K107" s="652">
        <v>11143</v>
      </c>
      <c r="L107" s="652"/>
      <c r="M107" s="652">
        <v>1013</v>
      </c>
      <c r="N107" s="652">
        <v>12</v>
      </c>
      <c r="O107" s="652">
        <v>12206</v>
      </c>
      <c r="P107" s="665"/>
      <c r="Q107" s="653">
        <v>1017.1666666666666</v>
      </c>
    </row>
    <row r="108" spans="1:17" ht="14.4" customHeight="1" x14ac:dyDescent="0.3">
      <c r="A108" s="648" t="s">
        <v>553</v>
      </c>
      <c r="B108" s="649" t="s">
        <v>2817</v>
      </c>
      <c r="C108" s="649" t="s">
        <v>2624</v>
      </c>
      <c r="D108" s="649" t="s">
        <v>2750</v>
      </c>
      <c r="E108" s="649" t="s">
        <v>2751</v>
      </c>
      <c r="F108" s="652">
        <v>1</v>
      </c>
      <c r="G108" s="652">
        <v>963</v>
      </c>
      <c r="H108" s="652">
        <v>1</v>
      </c>
      <c r="I108" s="652">
        <v>963</v>
      </c>
      <c r="J108" s="652"/>
      <c r="K108" s="652"/>
      <c r="L108" s="652"/>
      <c r="M108" s="652"/>
      <c r="N108" s="652"/>
      <c r="O108" s="652"/>
      <c r="P108" s="665"/>
      <c r="Q108" s="653"/>
    </row>
    <row r="109" spans="1:17" ht="14.4" customHeight="1" x14ac:dyDescent="0.3">
      <c r="A109" s="648" t="s">
        <v>553</v>
      </c>
      <c r="B109" s="649" t="s">
        <v>2817</v>
      </c>
      <c r="C109" s="649" t="s">
        <v>2624</v>
      </c>
      <c r="D109" s="649" t="s">
        <v>2752</v>
      </c>
      <c r="E109" s="649" t="s">
        <v>2722</v>
      </c>
      <c r="F109" s="652">
        <v>5</v>
      </c>
      <c r="G109" s="652">
        <v>980</v>
      </c>
      <c r="H109" s="652">
        <v>1</v>
      </c>
      <c r="I109" s="652">
        <v>196</v>
      </c>
      <c r="J109" s="652">
        <v>6</v>
      </c>
      <c r="K109" s="652">
        <v>1188</v>
      </c>
      <c r="L109" s="652">
        <v>1.2122448979591838</v>
      </c>
      <c r="M109" s="652">
        <v>198</v>
      </c>
      <c r="N109" s="652">
        <v>4</v>
      </c>
      <c r="O109" s="652">
        <v>798</v>
      </c>
      <c r="P109" s="665">
        <v>0.81428571428571428</v>
      </c>
      <c r="Q109" s="653">
        <v>199.5</v>
      </c>
    </row>
    <row r="110" spans="1:17" ht="14.4" customHeight="1" x14ac:dyDescent="0.3">
      <c r="A110" s="648" t="s">
        <v>553</v>
      </c>
      <c r="B110" s="649" t="s">
        <v>2817</v>
      </c>
      <c r="C110" s="649" t="s">
        <v>2624</v>
      </c>
      <c r="D110" s="649" t="s">
        <v>2796</v>
      </c>
      <c r="E110" s="649" t="s">
        <v>2797</v>
      </c>
      <c r="F110" s="652">
        <v>27</v>
      </c>
      <c r="G110" s="652">
        <v>18570</v>
      </c>
      <c r="H110" s="652">
        <v>1</v>
      </c>
      <c r="I110" s="652">
        <v>687.77777777777783</v>
      </c>
      <c r="J110" s="652">
        <v>34</v>
      </c>
      <c r="K110" s="652">
        <v>23520</v>
      </c>
      <c r="L110" s="652">
        <v>1.2665589660743135</v>
      </c>
      <c r="M110" s="652">
        <v>691.76470588235293</v>
      </c>
      <c r="N110" s="652">
        <v>40</v>
      </c>
      <c r="O110" s="652">
        <v>27888</v>
      </c>
      <c r="P110" s="665">
        <v>1.5017770597738287</v>
      </c>
      <c r="Q110" s="653">
        <v>697.2</v>
      </c>
    </row>
    <row r="111" spans="1:17" ht="14.4" customHeight="1" x14ac:dyDescent="0.3">
      <c r="A111" s="648" t="s">
        <v>553</v>
      </c>
      <c r="B111" s="649" t="s">
        <v>2817</v>
      </c>
      <c r="C111" s="649" t="s">
        <v>2624</v>
      </c>
      <c r="D111" s="649" t="s">
        <v>2943</v>
      </c>
      <c r="E111" s="649" t="s">
        <v>2944</v>
      </c>
      <c r="F111" s="652">
        <v>18</v>
      </c>
      <c r="G111" s="652">
        <v>11682</v>
      </c>
      <c r="H111" s="652">
        <v>1</v>
      </c>
      <c r="I111" s="652">
        <v>649</v>
      </c>
      <c r="J111" s="652">
        <v>5</v>
      </c>
      <c r="K111" s="652">
        <v>3270</v>
      </c>
      <c r="L111" s="652">
        <v>0.27991782229070367</v>
      </c>
      <c r="M111" s="652">
        <v>654</v>
      </c>
      <c r="N111" s="652">
        <v>7</v>
      </c>
      <c r="O111" s="652">
        <v>4608</v>
      </c>
      <c r="P111" s="665">
        <v>0.39445300462249616</v>
      </c>
      <c r="Q111" s="653">
        <v>658.28571428571433</v>
      </c>
    </row>
    <row r="112" spans="1:17" ht="14.4" customHeight="1" x14ac:dyDescent="0.3">
      <c r="A112" s="648" t="s">
        <v>553</v>
      </c>
      <c r="B112" s="649" t="s">
        <v>2817</v>
      </c>
      <c r="C112" s="649" t="s">
        <v>2624</v>
      </c>
      <c r="D112" s="649" t="s">
        <v>2945</v>
      </c>
      <c r="E112" s="649" t="s">
        <v>2946</v>
      </c>
      <c r="F112" s="652">
        <v>3</v>
      </c>
      <c r="G112" s="652">
        <v>2175</v>
      </c>
      <c r="H112" s="652">
        <v>1</v>
      </c>
      <c r="I112" s="652">
        <v>725</v>
      </c>
      <c r="J112" s="652"/>
      <c r="K112" s="652"/>
      <c r="L112" s="652"/>
      <c r="M112" s="652"/>
      <c r="N112" s="652">
        <v>3</v>
      </c>
      <c r="O112" s="652">
        <v>2193</v>
      </c>
      <c r="P112" s="665">
        <v>1.0082758620689656</v>
      </c>
      <c r="Q112" s="653">
        <v>731</v>
      </c>
    </row>
    <row r="113" spans="1:17" ht="14.4" customHeight="1" x14ac:dyDescent="0.3">
      <c r="A113" s="648" t="s">
        <v>553</v>
      </c>
      <c r="B113" s="649" t="s">
        <v>2817</v>
      </c>
      <c r="C113" s="649" t="s">
        <v>2624</v>
      </c>
      <c r="D113" s="649" t="s">
        <v>2947</v>
      </c>
      <c r="E113" s="649" t="s">
        <v>2948</v>
      </c>
      <c r="F113" s="652">
        <v>4</v>
      </c>
      <c r="G113" s="652">
        <v>4264</v>
      </c>
      <c r="H113" s="652">
        <v>1</v>
      </c>
      <c r="I113" s="652">
        <v>1066</v>
      </c>
      <c r="J113" s="652">
        <v>3</v>
      </c>
      <c r="K113" s="652">
        <v>3216</v>
      </c>
      <c r="L113" s="652">
        <v>0.75422138836772978</v>
      </c>
      <c r="M113" s="652">
        <v>1072</v>
      </c>
      <c r="N113" s="652">
        <v>1</v>
      </c>
      <c r="O113" s="652">
        <v>1083</v>
      </c>
      <c r="P113" s="665">
        <v>0.25398686679174481</v>
      </c>
      <c r="Q113" s="653">
        <v>1083</v>
      </c>
    </row>
    <row r="114" spans="1:17" ht="14.4" customHeight="1" x14ac:dyDescent="0.3">
      <c r="A114" s="648" t="s">
        <v>553</v>
      </c>
      <c r="B114" s="649" t="s">
        <v>2817</v>
      </c>
      <c r="C114" s="649" t="s">
        <v>2624</v>
      </c>
      <c r="D114" s="649" t="s">
        <v>2753</v>
      </c>
      <c r="E114" s="649" t="s">
        <v>2754</v>
      </c>
      <c r="F114" s="652">
        <v>66</v>
      </c>
      <c r="G114" s="652">
        <v>115962</v>
      </c>
      <c r="H114" s="652">
        <v>1</v>
      </c>
      <c r="I114" s="652">
        <v>1757</v>
      </c>
      <c r="J114" s="652">
        <v>33</v>
      </c>
      <c r="K114" s="652">
        <v>58344</v>
      </c>
      <c r="L114" s="652">
        <v>0.50313033579965849</v>
      </c>
      <c r="M114" s="652">
        <v>1768</v>
      </c>
      <c r="N114" s="652">
        <v>54</v>
      </c>
      <c r="O114" s="652">
        <v>96102</v>
      </c>
      <c r="P114" s="665">
        <v>0.82873700005174111</v>
      </c>
      <c r="Q114" s="653">
        <v>1779.6666666666667</v>
      </c>
    </row>
    <row r="115" spans="1:17" ht="14.4" customHeight="1" x14ac:dyDescent="0.3">
      <c r="A115" s="648" t="s">
        <v>553</v>
      </c>
      <c r="B115" s="649" t="s">
        <v>2817</v>
      </c>
      <c r="C115" s="649" t="s">
        <v>2624</v>
      </c>
      <c r="D115" s="649" t="s">
        <v>2949</v>
      </c>
      <c r="E115" s="649" t="s">
        <v>2950</v>
      </c>
      <c r="F115" s="652">
        <v>11</v>
      </c>
      <c r="G115" s="652">
        <v>3683</v>
      </c>
      <c r="H115" s="652">
        <v>1</v>
      </c>
      <c r="I115" s="652">
        <v>334.81818181818181</v>
      </c>
      <c r="J115" s="652">
        <v>21</v>
      </c>
      <c r="K115" s="652">
        <v>7098</v>
      </c>
      <c r="L115" s="652">
        <v>1.9272332337768123</v>
      </c>
      <c r="M115" s="652">
        <v>338</v>
      </c>
      <c r="N115" s="652">
        <v>20</v>
      </c>
      <c r="O115" s="652">
        <v>6820</v>
      </c>
      <c r="P115" s="665">
        <v>1.8517512897094759</v>
      </c>
      <c r="Q115" s="653">
        <v>341</v>
      </c>
    </row>
    <row r="116" spans="1:17" ht="14.4" customHeight="1" x14ac:dyDescent="0.3">
      <c r="A116" s="648" t="s">
        <v>553</v>
      </c>
      <c r="B116" s="649" t="s">
        <v>2817</v>
      </c>
      <c r="C116" s="649" t="s">
        <v>2624</v>
      </c>
      <c r="D116" s="649" t="s">
        <v>2951</v>
      </c>
      <c r="E116" s="649" t="s">
        <v>2952</v>
      </c>
      <c r="F116" s="652">
        <v>2</v>
      </c>
      <c r="G116" s="652">
        <v>686</v>
      </c>
      <c r="H116" s="652">
        <v>1</v>
      </c>
      <c r="I116" s="652">
        <v>343</v>
      </c>
      <c r="J116" s="652">
        <v>2</v>
      </c>
      <c r="K116" s="652">
        <v>692</v>
      </c>
      <c r="L116" s="652">
        <v>1.0087463556851313</v>
      </c>
      <c r="M116" s="652">
        <v>346</v>
      </c>
      <c r="N116" s="652">
        <v>1</v>
      </c>
      <c r="O116" s="652">
        <v>346</v>
      </c>
      <c r="P116" s="665">
        <v>0.50437317784256563</v>
      </c>
      <c r="Q116" s="653">
        <v>346</v>
      </c>
    </row>
    <row r="117" spans="1:17" ht="14.4" customHeight="1" x14ac:dyDescent="0.3">
      <c r="A117" s="648" t="s">
        <v>553</v>
      </c>
      <c r="B117" s="649" t="s">
        <v>2817</v>
      </c>
      <c r="C117" s="649" t="s">
        <v>2624</v>
      </c>
      <c r="D117" s="649" t="s">
        <v>2953</v>
      </c>
      <c r="E117" s="649" t="s">
        <v>2954</v>
      </c>
      <c r="F117" s="652">
        <v>5</v>
      </c>
      <c r="G117" s="652">
        <v>4535</v>
      </c>
      <c r="H117" s="652">
        <v>1</v>
      </c>
      <c r="I117" s="652">
        <v>907</v>
      </c>
      <c r="J117" s="652">
        <v>1</v>
      </c>
      <c r="K117" s="652">
        <v>912</v>
      </c>
      <c r="L117" s="652">
        <v>0.20110253583241455</v>
      </c>
      <c r="M117" s="652">
        <v>912</v>
      </c>
      <c r="N117" s="652">
        <v>1</v>
      </c>
      <c r="O117" s="652">
        <v>912</v>
      </c>
      <c r="P117" s="665">
        <v>0.20110253583241455</v>
      </c>
      <c r="Q117" s="653">
        <v>912</v>
      </c>
    </row>
    <row r="118" spans="1:17" ht="14.4" customHeight="1" x14ac:dyDescent="0.3">
      <c r="A118" s="648" t="s">
        <v>553</v>
      </c>
      <c r="B118" s="649" t="s">
        <v>2817</v>
      </c>
      <c r="C118" s="649" t="s">
        <v>2624</v>
      </c>
      <c r="D118" s="649" t="s">
        <v>2955</v>
      </c>
      <c r="E118" s="649" t="s">
        <v>2956</v>
      </c>
      <c r="F118" s="652">
        <v>9</v>
      </c>
      <c r="G118" s="652">
        <v>12699</v>
      </c>
      <c r="H118" s="652">
        <v>1</v>
      </c>
      <c r="I118" s="652">
        <v>1411</v>
      </c>
      <c r="J118" s="652">
        <v>5</v>
      </c>
      <c r="K118" s="652">
        <v>7100</v>
      </c>
      <c r="L118" s="652">
        <v>0.55909914166469799</v>
      </c>
      <c r="M118" s="652">
        <v>1420</v>
      </c>
      <c r="N118" s="652">
        <v>8</v>
      </c>
      <c r="O118" s="652">
        <v>11430</v>
      </c>
      <c r="P118" s="665">
        <v>0.90007087172218281</v>
      </c>
      <c r="Q118" s="653">
        <v>1428.75</v>
      </c>
    </row>
    <row r="119" spans="1:17" ht="14.4" customHeight="1" x14ac:dyDescent="0.3">
      <c r="A119" s="648" t="s">
        <v>553</v>
      </c>
      <c r="B119" s="649" t="s">
        <v>2817</v>
      </c>
      <c r="C119" s="649" t="s">
        <v>2624</v>
      </c>
      <c r="D119" s="649" t="s">
        <v>2957</v>
      </c>
      <c r="E119" s="649" t="s">
        <v>2958</v>
      </c>
      <c r="F119" s="652">
        <v>10</v>
      </c>
      <c r="G119" s="652">
        <v>14410</v>
      </c>
      <c r="H119" s="652">
        <v>1</v>
      </c>
      <c r="I119" s="652">
        <v>1441</v>
      </c>
      <c r="J119" s="652">
        <v>5</v>
      </c>
      <c r="K119" s="652">
        <v>7250</v>
      </c>
      <c r="L119" s="652">
        <v>0.50312283136710623</v>
      </c>
      <c r="M119" s="652">
        <v>1450</v>
      </c>
      <c r="N119" s="652">
        <v>9</v>
      </c>
      <c r="O119" s="652">
        <v>13064</v>
      </c>
      <c r="P119" s="665">
        <v>0.90659264399722417</v>
      </c>
      <c r="Q119" s="653">
        <v>1451.5555555555557</v>
      </c>
    </row>
    <row r="120" spans="1:17" ht="14.4" customHeight="1" x14ac:dyDescent="0.3">
      <c r="A120" s="648" t="s">
        <v>553</v>
      </c>
      <c r="B120" s="649" t="s">
        <v>2817</v>
      </c>
      <c r="C120" s="649" t="s">
        <v>2624</v>
      </c>
      <c r="D120" s="649" t="s">
        <v>2959</v>
      </c>
      <c r="E120" s="649" t="s">
        <v>2960</v>
      </c>
      <c r="F120" s="652">
        <v>5</v>
      </c>
      <c r="G120" s="652">
        <v>7035</v>
      </c>
      <c r="H120" s="652">
        <v>1</v>
      </c>
      <c r="I120" s="652">
        <v>1407</v>
      </c>
      <c r="J120" s="652">
        <v>2</v>
      </c>
      <c r="K120" s="652">
        <v>2832</v>
      </c>
      <c r="L120" s="652">
        <v>0.4025586353944563</v>
      </c>
      <c r="M120" s="652">
        <v>1416</v>
      </c>
      <c r="N120" s="652">
        <v>3</v>
      </c>
      <c r="O120" s="652">
        <v>4262</v>
      </c>
      <c r="P120" s="665">
        <v>0.60582800284292826</v>
      </c>
      <c r="Q120" s="653">
        <v>1420.6666666666667</v>
      </c>
    </row>
    <row r="121" spans="1:17" ht="14.4" customHeight="1" x14ac:dyDescent="0.3">
      <c r="A121" s="648" t="s">
        <v>553</v>
      </c>
      <c r="B121" s="649" t="s">
        <v>2817</v>
      </c>
      <c r="C121" s="649" t="s">
        <v>2624</v>
      </c>
      <c r="D121" s="649" t="s">
        <v>2755</v>
      </c>
      <c r="E121" s="649" t="s">
        <v>2756</v>
      </c>
      <c r="F121" s="652">
        <v>47</v>
      </c>
      <c r="G121" s="652">
        <v>16401</v>
      </c>
      <c r="H121" s="652">
        <v>1</v>
      </c>
      <c r="I121" s="652">
        <v>348.95744680851061</v>
      </c>
      <c r="J121" s="652">
        <v>28</v>
      </c>
      <c r="K121" s="652">
        <v>9828</v>
      </c>
      <c r="L121" s="652">
        <v>0.59923175416133168</v>
      </c>
      <c r="M121" s="652">
        <v>351</v>
      </c>
      <c r="N121" s="652">
        <v>33</v>
      </c>
      <c r="O121" s="652">
        <v>11655</v>
      </c>
      <c r="P121" s="665">
        <v>0.71062740076824582</v>
      </c>
      <c r="Q121" s="653">
        <v>353.18181818181819</v>
      </c>
    </row>
    <row r="122" spans="1:17" ht="14.4" customHeight="1" x14ac:dyDescent="0.3">
      <c r="A122" s="648" t="s">
        <v>553</v>
      </c>
      <c r="B122" s="649" t="s">
        <v>2817</v>
      </c>
      <c r="C122" s="649" t="s">
        <v>2624</v>
      </c>
      <c r="D122" s="649" t="s">
        <v>2757</v>
      </c>
      <c r="E122" s="649" t="s">
        <v>2758</v>
      </c>
      <c r="F122" s="652">
        <v>1</v>
      </c>
      <c r="G122" s="652">
        <v>150</v>
      </c>
      <c r="H122" s="652">
        <v>1</v>
      </c>
      <c r="I122" s="652">
        <v>150</v>
      </c>
      <c r="J122" s="652"/>
      <c r="K122" s="652"/>
      <c r="L122" s="652"/>
      <c r="M122" s="652"/>
      <c r="N122" s="652"/>
      <c r="O122" s="652"/>
      <c r="P122" s="665"/>
      <c r="Q122" s="653"/>
    </row>
    <row r="123" spans="1:17" ht="14.4" customHeight="1" x14ac:dyDescent="0.3">
      <c r="A123" s="648" t="s">
        <v>553</v>
      </c>
      <c r="B123" s="649" t="s">
        <v>2817</v>
      </c>
      <c r="C123" s="649" t="s">
        <v>2624</v>
      </c>
      <c r="D123" s="649" t="s">
        <v>2961</v>
      </c>
      <c r="E123" s="649" t="s">
        <v>2962</v>
      </c>
      <c r="F123" s="652">
        <v>394</v>
      </c>
      <c r="G123" s="652">
        <v>59100</v>
      </c>
      <c r="H123" s="652">
        <v>1</v>
      </c>
      <c r="I123" s="652">
        <v>150</v>
      </c>
      <c r="J123" s="652">
        <v>364</v>
      </c>
      <c r="K123" s="652">
        <v>55328</v>
      </c>
      <c r="L123" s="652">
        <v>0.93617597292724197</v>
      </c>
      <c r="M123" s="652">
        <v>152</v>
      </c>
      <c r="N123" s="652">
        <v>451</v>
      </c>
      <c r="O123" s="652">
        <v>69226</v>
      </c>
      <c r="P123" s="665">
        <v>1.171336717428088</v>
      </c>
      <c r="Q123" s="653">
        <v>153.49445676274945</v>
      </c>
    </row>
    <row r="124" spans="1:17" ht="14.4" customHeight="1" x14ac:dyDescent="0.3">
      <c r="A124" s="648" t="s">
        <v>553</v>
      </c>
      <c r="B124" s="649" t="s">
        <v>2817</v>
      </c>
      <c r="C124" s="649" t="s">
        <v>2624</v>
      </c>
      <c r="D124" s="649" t="s">
        <v>2963</v>
      </c>
      <c r="E124" s="649" t="s">
        <v>2964</v>
      </c>
      <c r="F124" s="652">
        <v>9</v>
      </c>
      <c r="G124" s="652">
        <v>1665</v>
      </c>
      <c r="H124" s="652">
        <v>1</v>
      </c>
      <c r="I124" s="652">
        <v>185</v>
      </c>
      <c r="J124" s="652">
        <v>9</v>
      </c>
      <c r="K124" s="652">
        <v>1665</v>
      </c>
      <c r="L124" s="652">
        <v>1</v>
      </c>
      <c r="M124" s="652">
        <v>185</v>
      </c>
      <c r="N124" s="652">
        <v>6</v>
      </c>
      <c r="O124" s="652">
        <v>1125</v>
      </c>
      <c r="P124" s="665">
        <v>0.67567567567567566</v>
      </c>
      <c r="Q124" s="653">
        <v>187.5</v>
      </c>
    </row>
    <row r="125" spans="1:17" ht="14.4" customHeight="1" x14ac:dyDescent="0.3">
      <c r="A125" s="648" t="s">
        <v>553</v>
      </c>
      <c r="B125" s="649" t="s">
        <v>2817</v>
      </c>
      <c r="C125" s="649" t="s">
        <v>2624</v>
      </c>
      <c r="D125" s="649" t="s">
        <v>2965</v>
      </c>
      <c r="E125" s="649" t="s">
        <v>2966</v>
      </c>
      <c r="F125" s="652"/>
      <c r="G125" s="652"/>
      <c r="H125" s="652"/>
      <c r="I125" s="652"/>
      <c r="J125" s="652">
        <v>21</v>
      </c>
      <c r="K125" s="652">
        <v>10101</v>
      </c>
      <c r="L125" s="652"/>
      <c r="M125" s="652">
        <v>481</v>
      </c>
      <c r="N125" s="652">
        <v>25</v>
      </c>
      <c r="O125" s="652">
        <v>12081</v>
      </c>
      <c r="P125" s="665"/>
      <c r="Q125" s="653">
        <v>483.24</v>
      </c>
    </row>
    <row r="126" spans="1:17" ht="14.4" customHeight="1" x14ac:dyDescent="0.3">
      <c r="A126" s="648" t="s">
        <v>553</v>
      </c>
      <c r="B126" s="649" t="s">
        <v>2817</v>
      </c>
      <c r="C126" s="649" t="s">
        <v>2624</v>
      </c>
      <c r="D126" s="649" t="s">
        <v>2967</v>
      </c>
      <c r="E126" s="649" t="s">
        <v>2968</v>
      </c>
      <c r="F126" s="652">
        <v>24</v>
      </c>
      <c r="G126" s="652">
        <v>15744</v>
      </c>
      <c r="H126" s="652">
        <v>1</v>
      </c>
      <c r="I126" s="652">
        <v>656</v>
      </c>
      <c r="J126" s="652"/>
      <c r="K126" s="652"/>
      <c r="L126" s="652"/>
      <c r="M126" s="652"/>
      <c r="N126" s="652"/>
      <c r="O126" s="652"/>
      <c r="P126" s="665"/>
      <c r="Q126" s="653"/>
    </row>
    <row r="127" spans="1:17" ht="14.4" customHeight="1" x14ac:dyDescent="0.3">
      <c r="A127" s="648" t="s">
        <v>553</v>
      </c>
      <c r="B127" s="649" t="s">
        <v>2817</v>
      </c>
      <c r="C127" s="649" t="s">
        <v>2624</v>
      </c>
      <c r="D127" s="649" t="s">
        <v>2763</v>
      </c>
      <c r="E127" s="649" t="s">
        <v>2764</v>
      </c>
      <c r="F127" s="652">
        <v>2</v>
      </c>
      <c r="G127" s="652">
        <v>1994</v>
      </c>
      <c r="H127" s="652">
        <v>1</v>
      </c>
      <c r="I127" s="652">
        <v>997</v>
      </c>
      <c r="J127" s="652">
        <v>25</v>
      </c>
      <c r="K127" s="652">
        <v>25025</v>
      </c>
      <c r="L127" s="652">
        <v>12.550150451354062</v>
      </c>
      <c r="M127" s="652">
        <v>1001</v>
      </c>
      <c r="N127" s="652">
        <v>28</v>
      </c>
      <c r="O127" s="652">
        <v>28156</v>
      </c>
      <c r="P127" s="665">
        <v>14.120361083249749</v>
      </c>
      <c r="Q127" s="653">
        <v>1005.5714285714286</v>
      </c>
    </row>
    <row r="128" spans="1:17" ht="14.4" customHeight="1" x14ac:dyDescent="0.3">
      <c r="A128" s="648" t="s">
        <v>553</v>
      </c>
      <c r="B128" s="649" t="s">
        <v>2817</v>
      </c>
      <c r="C128" s="649" t="s">
        <v>2624</v>
      </c>
      <c r="D128" s="649" t="s">
        <v>2969</v>
      </c>
      <c r="E128" s="649" t="s">
        <v>2970</v>
      </c>
      <c r="F128" s="652">
        <v>2</v>
      </c>
      <c r="G128" s="652">
        <v>3986</v>
      </c>
      <c r="H128" s="652">
        <v>1</v>
      </c>
      <c r="I128" s="652">
        <v>1993</v>
      </c>
      <c r="J128" s="652">
        <v>6</v>
      </c>
      <c r="K128" s="652">
        <v>12000</v>
      </c>
      <c r="L128" s="652">
        <v>3.0105368790767688</v>
      </c>
      <c r="M128" s="652">
        <v>2000</v>
      </c>
      <c r="N128" s="652">
        <v>7</v>
      </c>
      <c r="O128" s="652">
        <v>14060</v>
      </c>
      <c r="P128" s="665">
        <v>3.5273457099849472</v>
      </c>
      <c r="Q128" s="653">
        <v>2008.5714285714287</v>
      </c>
    </row>
    <row r="129" spans="1:17" ht="14.4" customHeight="1" x14ac:dyDescent="0.3">
      <c r="A129" s="648" t="s">
        <v>553</v>
      </c>
      <c r="B129" s="649" t="s">
        <v>2817</v>
      </c>
      <c r="C129" s="649" t="s">
        <v>2624</v>
      </c>
      <c r="D129" s="649" t="s">
        <v>2971</v>
      </c>
      <c r="E129" s="649" t="s">
        <v>2972</v>
      </c>
      <c r="F129" s="652">
        <v>1</v>
      </c>
      <c r="G129" s="652">
        <v>3578</v>
      </c>
      <c r="H129" s="652">
        <v>1</v>
      </c>
      <c r="I129" s="652">
        <v>3578</v>
      </c>
      <c r="J129" s="652"/>
      <c r="K129" s="652"/>
      <c r="L129" s="652"/>
      <c r="M129" s="652"/>
      <c r="N129" s="652"/>
      <c r="O129" s="652"/>
      <c r="P129" s="665"/>
      <c r="Q129" s="653"/>
    </row>
    <row r="130" spans="1:17" ht="14.4" customHeight="1" x14ac:dyDescent="0.3">
      <c r="A130" s="648" t="s">
        <v>553</v>
      </c>
      <c r="B130" s="649" t="s">
        <v>2817</v>
      </c>
      <c r="C130" s="649" t="s">
        <v>2624</v>
      </c>
      <c r="D130" s="649" t="s">
        <v>2973</v>
      </c>
      <c r="E130" s="649" t="s">
        <v>2974</v>
      </c>
      <c r="F130" s="652">
        <v>584</v>
      </c>
      <c r="G130" s="652">
        <v>134904</v>
      </c>
      <c r="H130" s="652">
        <v>1</v>
      </c>
      <c r="I130" s="652">
        <v>231</v>
      </c>
      <c r="J130" s="652">
        <v>496</v>
      </c>
      <c r="K130" s="652">
        <v>115071</v>
      </c>
      <c r="L130" s="652">
        <v>0.85298434442270055</v>
      </c>
      <c r="M130" s="652">
        <v>231.99798387096774</v>
      </c>
      <c r="N130" s="652">
        <v>603</v>
      </c>
      <c r="O130" s="652">
        <v>140620</v>
      </c>
      <c r="P130" s="665">
        <v>1.0423708711379944</v>
      </c>
      <c r="Q130" s="653">
        <v>233.20066334991708</v>
      </c>
    </row>
    <row r="131" spans="1:17" ht="14.4" customHeight="1" x14ac:dyDescent="0.3">
      <c r="A131" s="648" t="s">
        <v>553</v>
      </c>
      <c r="B131" s="649" t="s">
        <v>2817</v>
      </c>
      <c r="C131" s="649" t="s">
        <v>2624</v>
      </c>
      <c r="D131" s="649" t="s">
        <v>2765</v>
      </c>
      <c r="E131" s="649" t="s">
        <v>2766</v>
      </c>
      <c r="F131" s="652"/>
      <c r="G131" s="652"/>
      <c r="H131" s="652"/>
      <c r="I131" s="652"/>
      <c r="J131" s="652"/>
      <c r="K131" s="652"/>
      <c r="L131" s="652"/>
      <c r="M131" s="652"/>
      <c r="N131" s="652">
        <v>1</v>
      </c>
      <c r="O131" s="652">
        <v>116</v>
      </c>
      <c r="P131" s="665"/>
      <c r="Q131" s="653">
        <v>116</v>
      </c>
    </row>
    <row r="132" spans="1:17" ht="14.4" customHeight="1" x14ac:dyDescent="0.3">
      <c r="A132" s="648" t="s">
        <v>553</v>
      </c>
      <c r="B132" s="649" t="s">
        <v>2817</v>
      </c>
      <c r="C132" s="649" t="s">
        <v>2624</v>
      </c>
      <c r="D132" s="649" t="s">
        <v>2975</v>
      </c>
      <c r="E132" s="649" t="s">
        <v>2976</v>
      </c>
      <c r="F132" s="652">
        <v>2</v>
      </c>
      <c r="G132" s="652">
        <v>4566</v>
      </c>
      <c r="H132" s="652">
        <v>1</v>
      </c>
      <c r="I132" s="652">
        <v>2283</v>
      </c>
      <c r="J132" s="652"/>
      <c r="K132" s="652"/>
      <c r="L132" s="652"/>
      <c r="M132" s="652"/>
      <c r="N132" s="652"/>
      <c r="O132" s="652"/>
      <c r="P132" s="665"/>
      <c r="Q132" s="653"/>
    </row>
    <row r="133" spans="1:17" ht="14.4" customHeight="1" x14ac:dyDescent="0.3">
      <c r="A133" s="648" t="s">
        <v>553</v>
      </c>
      <c r="B133" s="649" t="s">
        <v>2817</v>
      </c>
      <c r="C133" s="649" t="s">
        <v>2624</v>
      </c>
      <c r="D133" s="649" t="s">
        <v>2977</v>
      </c>
      <c r="E133" s="649" t="s">
        <v>2978</v>
      </c>
      <c r="F133" s="652"/>
      <c r="G133" s="652"/>
      <c r="H133" s="652"/>
      <c r="I133" s="652"/>
      <c r="J133" s="652">
        <v>4</v>
      </c>
      <c r="K133" s="652">
        <v>27276</v>
      </c>
      <c r="L133" s="652"/>
      <c r="M133" s="652">
        <v>6819</v>
      </c>
      <c r="N133" s="652">
        <v>1</v>
      </c>
      <c r="O133" s="652">
        <v>6819</v>
      </c>
      <c r="P133" s="665"/>
      <c r="Q133" s="653">
        <v>6819</v>
      </c>
    </row>
    <row r="134" spans="1:17" ht="14.4" customHeight="1" x14ac:dyDescent="0.3">
      <c r="A134" s="648" t="s">
        <v>553</v>
      </c>
      <c r="B134" s="649" t="s">
        <v>2817</v>
      </c>
      <c r="C134" s="649" t="s">
        <v>2624</v>
      </c>
      <c r="D134" s="649" t="s">
        <v>2979</v>
      </c>
      <c r="E134" s="649" t="s">
        <v>2980</v>
      </c>
      <c r="F134" s="652"/>
      <c r="G134" s="652"/>
      <c r="H134" s="652"/>
      <c r="I134" s="652"/>
      <c r="J134" s="652">
        <v>2</v>
      </c>
      <c r="K134" s="652">
        <v>10068</v>
      </c>
      <c r="L134" s="652"/>
      <c r="M134" s="652">
        <v>5034</v>
      </c>
      <c r="N134" s="652"/>
      <c r="O134" s="652"/>
      <c r="P134" s="665"/>
      <c r="Q134" s="653"/>
    </row>
    <row r="135" spans="1:17" ht="14.4" customHeight="1" x14ac:dyDescent="0.3">
      <c r="A135" s="648" t="s">
        <v>553</v>
      </c>
      <c r="B135" s="649" t="s">
        <v>2817</v>
      </c>
      <c r="C135" s="649" t="s">
        <v>2624</v>
      </c>
      <c r="D135" s="649" t="s">
        <v>2981</v>
      </c>
      <c r="E135" s="649" t="s">
        <v>2982</v>
      </c>
      <c r="F135" s="652">
        <v>4</v>
      </c>
      <c r="G135" s="652">
        <v>9936</v>
      </c>
      <c r="H135" s="652">
        <v>1</v>
      </c>
      <c r="I135" s="652">
        <v>2484</v>
      </c>
      <c r="J135" s="652">
        <v>4</v>
      </c>
      <c r="K135" s="652">
        <v>9996</v>
      </c>
      <c r="L135" s="652">
        <v>1.0060386473429952</v>
      </c>
      <c r="M135" s="652">
        <v>2499</v>
      </c>
      <c r="N135" s="652">
        <v>4</v>
      </c>
      <c r="O135" s="652">
        <v>10108</v>
      </c>
      <c r="P135" s="665">
        <v>1.0173107890499196</v>
      </c>
      <c r="Q135" s="653">
        <v>2527</v>
      </c>
    </row>
    <row r="136" spans="1:17" ht="14.4" customHeight="1" x14ac:dyDescent="0.3">
      <c r="A136" s="648" t="s">
        <v>553</v>
      </c>
      <c r="B136" s="649" t="s">
        <v>2817</v>
      </c>
      <c r="C136" s="649" t="s">
        <v>2624</v>
      </c>
      <c r="D136" s="649" t="s">
        <v>2983</v>
      </c>
      <c r="E136" s="649" t="s">
        <v>2984</v>
      </c>
      <c r="F136" s="652">
        <v>1</v>
      </c>
      <c r="G136" s="652">
        <v>2451</v>
      </c>
      <c r="H136" s="652">
        <v>1</v>
      </c>
      <c r="I136" s="652">
        <v>2451</v>
      </c>
      <c r="J136" s="652"/>
      <c r="K136" s="652"/>
      <c r="L136" s="652"/>
      <c r="M136" s="652"/>
      <c r="N136" s="652">
        <v>1</v>
      </c>
      <c r="O136" s="652">
        <v>2498</v>
      </c>
      <c r="P136" s="665">
        <v>1.0191758465932272</v>
      </c>
      <c r="Q136" s="653">
        <v>2498</v>
      </c>
    </row>
    <row r="137" spans="1:17" ht="14.4" customHeight="1" x14ac:dyDescent="0.3">
      <c r="A137" s="648" t="s">
        <v>553</v>
      </c>
      <c r="B137" s="649" t="s">
        <v>2817</v>
      </c>
      <c r="C137" s="649" t="s">
        <v>2624</v>
      </c>
      <c r="D137" s="649" t="s">
        <v>2985</v>
      </c>
      <c r="E137" s="649" t="s">
        <v>2986</v>
      </c>
      <c r="F137" s="652">
        <v>3</v>
      </c>
      <c r="G137" s="652">
        <v>6948</v>
      </c>
      <c r="H137" s="652">
        <v>1</v>
      </c>
      <c r="I137" s="652">
        <v>2316</v>
      </c>
      <c r="J137" s="652">
        <v>1</v>
      </c>
      <c r="K137" s="652">
        <v>2333</v>
      </c>
      <c r="L137" s="652">
        <v>0.33578008059873343</v>
      </c>
      <c r="M137" s="652">
        <v>2333</v>
      </c>
      <c r="N137" s="652">
        <v>1</v>
      </c>
      <c r="O137" s="652">
        <v>2363</v>
      </c>
      <c r="P137" s="665">
        <v>0.34009786989061602</v>
      </c>
      <c r="Q137" s="653">
        <v>2363</v>
      </c>
    </row>
    <row r="138" spans="1:17" ht="14.4" customHeight="1" x14ac:dyDescent="0.3">
      <c r="A138" s="648" t="s">
        <v>553</v>
      </c>
      <c r="B138" s="649" t="s">
        <v>2817</v>
      </c>
      <c r="C138" s="649" t="s">
        <v>2624</v>
      </c>
      <c r="D138" s="649" t="s">
        <v>2987</v>
      </c>
      <c r="E138" s="649" t="s">
        <v>2988</v>
      </c>
      <c r="F138" s="652"/>
      <c r="G138" s="652"/>
      <c r="H138" s="652"/>
      <c r="I138" s="652"/>
      <c r="J138" s="652"/>
      <c r="K138" s="652"/>
      <c r="L138" s="652"/>
      <c r="M138" s="652"/>
      <c r="N138" s="652">
        <v>1</v>
      </c>
      <c r="O138" s="652">
        <v>5288</v>
      </c>
      <c r="P138" s="665"/>
      <c r="Q138" s="653">
        <v>5288</v>
      </c>
    </row>
    <row r="139" spans="1:17" ht="14.4" customHeight="1" x14ac:dyDescent="0.3">
      <c r="A139" s="648" t="s">
        <v>553</v>
      </c>
      <c r="B139" s="649" t="s">
        <v>2817</v>
      </c>
      <c r="C139" s="649" t="s">
        <v>2624</v>
      </c>
      <c r="D139" s="649" t="s">
        <v>2989</v>
      </c>
      <c r="E139" s="649" t="s">
        <v>2990</v>
      </c>
      <c r="F139" s="652">
        <v>1</v>
      </c>
      <c r="G139" s="652">
        <v>4891</v>
      </c>
      <c r="H139" s="652">
        <v>1</v>
      </c>
      <c r="I139" s="652">
        <v>4891</v>
      </c>
      <c r="J139" s="652"/>
      <c r="K139" s="652"/>
      <c r="L139" s="652"/>
      <c r="M139" s="652"/>
      <c r="N139" s="652">
        <v>1</v>
      </c>
      <c r="O139" s="652">
        <v>4925</v>
      </c>
      <c r="P139" s="665">
        <v>1.006951543651605</v>
      </c>
      <c r="Q139" s="653">
        <v>4925</v>
      </c>
    </row>
    <row r="140" spans="1:17" ht="14.4" customHeight="1" x14ac:dyDescent="0.3">
      <c r="A140" s="648" t="s">
        <v>553</v>
      </c>
      <c r="B140" s="649" t="s">
        <v>2817</v>
      </c>
      <c r="C140" s="649" t="s">
        <v>2624</v>
      </c>
      <c r="D140" s="649" t="s">
        <v>2991</v>
      </c>
      <c r="E140" s="649" t="s">
        <v>2992</v>
      </c>
      <c r="F140" s="652">
        <v>18</v>
      </c>
      <c r="G140" s="652">
        <v>19332</v>
      </c>
      <c r="H140" s="652">
        <v>1</v>
      </c>
      <c r="I140" s="652">
        <v>1074</v>
      </c>
      <c r="J140" s="652">
        <v>10</v>
      </c>
      <c r="K140" s="652">
        <v>10830</v>
      </c>
      <c r="L140" s="652">
        <v>0.56021104903786467</v>
      </c>
      <c r="M140" s="652">
        <v>1083</v>
      </c>
      <c r="N140" s="652">
        <v>19</v>
      </c>
      <c r="O140" s="652">
        <v>20742</v>
      </c>
      <c r="P140" s="665">
        <v>1.0729360645561763</v>
      </c>
      <c r="Q140" s="653">
        <v>1091.6842105263158</v>
      </c>
    </row>
    <row r="141" spans="1:17" ht="14.4" customHeight="1" x14ac:dyDescent="0.3">
      <c r="A141" s="648" t="s">
        <v>553</v>
      </c>
      <c r="B141" s="649" t="s">
        <v>2817</v>
      </c>
      <c r="C141" s="649" t="s">
        <v>2624</v>
      </c>
      <c r="D141" s="649" t="s">
        <v>2993</v>
      </c>
      <c r="E141" s="649" t="s">
        <v>2994</v>
      </c>
      <c r="F141" s="652">
        <v>5</v>
      </c>
      <c r="G141" s="652">
        <v>5615</v>
      </c>
      <c r="H141" s="652">
        <v>1</v>
      </c>
      <c r="I141" s="652">
        <v>1123</v>
      </c>
      <c r="J141" s="652"/>
      <c r="K141" s="652"/>
      <c r="L141" s="652"/>
      <c r="M141" s="652"/>
      <c r="N141" s="652">
        <v>1</v>
      </c>
      <c r="O141" s="652">
        <v>1132</v>
      </c>
      <c r="P141" s="665">
        <v>0.20160284951024043</v>
      </c>
      <c r="Q141" s="653">
        <v>1132</v>
      </c>
    </row>
    <row r="142" spans="1:17" ht="14.4" customHeight="1" x14ac:dyDescent="0.3">
      <c r="A142" s="648" t="s">
        <v>553</v>
      </c>
      <c r="B142" s="649" t="s">
        <v>2817</v>
      </c>
      <c r="C142" s="649" t="s">
        <v>2624</v>
      </c>
      <c r="D142" s="649" t="s">
        <v>2995</v>
      </c>
      <c r="E142" s="649" t="s">
        <v>2996</v>
      </c>
      <c r="F142" s="652">
        <v>1</v>
      </c>
      <c r="G142" s="652">
        <v>2851</v>
      </c>
      <c r="H142" s="652">
        <v>1</v>
      </c>
      <c r="I142" s="652">
        <v>2851</v>
      </c>
      <c r="J142" s="652"/>
      <c r="K142" s="652"/>
      <c r="L142" s="652"/>
      <c r="M142" s="652"/>
      <c r="N142" s="652"/>
      <c r="O142" s="652"/>
      <c r="P142" s="665"/>
      <c r="Q142" s="653"/>
    </row>
    <row r="143" spans="1:17" ht="14.4" customHeight="1" x14ac:dyDescent="0.3">
      <c r="A143" s="648" t="s">
        <v>553</v>
      </c>
      <c r="B143" s="649" t="s">
        <v>2817</v>
      </c>
      <c r="C143" s="649" t="s">
        <v>2624</v>
      </c>
      <c r="D143" s="649" t="s">
        <v>2997</v>
      </c>
      <c r="E143" s="649" t="s">
        <v>2998</v>
      </c>
      <c r="F143" s="652">
        <v>9</v>
      </c>
      <c r="G143" s="652">
        <v>10215</v>
      </c>
      <c r="H143" s="652">
        <v>1</v>
      </c>
      <c r="I143" s="652">
        <v>1135</v>
      </c>
      <c r="J143" s="652">
        <v>3</v>
      </c>
      <c r="K143" s="652">
        <v>3432</v>
      </c>
      <c r="L143" s="652">
        <v>0.33597650513950073</v>
      </c>
      <c r="M143" s="652">
        <v>1144</v>
      </c>
      <c r="N143" s="652">
        <v>21</v>
      </c>
      <c r="O143" s="652">
        <v>24129</v>
      </c>
      <c r="P143" s="665">
        <v>2.3621145374449339</v>
      </c>
      <c r="Q143" s="653">
        <v>1149</v>
      </c>
    </row>
    <row r="144" spans="1:17" ht="14.4" customHeight="1" x14ac:dyDescent="0.3">
      <c r="A144" s="648" t="s">
        <v>553</v>
      </c>
      <c r="B144" s="649" t="s">
        <v>2817</v>
      </c>
      <c r="C144" s="649" t="s">
        <v>2624</v>
      </c>
      <c r="D144" s="649" t="s">
        <v>2999</v>
      </c>
      <c r="E144" s="649" t="s">
        <v>3000</v>
      </c>
      <c r="F144" s="652"/>
      <c r="G144" s="652"/>
      <c r="H144" s="652"/>
      <c r="I144" s="652"/>
      <c r="J144" s="652">
        <v>1</v>
      </c>
      <c r="K144" s="652">
        <v>4389</v>
      </c>
      <c r="L144" s="652"/>
      <c r="M144" s="652">
        <v>4389</v>
      </c>
      <c r="N144" s="652"/>
      <c r="O144" s="652"/>
      <c r="P144" s="665"/>
      <c r="Q144" s="653"/>
    </row>
    <row r="145" spans="1:17" ht="14.4" customHeight="1" x14ac:dyDescent="0.3">
      <c r="A145" s="648" t="s">
        <v>553</v>
      </c>
      <c r="B145" s="649" t="s">
        <v>2817</v>
      </c>
      <c r="C145" s="649" t="s">
        <v>2624</v>
      </c>
      <c r="D145" s="649" t="s">
        <v>3001</v>
      </c>
      <c r="E145" s="649" t="s">
        <v>3002</v>
      </c>
      <c r="F145" s="652">
        <v>11</v>
      </c>
      <c r="G145" s="652">
        <v>7318</v>
      </c>
      <c r="H145" s="652">
        <v>1</v>
      </c>
      <c r="I145" s="652">
        <v>665.27272727272725</v>
      </c>
      <c r="J145" s="652">
        <v>21</v>
      </c>
      <c r="K145" s="652">
        <v>14100</v>
      </c>
      <c r="L145" s="652">
        <v>1.9267559442470621</v>
      </c>
      <c r="M145" s="652">
        <v>671.42857142857144</v>
      </c>
      <c r="N145" s="652">
        <v>26</v>
      </c>
      <c r="O145" s="652">
        <v>17652</v>
      </c>
      <c r="P145" s="665">
        <v>2.4121344629680239</v>
      </c>
      <c r="Q145" s="653">
        <v>678.92307692307691</v>
      </c>
    </row>
    <row r="146" spans="1:17" ht="14.4" customHeight="1" x14ac:dyDescent="0.3">
      <c r="A146" s="648" t="s">
        <v>553</v>
      </c>
      <c r="B146" s="649" t="s">
        <v>2817</v>
      </c>
      <c r="C146" s="649" t="s">
        <v>2624</v>
      </c>
      <c r="D146" s="649" t="s">
        <v>3003</v>
      </c>
      <c r="E146" s="649" t="s">
        <v>3004</v>
      </c>
      <c r="F146" s="652">
        <v>1</v>
      </c>
      <c r="G146" s="652">
        <v>4502</v>
      </c>
      <c r="H146" s="652">
        <v>1</v>
      </c>
      <c r="I146" s="652">
        <v>4502</v>
      </c>
      <c r="J146" s="652"/>
      <c r="K146" s="652"/>
      <c r="L146" s="652"/>
      <c r="M146" s="652"/>
      <c r="N146" s="652"/>
      <c r="O146" s="652"/>
      <c r="P146" s="665"/>
      <c r="Q146" s="653"/>
    </row>
    <row r="147" spans="1:17" ht="14.4" customHeight="1" x14ac:dyDescent="0.3">
      <c r="A147" s="648" t="s">
        <v>553</v>
      </c>
      <c r="B147" s="649" t="s">
        <v>2817</v>
      </c>
      <c r="C147" s="649" t="s">
        <v>2624</v>
      </c>
      <c r="D147" s="649" t="s">
        <v>3005</v>
      </c>
      <c r="E147" s="649" t="s">
        <v>3006</v>
      </c>
      <c r="F147" s="652">
        <v>1</v>
      </c>
      <c r="G147" s="652">
        <v>1897</v>
      </c>
      <c r="H147" s="652">
        <v>1</v>
      </c>
      <c r="I147" s="652">
        <v>1897</v>
      </c>
      <c r="J147" s="652">
        <v>2</v>
      </c>
      <c r="K147" s="652">
        <v>3822</v>
      </c>
      <c r="L147" s="652">
        <v>2.0147601476014758</v>
      </c>
      <c r="M147" s="652">
        <v>1911</v>
      </c>
      <c r="N147" s="652">
        <v>4</v>
      </c>
      <c r="O147" s="652">
        <v>7669</v>
      </c>
      <c r="P147" s="665">
        <v>4.0426989984185555</v>
      </c>
      <c r="Q147" s="653">
        <v>1917.25</v>
      </c>
    </row>
    <row r="148" spans="1:17" ht="14.4" customHeight="1" x14ac:dyDescent="0.3">
      <c r="A148" s="648" t="s">
        <v>553</v>
      </c>
      <c r="B148" s="649" t="s">
        <v>2817</v>
      </c>
      <c r="C148" s="649" t="s">
        <v>2624</v>
      </c>
      <c r="D148" s="649" t="s">
        <v>3007</v>
      </c>
      <c r="E148" s="649" t="s">
        <v>3008</v>
      </c>
      <c r="F148" s="652">
        <v>9</v>
      </c>
      <c r="G148" s="652">
        <v>11376</v>
      </c>
      <c r="H148" s="652">
        <v>1</v>
      </c>
      <c r="I148" s="652">
        <v>1264</v>
      </c>
      <c r="J148" s="652"/>
      <c r="K148" s="652"/>
      <c r="L148" s="652"/>
      <c r="M148" s="652"/>
      <c r="N148" s="652"/>
      <c r="O148" s="652"/>
      <c r="P148" s="665"/>
      <c r="Q148" s="653"/>
    </row>
    <row r="149" spans="1:17" ht="14.4" customHeight="1" x14ac:dyDescent="0.3">
      <c r="A149" s="648" t="s">
        <v>553</v>
      </c>
      <c r="B149" s="649" t="s">
        <v>2817</v>
      </c>
      <c r="C149" s="649" t="s">
        <v>2624</v>
      </c>
      <c r="D149" s="649" t="s">
        <v>3009</v>
      </c>
      <c r="E149" s="649" t="s">
        <v>3010</v>
      </c>
      <c r="F149" s="652">
        <v>10</v>
      </c>
      <c r="G149" s="652">
        <v>9820</v>
      </c>
      <c r="H149" s="652">
        <v>1</v>
      </c>
      <c r="I149" s="652">
        <v>982</v>
      </c>
      <c r="J149" s="652"/>
      <c r="K149" s="652"/>
      <c r="L149" s="652"/>
      <c r="M149" s="652"/>
      <c r="N149" s="652"/>
      <c r="O149" s="652"/>
      <c r="P149" s="665"/>
      <c r="Q149" s="653"/>
    </row>
    <row r="150" spans="1:17" ht="14.4" customHeight="1" x14ac:dyDescent="0.3">
      <c r="A150" s="648" t="s">
        <v>553</v>
      </c>
      <c r="B150" s="649" t="s">
        <v>2817</v>
      </c>
      <c r="C150" s="649" t="s">
        <v>2624</v>
      </c>
      <c r="D150" s="649" t="s">
        <v>2767</v>
      </c>
      <c r="E150" s="649" t="s">
        <v>2768</v>
      </c>
      <c r="F150" s="652">
        <v>1</v>
      </c>
      <c r="G150" s="652">
        <v>154</v>
      </c>
      <c r="H150" s="652">
        <v>1</v>
      </c>
      <c r="I150" s="652">
        <v>154</v>
      </c>
      <c r="J150" s="652"/>
      <c r="K150" s="652"/>
      <c r="L150" s="652"/>
      <c r="M150" s="652"/>
      <c r="N150" s="652"/>
      <c r="O150" s="652"/>
      <c r="P150" s="665"/>
      <c r="Q150" s="653"/>
    </row>
    <row r="151" spans="1:17" ht="14.4" customHeight="1" x14ac:dyDescent="0.3">
      <c r="A151" s="648" t="s">
        <v>553</v>
      </c>
      <c r="B151" s="649" t="s">
        <v>2817</v>
      </c>
      <c r="C151" s="649" t="s">
        <v>2624</v>
      </c>
      <c r="D151" s="649" t="s">
        <v>2769</v>
      </c>
      <c r="E151" s="649" t="s">
        <v>2770</v>
      </c>
      <c r="F151" s="652">
        <v>9</v>
      </c>
      <c r="G151" s="652">
        <v>3681</v>
      </c>
      <c r="H151" s="652">
        <v>1</v>
      </c>
      <c r="I151" s="652">
        <v>409</v>
      </c>
      <c r="J151" s="652"/>
      <c r="K151" s="652"/>
      <c r="L151" s="652"/>
      <c r="M151" s="652"/>
      <c r="N151" s="652"/>
      <c r="O151" s="652"/>
      <c r="P151" s="665"/>
      <c r="Q151" s="653"/>
    </row>
    <row r="152" spans="1:17" ht="14.4" customHeight="1" x14ac:dyDescent="0.3">
      <c r="A152" s="648" t="s">
        <v>553</v>
      </c>
      <c r="B152" s="649" t="s">
        <v>2817</v>
      </c>
      <c r="C152" s="649" t="s">
        <v>2624</v>
      </c>
      <c r="D152" s="649" t="s">
        <v>3011</v>
      </c>
      <c r="E152" s="649" t="s">
        <v>3012</v>
      </c>
      <c r="F152" s="652">
        <v>2</v>
      </c>
      <c r="G152" s="652">
        <v>622</v>
      </c>
      <c r="H152" s="652">
        <v>1</v>
      </c>
      <c r="I152" s="652">
        <v>311</v>
      </c>
      <c r="J152" s="652">
        <v>2</v>
      </c>
      <c r="K152" s="652">
        <v>626</v>
      </c>
      <c r="L152" s="652">
        <v>1.0064308681672025</v>
      </c>
      <c r="M152" s="652">
        <v>313</v>
      </c>
      <c r="N152" s="652">
        <v>1</v>
      </c>
      <c r="O152" s="652">
        <v>313</v>
      </c>
      <c r="P152" s="665">
        <v>0.50321543408360125</v>
      </c>
      <c r="Q152" s="653">
        <v>313</v>
      </c>
    </row>
    <row r="153" spans="1:17" ht="14.4" customHeight="1" x14ac:dyDescent="0.3">
      <c r="A153" s="648" t="s">
        <v>553</v>
      </c>
      <c r="B153" s="649" t="s">
        <v>2817</v>
      </c>
      <c r="C153" s="649" t="s">
        <v>2624</v>
      </c>
      <c r="D153" s="649" t="s">
        <v>2771</v>
      </c>
      <c r="E153" s="649" t="s">
        <v>2772</v>
      </c>
      <c r="F153" s="652">
        <v>12</v>
      </c>
      <c r="G153" s="652">
        <v>1080</v>
      </c>
      <c r="H153" s="652">
        <v>1</v>
      </c>
      <c r="I153" s="652">
        <v>90</v>
      </c>
      <c r="J153" s="652">
        <v>1</v>
      </c>
      <c r="K153" s="652">
        <v>90</v>
      </c>
      <c r="L153" s="652">
        <v>8.3333333333333329E-2</v>
      </c>
      <c r="M153" s="652">
        <v>90</v>
      </c>
      <c r="N153" s="652"/>
      <c r="O153" s="652"/>
      <c r="P153" s="665"/>
      <c r="Q153" s="653"/>
    </row>
    <row r="154" spans="1:17" ht="14.4" customHeight="1" x14ac:dyDescent="0.3">
      <c r="A154" s="648" t="s">
        <v>553</v>
      </c>
      <c r="B154" s="649" t="s">
        <v>2817</v>
      </c>
      <c r="C154" s="649" t="s">
        <v>2624</v>
      </c>
      <c r="D154" s="649" t="s">
        <v>3013</v>
      </c>
      <c r="E154" s="649" t="s">
        <v>3014</v>
      </c>
      <c r="F154" s="652">
        <v>12</v>
      </c>
      <c r="G154" s="652">
        <v>22176</v>
      </c>
      <c r="H154" s="652">
        <v>1</v>
      </c>
      <c r="I154" s="652">
        <v>1848</v>
      </c>
      <c r="J154" s="652">
        <v>15</v>
      </c>
      <c r="K154" s="652">
        <v>27960</v>
      </c>
      <c r="L154" s="652">
        <v>1.2608225108225108</v>
      </c>
      <c r="M154" s="652">
        <v>1864</v>
      </c>
      <c r="N154" s="652">
        <v>16</v>
      </c>
      <c r="O154" s="652">
        <v>30121</v>
      </c>
      <c r="P154" s="665">
        <v>1.358270202020202</v>
      </c>
      <c r="Q154" s="653">
        <v>1882.5625</v>
      </c>
    </row>
    <row r="155" spans="1:17" ht="14.4" customHeight="1" x14ac:dyDescent="0.3">
      <c r="A155" s="648" t="s">
        <v>553</v>
      </c>
      <c r="B155" s="649" t="s">
        <v>2817</v>
      </c>
      <c r="C155" s="649" t="s">
        <v>2624</v>
      </c>
      <c r="D155" s="649" t="s">
        <v>3015</v>
      </c>
      <c r="E155" s="649" t="s">
        <v>3016</v>
      </c>
      <c r="F155" s="652"/>
      <c r="G155" s="652"/>
      <c r="H155" s="652"/>
      <c r="I155" s="652"/>
      <c r="J155" s="652">
        <v>6</v>
      </c>
      <c r="K155" s="652">
        <v>4836</v>
      </c>
      <c r="L155" s="652"/>
      <c r="M155" s="652">
        <v>806</v>
      </c>
      <c r="N155" s="652">
        <v>4</v>
      </c>
      <c r="O155" s="652">
        <v>3260</v>
      </c>
      <c r="P155" s="665"/>
      <c r="Q155" s="653">
        <v>815</v>
      </c>
    </row>
    <row r="156" spans="1:17" ht="14.4" customHeight="1" x14ac:dyDescent="0.3">
      <c r="A156" s="648" t="s">
        <v>553</v>
      </c>
      <c r="B156" s="649" t="s">
        <v>2817</v>
      </c>
      <c r="C156" s="649" t="s">
        <v>2624</v>
      </c>
      <c r="D156" s="649" t="s">
        <v>3017</v>
      </c>
      <c r="E156" s="649" t="s">
        <v>3018</v>
      </c>
      <c r="F156" s="652">
        <v>7</v>
      </c>
      <c r="G156" s="652">
        <v>16443</v>
      </c>
      <c r="H156" s="652">
        <v>1</v>
      </c>
      <c r="I156" s="652">
        <v>2349</v>
      </c>
      <c r="J156" s="652">
        <v>19</v>
      </c>
      <c r="K156" s="652">
        <v>44859</v>
      </c>
      <c r="L156" s="652">
        <v>2.7281517971173144</v>
      </c>
      <c r="M156" s="652">
        <v>2361</v>
      </c>
      <c r="N156" s="652">
        <v>17</v>
      </c>
      <c r="O156" s="652">
        <v>40431</v>
      </c>
      <c r="P156" s="665">
        <v>2.458857872650976</v>
      </c>
      <c r="Q156" s="653">
        <v>2378.294117647059</v>
      </c>
    </row>
    <row r="157" spans="1:17" ht="14.4" customHeight="1" x14ac:dyDescent="0.3">
      <c r="A157" s="648" t="s">
        <v>553</v>
      </c>
      <c r="B157" s="649" t="s">
        <v>2817</v>
      </c>
      <c r="C157" s="649" t="s">
        <v>2624</v>
      </c>
      <c r="D157" s="649" t="s">
        <v>3019</v>
      </c>
      <c r="E157" s="649" t="s">
        <v>3020</v>
      </c>
      <c r="F157" s="652">
        <v>1</v>
      </c>
      <c r="G157" s="652">
        <v>3311</v>
      </c>
      <c r="H157" s="652">
        <v>1</v>
      </c>
      <c r="I157" s="652">
        <v>3311</v>
      </c>
      <c r="J157" s="652"/>
      <c r="K157" s="652"/>
      <c r="L157" s="652"/>
      <c r="M157" s="652"/>
      <c r="N157" s="652"/>
      <c r="O157" s="652"/>
      <c r="P157" s="665"/>
      <c r="Q157" s="653"/>
    </row>
    <row r="158" spans="1:17" ht="14.4" customHeight="1" x14ac:dyDescent="0.3">
      <c r="A158" s="648" t="s">
        <v>553</v>
      </c>
      <c r="B158" s="649" t="s">
        <v>2817</v>
      </c>
      <c r="C158" s="649" t="s">
        <v>2624</v>
      </c>
      <c r="D158" s="649" t="s">
        <v>3021</v>
      </c>
      <c r="E158" s="649" t="s">
        <v>3022</v>
      </c>
      <c r="F158" s="652">
        <v>5</v>
      </c>
      <c r="G158" s="652">
        <v>6295</v>
      </c>
      <c r="H158" s="652">
        <v>1</v>
      </c>
      <c r="I158" s="652">
        <v>1259</v>
      </c>
      <c r="J158" s="652">
        <v>1</v>
      </c>
      <c r="K158" s="652">
        <v>1266</v>
      </c>
      <c r="L158" s="652">
        <v>0.20111199364575061</v>
      </c>
      <c r="M158" s="652">
        <v>1266</v>
      </c>
      <c r="N158" s="652">
        <v>4</v>
      </c>
      <c r="O158" s="652">
        <v>5106</v>
      </c>
      <c r="P158" s="665">
        <v>0.81111993645750591</v>
      </c>
      <c r="Q158" s="653">
        <v>1276.5</v>
      </c>
    </row>
    <row r="159" spans="1:17" ht="14.4" customHeight="1" x14ac:dyDescent="0.3">
      <c r="A159" s="648" t="s">
        <v>553</v>
      </c>
      <c r="B159" s="649" t="s">
        <v>2817</v>
      </c>
      <c r="C159" s="649" t="s">
        <v>2624</v>
      </c>
      <c r="D159" s="649" t="s">
        <v>3023</v>
      </c>
      <c r="E159" s="649" t="s">
        <v>3024</v>
      </c>
      <c r="F159" s="652"/>
      <c r="G159" s="652"/>
      <c r="H159" s="652"/>
      <c r="I159" s="652"/>
      <c r="J159" s="652">
        <v>2</v>
      </c>
      <c r="K159" s="652">
        <v>1058</v>
      </c>
      <c r="L159" s="652"/>
      <c r="M159" s="652">
        <v>529</v>
      </c>
      <c r="N159" s="652"/>
      <c r="O159" s="652"/>
      <c r="P159" s="665"/>
      <c r="Q159" s="653"/>
    </row>
    <row r="160" spans="1:17" ht="14.4" customHeight="1" x14ac:dyDescent="0.3">
      <c r="A160" s="648" t="s">
        <v>553</v>
      </c>
      <c r="B160" s="649" t="s">
        <v>2817</v>
      </c>
      <c r="C160" s="649" t="s">
        <v>2624</v>
      </c>
      <c r="D160" s="649" t="s">
        <v>3025</v>
      </c>
      <c r="E160" s="649" t="s">
        <v>3026</v>
      </c>
      <c r="F160" s="652">
        <v>1</v>
      </c>
      <c r="G160" s="652">
        <v>1680</v>
      </c>
      <c r="H160" s="652">
        <v>1</v>
      </c>
      <c r="I160" s="652">
        <v>1680</v>
      </c>
      <c r="J160" s="652">
        <v>3</v>
      </c>
      <c r="K160" s="652">
        <v>5061</v>
      </c>
      <c r="L160" s="652">
        <v>3.0125000000000002</v>
      </c>
      <c r="M160" s="652">
        <v>1687</v>
      </c>
      <c r="N160" s="652"/>
      <c r="O160" s="652"/>
      <c r="P160" s="665"/>
      <c r="Q160" s="653"/>
    </row>
    <row r="161" spans="1:17" ht="14.4" customHeight="1" x14ac:dyDescent="0.3">
      <c r="A161" s="648" t="s">
        <v>553</v>
      </c>
      <c r="B161" s="649" t="s">
        <v>2817</v>
      </c>
      <c r="C161" s="649" t="s">
        <v>2624</v>
      </c>
      <c r="D161" s="649" t="s">
        <v>2773</v>
      </c>
      <c r="E161" s="649" t="s">
        <v>2774</v>
      </c>
      <c r="F161" s="652">
        <v>1</v>
      </c>
      <c r="G161" s="652">
        <v>92</v>
      </c>
      <c r="H161" s="652">
        <v>1</v>
      </c>
      <c r="I161" s="652">
        <v>92</v>
      </c>
      <c r="J161" s="652">
        <v>2</v>
      </c>
      <c r="K161" s="652">
        <v>184</v>
      </c>
      <c r="L161" s="652">
        <v>2</v>
      </c>
      <c r="M161" s="652">
        <v>92</v>
      </c>
      <c r="N161" s="652"/>
      <c r="O161" s="652"/>
      <c r="P161" s="665"/>
      <c r="Q161" s="653"/>
    </row>
    <row r="162" spans="1:17" ht="14.4" customHeight="1" x14ac:dyDescent="0.3">
      <c r="A162" s="648" t="s">
        <v>553</v>
      </c>
      <c r="B162" s="649" t="s">
        <v>2817</v>
      </c>
      <c r="C162" s="649" t="s">
        <v>2624</v>
      </c>
      <c r="D162" s="649" t="s">
        <v>3027</v>
      </c>
      <c r="E162" s="649" t="s">
        <v>3028</v>
      </c>
      <c r="F162" s="652">
        <v>2</v>
      </c>
      <c r="G162" s="652">
        <v>3132</v>
      </c>
      <c r="H162" s="652">
        <v>1</v>
      </c>
      <c r="I162" s="652">
        <v>1566</v>
      </c>
      <c r="J162" s="652"/>
      <c r="K162" s="652"/>
      <c r="L162" s="652"/>
      <c r="M162" s="652"/>
      <c r="N162" s="652"/>
      <c r="O162" s="652"/>
      <c r="P162" s="665"/>
      <c r="Q162" s="653"/>
    </row>
    <row r="163" spans="1:17" ht="14.4" customHeight="1" x14ac:dyDescent="0.3">
      <c r="A163" s="648" t="s">
        <v>553</v>
      </c>
      <c r="B163" s="649" t="s">
        <v>2817</v>
      </c>
      <c r="C163" s="649" t="s">
        <v>2624</v>
      </c>
      <c r="D163" s="649" t="s">
        <v>3029</v>
      </c>
      <c r="E163" s="649" t="s">
        <v>3030</v>
      </c>
      <c r="F163" s="652"/>
      <c r="G163" s="652"/>
      <c r="H163" s="652"/>
      <c r="I163" s="652"/>
      <c r="J163" s="652">
        <v>3</v>
      </c>
      <c r="K163" s="652">
        <v>6138</v>
      </c>
      <c r="L163" s="652"/>
      <c r="M163" s="652">
        <v>2046</v>
      </c>
      <c r="N163" s="652">
        <v>4</v>
      </c>
      <c r="O163" s="652">
        <v>8247</v>
      </c>
      <c r="P163" s="665"/>
      <c r="Q163" s="653">
        <v>2061.75</v>
      </c>
    </row>
    <row r="164" spans="1:17" ht="14.4" customHeight="1" x14ac:dyDescent="0.3">
      <c r="A164" s="648" t="s">
        <v>553</v>
      </c>
      <c r="B164" s="649" t="s">
        <v>2817</v>
      </c>
      <c r="C164" s="649" t="s">
        <v>2624</v>
      </c>
      <c r="D164" s="649" t="s">
        <v>3031</v>
      </c>
      <c r="E164" s="649" t="s">
        <v>3032</v>
      </c>
      <c r="F164" s="652"/>
      <c r="G164" s="652"/>
      <c r="H164" s="652"/>
      <c r="I164" s="652"/>
      <c r="J164" s="652"/>
      <c r="K164" s="652"/>
      <c r="L164" s="652"/>
      <c r="M164" s="652"/>
      <c r="N164" s="652">
        <v>2</v>
      </c>
      <c r="O164" s="652">
        <v>542</v>
      </c>
      <c r="P164" s="665"/>
      <c r="Q164" s="653">
        <v>271</v>
      </c>
    </row>
    <row r="165" spans="1:17" ht="14.4" customHeight="1" x14ac:dyDescent="0.3">
      <c r="A165" s="648" t="s">
        <v>553</v>
      </c>
      <c r="B165" s="649" t="s">
        <v>2817</v>
      </c>
      <c r="C165" s="649" t="s">
        <v>2624</v>
      </c>
      <c r="D165" s="649" t="s">
        <v>3033</v>
      </c>
      <c r="E165" s="649" t="s">
        <v>3034</v>
      </c>
      <c r="F165" s="652">
        <v>2</v>
      </c>
      <c r="G165" s="652">
        <v>1328</v>
      </c>
      <c r="H165" s="652">
        <v>1</v>
      </c>
      <c r="I165" s="652">
        <v>664</v>
      </c>
      <c r="J165" s="652"/>
      <c r="K165" s="652"/>
      <c r="L165" s="652"/>
      <c r="M165" s="652"/>
      <c r="N165" s="652"/>
      <c r="O165" s="652"/>
      <c r="P165" s="665"/>
      <c r="Q165" s="653"/>
    </row>
    <row r="166" spans="1:17" ht="14.4" customHeight="1" x14ac:dyDescent="0.3">
      <c r="A166" s="648" t="s">
        <v>553</v>
      </c>
      <c r="B166" s="649" t="s">
        <v>2817</v>
      </c>
      <c r="C166" s="649" t="s">
        <v>2624</v>
      </c>
      <c r="D166" s="649" t="s">
        <v>3035</v>
      </c>
      <c r="E166" s="649" t="s">
        <v>3036</v>
      </c>
      <c r="F166" s="652">
        <v>1</v>
      </c>
      <c r="G166" s="652">
        <v>2187</v>
      </c>
      <c r="H166" s="652">
        <v>1</v>
      </c>
      <c r="I166" s="652">
        <v>2187</v>
      </c>
      <c r="J166" s="652"/>
      <c r="K166" s="652"/>
      <c r="L166" s="652"/>
      <c r="M166" s="652"/>
      <c r="N166" s="652"/>
      <c r="O166" s="652"/>
      <c r="P166" s="665"/>
      <c r="Q166" s="653"/>
    </row>
    <row r="167" spans="1:17" ht="14.4" customHeight="1" x14ac:dyDescent="0.3">
      <c r="A167" s="648" t="s">
        <v>553</v>
      </c>
      <c r="B167" s="649" t="s">
        <v>2817</v>
      </c>
      <c r="C167" s="649" t="s">
        <v>2624</v>
      </c>
      <c r="D167" s="649" t="s">
        <v>3037</v>
      </c>
      <c r="E167" s="649" t="s">
        <v>3038</v>
      </c>
      <c r="F167" s="652"/>
      <c r="G167" s="652"/>
      <c r="H167" s="652"/>
      <c r="I167" s="652"/>
      <c r="J167" s="652"/>
      <c r="K167" s="652"/>
      <c r="L167" s="652"/>
      <c r="M167" s="652"/>
      <c r="N167" s="652">
        <v>2</v>
      </c>
      <c r="O167" s="652">
        <v>11668</v>
      </c>
      <c r="P167" s="665"/>
      <c r="Q167" s="653">
        <v>5834</v>
      </c>
    </row>
    <row r="168" spans="1:17" ht="14.4" customHeight="1" x14ac:dyDescent="0.3">
      <c r="A168" s="648" t="s">
        <v>553</v>
      </c>
      <c r="B168" s="649" t="s">
        <v>2817</v>
      </c>
      <c r="C168" s="649" t="s">
        <v>2624</v>
      </c>
      <c r="D168" s="649" t="s">
        <v>3039</v>
      </c>
      <c r="E168" s="649" t="s">
        <v>3040</v>
      </c>
      <c r="F168" s="652"/>
      <c r="G168" s="652"/>
      <c r="H168" s="652"/>
      <c r="I168" s="652"/>
      <c r="J168" s="652"/>
      <c r="K168" s="652"/>
      <c r="L168" s="652"/>
      <c r="M168" s="652"/>
      <c r="N168" s="652">
        <v>3</v>
      </c>
      <c r="O168" s="652">
        <v>8757</v>
      </c>
      <c r="P168" s="665"/>
      <c r="Q168" s="653">
        <v>2919</v>
      </c>
    </row>
    <row r="169" spans="1:17" ht="14.4" customHeight="1" x14ac:dyDescent="0.3">
      <c r="A169" s="648" t="s">
        <v>553</v>
      </c>
      <c r="B169" s="649" t="s">
        <v>2817</v>
      </c>
      <c r="C169" s="649" t="s">
        <v>2624</v>
      </c>
      <c r="D169" s="649" t="s">
        <v>3041</v>
      </c>
      <c r="E169" s="649" t="s">
        <v>3042</v>
      </c>
      <c r="F169" s="652">
        <v>0</v>
      </c>
      <c r="G169" s="652">
        <v>0</v>
      </c>
      <c r="H169" s="652"/>
      <c r="I169" s="652"/>
      <c r="J169" s="652">
        <v>0</v>
      </c>
      <c r="K169" s="652">
        <v>0</v>
      </c>
      <c r="L169" s="652"/>
      <c r="M169" s="652"/>
      <c r="N169" s="652">
        <v>0</v>
      </c>
      <c r="O169" s="652">
        <v>0</v>
      </c>
      <c r="P169" s="665"/>
      <c r="Q169" s="653"/>
    </row>
    <row r="170" spans="1:17" ht="14.4" customHeight="1" x14ac:dyDescent="0.3">
      <c r="A170" s="648" t="s">
        <v>553</v>
      </c>
      <c r="B170" s="649" t="s">
        <v>2817</v>
      </c>
      <c r="C170" s="649" t="s">
        <v>2624</v>
      </c>
      <c r="D170" s="649" t="s">
        <v>3043</v>
      </c>
      <c r="E170" s="649" t="s">
        <v>3044</v>
      </c>
      <c r="F170" s="652">
        <v>146</v>
      </c>
      <c r="G170" s="652">
        <v>0</v>
      </c>
      <c r="H170" s="652"/>
      <c r="I170" s="652">
        <v>0</v>
      </c>
      <c r="J170" s="652">
        <v>211</v>
      </c>
      <c r="K170" s="652">
        <v>0</v>
      </c>
      <c r="L170" s="652"/>
      <c r="M170" s="652">
        <v>0</v>
      </c>
      <c r="N170" s="652">
        <v>201</v>
      </c>
      <c r="O170" s="652">
        <v>0</v>
      </c>
      <c r="P170" s="665"/>
      <c r="Q170" s="653">
        <v>0</v>
      </c>
    </row>
    <row r="171" spans="1:17" ht="14.4" customHeight="1" x14ac:dyDescent="0.3">
      <c r="A171" s="648" t="s">
        <v>553</v>
      </c>
      <c r="B171" s="649" t="s">
        <v>2817</v>
      </c>
      <c r="C171" s="649" t="s">
        <v>2624</v>
      </c>
      <c r="D171" s="649" t="s">
        <v>2685</v>
      </c>
      <c r="E171" s="649" t="s">
        <v>2686</v>
      </c>
      <c r="F171" s="652">
        <v>28</v>
      </c>
      <c r="G171" s="652">
        <v>0</v>
      </c>
      <c r="H171" s="652"/>
      <c r="I171" s="652">
        <v>0</v>
      </c>
      <c r="J171" s="652">
        <v>59</v>
      </c>
      <c r="K171" s="652">
        <v>0</v>
      </c>
      <c r="L171" s="652"/>
      <c r="M171" s="652">
        <v>0</v>
      </c>
      <c r="N171" s="652"/>
      <c r="O171" s="652"/>
      <c r="P171" s="665"/>
      <c r="Q171" s="653"/>
    </row>
    <row r="172" spans="1:17" ht="14.4" customHeight="1" x14ac:dyDescent="0.3">
      <c r="A172" s="648" t="s">
        <v>553</v>
      </c>
      <c r="B172" s="649" t="s">
        <v>2817</v>
      </c>
      <c r="C172" s="649" t="s">
        <v>2624</v>
      </c>
      <c r="D172" s="649" t="s">
        <v>3045</v>
      </c>
      <c r="E172" s="649" t="s">
        <v>3046</v>
      </c>
      <c r="F172" s="652">
        <v>41</v>
      </c>
      <c r="G172" s="652">
        <v>0</v>
      </c>
      <c r="H172" s="652"/>
      <c r="I172" s="652">
        <v>0</v>
      </c>
      <c r="J172" s="652">
        <v>27</v>
      </c>
      <c r="K172" s="652">
        <v>0</v>
      </c>
      <c r="L172" s="652"/>
      <c r="M172" s="652">
        <v>0</v>
      </c>
      <c r="N172" s="652">
        <v>35</v>
      </c>
      <c r="O172" s="652">
        <v>0</v>
      </c>
      <c r="P172" s="665"/>
      <c r="Q172" s="653">
        <v>0</v>
      </c>
    </row>
    <row r="173" spans="1:17" ht="14.4" customHeight="1" x14ac:dyDescent="0.3">
      <c r="A173" s="648" t="s">
        <v>553</v>
      </c>
      <c r="B173" s="649" t="s">
        <v>2817</v>
      </c>
      <c r="C173" s="649" t="s">
        <v>2624</v>
      </c>
      <c r="D173" s="649" t="s">
        <v>3047</v>
      </c>
      <c r="E173" s="649" t="s">
        <v>3048</v>
      </c>
      <c r="F173" s="652"/>
      <c r="G173" s="652"/>
      <c r="H173" s="652"/>
      <c r="I173" s="652"/>
      <c r="J173" s="652"/>
      <c r="K173" s="652"/>
      <c r="L173" s="652"/>
      <c r="M173" s="652"/>
      <c r="N173" s="652">
        <v>1</v>
      </c>
      <c r="O173" s="652">
        <v>116</v>
      </c>
      <c r="P173" s="665"/>
      <c r="Q173" s="653">
        <v>116</v>
      </c>
    </row>
    <row r="174" spans="1:17" ht="14.4" customHeight="1" x14ac:dyDescent="0.3">
      <c r="A174" s="648" t="s">
        <v>553</v>
      </c>
      <c r="B174" s="649" t="s">
        <v>2817</v>
      </c>
      <c r="C174" s="649" t="s">
        <v>2624</v>
      </c>
      <c r="D174" s="649" t="s">
        <v>3049</v>
      </c>
      <c r="E174" s="649" t="s">
        <v>3050</v>
      </c>
      <c r="F174" s="652">
        <v>6</v>
      </c>
      <c r="G174" s="652">
        <v>618</v>
      </c>
      <c r="H174" s="652">
        <v>1</v>
      </c>
      <c r="I174" s="652">
        <v>103</v>
      </c>
      <c r="J174" s="652"/>
      <c r="K174" s="652"/>
      <c r="L174" s="652"/>
      <c r="M174" s="652"/>
      <c r="N174" s="652"/>
      <c r="O174" s="652"/>
      <c r="P174" s="665"/>
      <c r="Q174" s="653"/>
    </row>
    <row r="175" spans="1:17" ht="14.4" customHeight="1" x14ac:dyDescent="0.3">
      <c r="A175" s="648" t="s">
        <v>553</v>
      </c>
      <c r="B175" s="649" t="s">
        <v>2817</v>
      </c>
      <c r="C175" s="649" t="s">
        <v>2624</v>
      </c>
      <c r="D175" s="649" t="s">
        <v>3051</v>
      </c>
      <c r="E175" s="649" t="s">
        <v>3052</v>
      </c>
      <c r="F175" s="652">
        <v>2189</v>
      </c>
      <c r="G175" s="652">
        <v>0</v>
      </c>
      <c r="H175" s="652"/>
      <c r="I175" s="652">
        <v>0</v>
      </c>
      <c r="J175" s="652">
        <v>1583</v>
      </c>
      <c r="K175" s="652">
        <v>0</v>
      </c>
      <c r="L175" s="652"/>
      <c r="M175" s="652">
        <v>0</v>
      </c>
      <c r="N175" s="652"/>
      <c r="O175" s="652"/>
      <c r="P175" s="665"/>
      <c r="Q175" s="653"/>
    </row>
    <row r="176" spans="1:17" ht="14.4" customHeight="1" x14ac:dyDescent="0.3">
      <c r="A176" s="648" t="s">
        <v>553</v>
      </c>
      <c r="B176" s="649" t="s">
        <v>2817</v>
      </c>
      <c r="C176" s="649" t="s">
        <v>2624</v>
      </c>
      <c r="D176" s="649" t="s">
        <v>2777</v>
      </c>
      <c r="E176" s="649" t="s">
        <v>2778</v>
      </c>
      <c r="F176" s="652">
        <v>24</v>
      </c>
      <c r="G176" s="652">
        <v>1800</v>
      </c>
      <c r="H176" s="652">
        <v>1</v>
      </c>
      <c r="I176" s="652">
        <v>75</v>
      </c>
      <c r="J176" s="652">
        <v>11</v>
      </c>
      <c r="K176" s="652">
        <v>891</v>
      </c>
      <c r="L176" s="652">
        <v>0.495</v>
      </c>
      <c r="M176" s="652">
        <v>81</v>
      </c>
      <c r="N176" s="652">
        <v>14</v>
      </c>
      <c r="O176" s="652">
        <v>1142</v>
      </c>
      <c r="P176" s="665">
        <v>0.63444444444444448</v>
      </c>
      <c r="Q176" s="653">
        <v>81.571428571428569</v>
      </c>
    </row>
    <row r="177" spans="1:17" ht="14.4" customHeight="1" x14ac:dyDescent="0.3">
      <c r="A177" s="648" t="s">
        <v>553</v>
      </c>
      <c r="B177" s="649" t="s">
        <v>2817</v>
      </c>
      <c r="C177" s="649" t="s">
        <v>2624</v>
      </c>
      <c r="D177" s="649" t="s">
        <v>3053</v>
      </c>
      <c r="E177" s="649" t="s">
        <v>3054</v>
      </c>
      <c r="F177" s="652">
        <v>2291</v>
      </c>
      <c r="G177" s="652">
        <v>2432716</v>
      </c>
      <c r="H177" s="652">
        <v>1</v>
      </c>
      <c r="I177" s="652">
        <v>1061.8577040593627</v>
      </c>
      <c r="J177" s="652">
        <v>1739</v>
      </c>
      <c r="K177" s="652">
        <v>1845550</v>
      </c>
      <c r="L177" s="652">
        <v>0.75863767081730871</v>
      </c>
      <c r="M177" s="652">
        <v>1061.2708453133985</v>
      </c>
      <c r="N177" s="652">
        <v>2124</v>
      </c>
      <c r="O177" s="652">
        <v>2271583</v>
      </c>
      <c r="P177" s="665">
        <v>0.93376415496095722</v>
      </c>
      <c r="Q177" s="653">
        <v>1069.4835216572505</v>
      </c>
    </row>
    <row r="178" spans="1:17" ht="14.4" customHeight="1" x14ac:dyDescent="0.3">
      <c r="A178" s="648" t="s">
        <v>553</v>
      </c>
      <c r="B178" s="649" t="s">
        <v>2817</v>
      </c>
      <c r="C178" s="649" t="s">
        <v>2624</v>
      </c>
      <c r="D178" s="649" t="s">
        <v>3055</v>
      </c>
      <c r="E178" s="649" t="s">
        <v>3056</v>
      </c>
      <c r="F178" s="652">
        <v>7</v>
      </c>
      <c r="G178" s="652">
        <v>24430</v>
      </c>
      <c r="H178" s="652">
        <v>1</v>
      </c>
      <c r="I178" s="652">
        <v>3490</v>
      </c>
      <c r="J178" s="652"/>
      <c r="K178" s="652"/>
      <c r="L178" s="652"/>
      <c r="M178" s="652"/>
      <c r="N178" s="652"/>
      <c r="O178" s="652"/>
      <c r="P178" s="665"/>
      <c r="Q178" s="653"/>
    </row>
    <row r="179" spans="1:17" ht="14.4" customHeight="1" x14ac:dyDescent="0.3">
      <c r="A179" s="648" t="s">
        <v>553</v>
      </c>
      <c r="B179" s="649" t="s">
        <v>2817</v>
      </c>
      <c r="C179" s="649" t="s">
        <v>2624</v>
      </c>
      <c r="D179" s="649" t="s">
        <v>3057</v>
      </c>
      <c r="E179" s="649" t="s">
        <v>3058</v>
      </c>
      <c r="F179" s="652">
        <v>2</v>
      </c>
      <c r="G179" s="652">
        <v>1330</v>
      </c>
      <c r="H179" s="652">
        <v>1</v>
      </c>
      <c r="I179" s="652">
        <v>665</v>
      </c>
      <c r="J179" s="652"/>
      <c r="K179" s="652"/>
      <c r="L179" s="652"/>
      <c r="M179" s="652"/>
      <c r="N179" s="652"/>
      <c r="O179" s="652"/>
      <c r="P179" s="665"/>
      <c r="Q179" s="653"/>
    </row>
    <row r="180" spans="1:17" ht="14.4" customHeight="1" x14ac:dyDescent="0.3">
      <c r="A180" s="648" t="s">
        <v>553</v>
      </c>
      <c r="B180" s="649" t="s">
        <v>2817</v>
      </c>
      <c r="C180" s="649" t="s">
        <v>2624</v>
      </c>
      <c r="D180" s="649" t="s">
        <v>2701</v>
      </c>
      <c r="E180" s="649" t="s">
        <v>2702</v>
      </c>
      <c r="F180" s="652">
        <v>3</v>
      </c>
      <c r="G180" s="652">
        <v>0</v>
      </c>
      <c r="H180" s="652"/>
      <c r="I180" s="652">
        <v>0</v>
      </c>
      <c r="J180" s="652">
        <v>2</v>
      </c>
      <c r="K180" s="652">
        <v>0</v>
      </c>
      <c r="L180" s="652"/>
      <c r="M180" s="652">
        <v>0</v>
      </c>
      <c r="N180" s="652">
        <v>4</v>
      </c>
      <c r="O180" s="652">
        <v>0</v>
      </c>
      <c r="P180" s="665"/>
      <c r="Q180" s="653">
        <v>0</v>
      </c>
    </row>
    <row r="181" spans="1:17" ht="14.4" customHeight="1" x14ac:dyDescent="0.3">
      <c r="A181" s="648" t="s">
        <v>553</v>
      </c>
      <c r="B181" s="649" t="s">
        <v>2817</v>
      </c>
      <c r="C181" s="649" t="s">
        <v>2624</v>
      </c>
      <c r="D181" s="649" t="s">
        <v>3059</v>
      </c>
      <c r="E181" s="649" t="s">
        <v>3060</v>
      </c>
      <c r="F181" s="652"/>
      <c r="G181" s="652"/>
      <c r="H181" s="652"/>
      <c r="I181" s="652"/>
      <c r="J181" s="652"/>
      <c r="K181" s="652"/>
      <c r="L181" s="652"/>
      <c r="M181" s="652"/>
      <c r="N181" s="652">
        <v>1</v>
      </c>
      <c r="O181" s="652">
        <v>1892</v>
      </c>
      <c r="P181" s="665"/>
      <c r="Q181" s="653">
        <v>1892</v>
      </c>
    </row>
    <row r="182" spans="1:17" ht="14.4" customHeight="1" x14ac:dyDescent="0.3">
      <c r="A182" s="648" t="s">
        <v>553</v>
      </c>
      <c r="B182" s="649" t="s">
        <v>2817</v>
      </c>
      <c r="C182" s="649" t="s">
        <v>2624</v>
      </c>
      <c r="D182" s="649" t="s">
        <v>3061</v>
      </c>
      <c r="E182" s="649" t="s">
        <v>3062</v>
      </c>
      <c r="F182" s="652">
        <v>10</v>
      </c>
      <c r="G182" s="652">
        <v>56650</v>
      </c>
      <c r="H182" s="652">
        <v>1</v>
      </c>
      <c r="I182" s="652">
        <v>5665</v>
      </c>
      <c r="J182" s="652">
        <v>1</v>
      </c>
      <c r="K182" s="652">
        <v>5701</v>
      </c>
      <c r="L182" s="652">
        <v>0.10063548102383053</v>
      </c>
      <c r="M182" s="652">
        <v>5701</v>
      </c>
      <c r="N182" s="652"/>
      <c r="O182" s="652"/>
      <c r="P182" s="665"/>
      <c r="Q182" s="653"/>
    </row>
    <row r="183" spans="1:17" ht="14.4" customHeight="1" x14ac:dyDescent="0.3">
      <c r="A183" s="648" t="s">
        <v>553</v>
      </c>
      <c r="B183" s="649" t="s">
        <v>2817</v>
      </c>
      <c r="C183" s="649" t="s">
        <v>2624</v>
      </c>
      <c r="D183" s="649" t="s">
        <v>2805</v>
      </c>
      <c r="E183" s="649" t="s">
        <v>2806</v>
      </c>
      <c r="F183" s="652"/>
      <c r="G183" s="652"/>
      <c r="H183" s="652"/>
      <c r="I183" s="652"/>
      <c r="J183" s="652">
        <v>2</v>
      </c>
      <c r="K183" s="652">
        <v>1368</v>
      </c>
      <c r="L183" s="652"/>
      <c r="M183" s="652">
        <v>684</v>
      </c>
      <c r="N183" s="652">
        <v>3</v>
      </c>
      <c r="O183" s="652">
        <v>2062</v>
      </c>
      <c r="P183" s="665"/>
      <c r="Q183" s="653">
        <v>687.33333333333337</v>
      </c>
    </row>
    <row r="184" spans="1:17" ht="14.4" customHeight="1" x14ac:dyDescent="0.3">
      <c r="A184" s="648" t="s">
        <v>553</v>
      </c>
      <c r="B184" s="649" t="s">
        <v>2817</v>
      </c>
      <c r="C184" s="649" t="s">
        <v>2624</v>
      </c>
      <c r="D184" s="649" t="s">
        <v>3063</v>
      </c>
      <c r="E184" s="649" t="s">
        <v>3064</v>
      </c>
      <c r="F184" s="652"/>
      <c r="G184" s="652"/>
      <c r="H184" s="652"/>
      <c r="I184" s="652"/>
      <c r="J184" s="652">
        <v>1</v>
      </c>
      <c r="K184" s="652">
        <v>2843</v>
      </c>
      <c r="L184" s="652"/>
      <c r="M184" s="652">
        <v>2843</v>
      </c>
      <c r="N184" s="652">
        <v>4</v>
      </c>
      <c r="O184" s="652">
        <v>11426</v>
      </c>
      <c r="P184" s="665"/>
      <c r="Q184" s="653">
        <v>2856.5</v>
      </c>
    </row>
    <row r="185" spans="1:17" ht="14.4" customHeight="1" x14ac:dyDescent="0.3">
      <c r="A185" s="648" t="s">
        <v>553</v>
      </c>
      <c r="B185" s="649" t="s">
        <v>2817</v>
      </c>
      <c r="C185" s="649" t="s">
        <v>2624</v>
      </c>
      <c r="D185" s="649" t="s">
        <v>3065</v>
      </c>
      <c r="E185" s="649" t="s">
        <v>3066</v>
      </c>
      <c r="F185" s="652">
        <v>4</v>
      </c>
      <c r="G185" s="652">
        <v>0</v>
      </c>
      <c r="H185" s="652"/>
      <c r="I185" s="652">
        <v>0</v>
      </c>
      <c r="J185" s="652"/>
      <c r="K185" s="652"/>
      <c r="L185" s="652"/>
      <c r="M185" s="652"/>
      <c r="N185" s="652"/>
      <c r="O185" s="652"/>
      <c r="P185" s="665"/>
      <c r="Q185" s="653"/>
    </row>
    <row r="186" spans="1:17" ht="14.4" customHeight="1" x14ac:dyDescent="0.3">
      <c r="A186" s="648" t="s">
        <v>553</v>
      </c>
      <c r="B186" s="649" t="s">
        <v>2817</v>
      </c>
      <c r="C186" s="649" t="s">
        <v>2624</v>
      </c>
      <c r="D186" s="649" t="s">
        <v>3067</v>
      </c>
      <c r="E186" s="649" t="s">
        <v>3068</v>
      </c>
      <c r="F186" s="652">
        <v>1</v>
      </c>
      <c r="G186" s="652">
        <v>107</v>
      </c>
      <c r="H186" s="652">
        <v>1</v>
      </c>
      <c r="I186" s="652">
        <v>107</v>
      </c>
      <c r="J186" s="652"/>
      <c r="K186" s="652"/>
      <c r="L186" s="652"/>
      <c r="M186" s="652"/>
      <c r="N186" s="652"/>
      <c r="O186" s="652"/>
      <c r="P186" s="665"/>
      <c r="Q186" s="653"/>
    </row>
    <row r="187" spans="1:17" ht="14.4" customHeight="1" x14ac:dyDescent="0.3">
      <c r="A187" s="648" t="s">
        <v>553</v>
      </c>
      <c r="B187" s="649" t="s">
        <v>2817</v>
      </c>
      <c r="C187" s="649" t="s">
        <v>2624</v>
      </c>
      <c r="D187" s="649" t="s">
        <v>3069</v>
      </c>
      <c r="E187" s="649" t="s">
        <v>3070</v>
      </c>
      <c r="F187" s="652"/>
      <c r="G187" s="652"/>
      <c r="H187" s="652"/>
      <c r="I187" s="652"/>
      <c r="J187" s="652">
        <v>4</v>
      </c>
      <c r="K187" s="652">
        <v>10528</v>
      </c>
      <c r="L187" s="652"/>
      <c r="M187" s="652">
        <v>2632</v>
      </c>
      <c r="N187" s="652">
        <v>10</v>
      </c>
      <c r="O187" s="652">
        <v>26416</v>
      </c>
      <c r="P187" s="665"/>
      <c r="Q187" s="653">
        <v>2641.6</v>
      </c>
    </row>
    <row r="188" spans="1:17" ht="14.4" customHeight="1" x14ac:dyDescent="0.3">
      <c r="A188" s="648" t="s">
        <v>553</v>
      </c>
      <c r="B188" s="649" t="s">
        <v>2817</v>
      </c>
      <c r="C188" s="649" t="s">
        <v>2624</v>
      </c>
      <c r="D188" s="649" t="s">
        <v>3071</v>
      </c>
      <c r="E188" s="649" t="s">
        <v>3072</v>
      </c>
      <c r="F188" s="652">
        <v>8</v>
      </c>
      <c r="G188" s="652">
        <v>19608</v>
      </c>
      <c r="H188" s="652">
        <v>1</v>
      </c>
      <c r="I188" s="652">
        <v>2451</v>
      </c>
      <c r="J188" s="652">
        <v>8</v>
      </c>
      <c r="K188" s="652">
        <v>19744</v>
      </c>
      <c r="L188" s="652">
        <v>1.0069359445124439</v>
      </c>
      <c r="M188" s="652">
        <v>2468</v>
      </c>
      <c r="N188" s="652">
        <v>6</v>
      </c>
      <c r="O188" s="652">
        <v>14838</v>
      </c>
      <c r="P188" s="665">
        <v>0.75673194614443084</v>
      </c>
      <c r="Q188" s="653">
        <v>2473</v>
      </c>
    </row>
    <row r="189" spans="1:17" ht="14.4" customHeight="1" x14ac:dyDescent="0.3">
      <c r="A189" s="648" t="s">
        <v>553</v>
      </c>
      <c r="B189" s="649" t="s">
        <v>2817</v>
      </c>
      <c r="C189" s="649" t="s">
        <v>2624</v>
      </c>
      <c r="D189" s="649" t="s">
        <v>3073</v>
      </c>
      <c r="E189" s="649" t="s">
        <v>3074</v>
      </c>
      <c r="F189" s="652">
        <v>1</v>
      </c>
      <c r="G189" s="652">
        <v>5189</v>
      </c>
      <c r="H189" s="652">
        <v>1</v>
      </c>
      <c r="I189" s="652">
        <v>5189</v>
      </c>
      <c r="J189" s="652">
        <v>1</v>
      </c>
      <c r="K189" s="652">
        <v>5227</v>
      </c>
      <c r="L189" s="652">
        <v>1.0073231836577374</v>
      </c>
      <c r="M189" s="652">
        <v>5227</v>
      </c>
      <c r="N189" s="652">
        <v>1</v>
      </c>
      <c r="O189" s="652">
        <v>5227</v>
      </c>
      <c r="P189" s="665">
        <v>1.0073231836577374</v>
      </c>
      <c r="Q189" s="653">
        <v>5227</v>
      </c>
    </row>
    <row r="190" spans="1:17" ht="14.4" customHeight="1" x14ac:dyDescent="0.3">
      <c r="A190" s="648" t="s">
        <v>553</v>
      </c>
      <c r="B190" s="649" t="s">
        <v>2817</v>
      </c>
      <c r="C190" s="649" t="s">
        <v>2624</v>
      </c>
      <c r="D190" s="649" t="s">
        <v>3075</v>
      </c>
      <c r="E190" s="649" t="s">
        <v>3076</v>
      </c>
      <c r="F190" s="652">
        <v>7</v>
      </c>
      <c r="G190" s="652">
        <v>15204</v>
      </c>
      <c r="H190" s="652">
        <v>1</v>
      </c>
      <c r="I190" s="652">
        <v>2172</v>
      </c>
      <c r="J190" s="652">
        <v>15</v>
      </c>
      <c r="K190" s="652">
        <v>32835</v>
      </c>
      <c r="L190" s="652">
        <v>2.159629044988161</v>
      </c>
      <c r="M190" s="652">
        <v>2189</v>
      </c>
      <c r="N190" s="652">
        <v>10</v>
      </c>
      <c r="O190" s="652">
        <v>22130</v>
      </c>
      <c r="P190" s="665">
        <v>1.455538016311497</v>
      </c>
      <c r="Q190" s="653">
        <v>2213</v>
      </c>
    </row>
    <row r="191" spans="1:17" ht="14.4" customHeight="1" x14ac:dyDescent="0.3">
      <c r="A191" s="648" t="s">
        <v>553</v>
      </c>
      <c r="B191" s="649" t="s">
        <v>2817</v>
      </c>
      <c r="C191" s="649" t="s">
        <v>2624</v>
      </c>
      <c r="D191" s="649" t="s">
        <v>3077</v>
      </c>
      <c r="E191" s="649" t="s">
        <v>3078</v>
      </c>
      <c r="F191" s="652">
        <v>6</v>
      </c>
      <c r="G191" s="652">
        <v>2868</v>
      </c>
      <c r="H191" s="652">
        <v>1</v>
      </c>
      <c r="I191" s="652">
        <v>478</v>
      </c>
      <c r="J191" s="652"/>
      <c r="K191" s="652"/>
      <c r="L191" s="652"/>
      <c r="M191" s="652"/>
      <c r="N191" s="652"/>
      <c r="O191" s="652"/>
      <c r="P191" s="665"/>
      <c r="Q191" s="653"/>
    </row>
    <row r="192" spans="1:17" ht="14.4" customHeight="1" x14ac:dyDescent="0.3">
      <c r="A192" s="648" t="s">
        <v>553</v>
      </c>
      <c r="B192" s="649" t="s">
        <v>2817</v>
      </c>
      <c r="C192" s="649" t="s">
        <v>2624</v>
      </c>
      <c r="D192" s="649" t="s">
        <v>2787</v>
      </c>
      <c r="E192" s="649" t="s">
        <v>2788</v>
      </c>
      <c r="F192" s="652">
        <v>1</v>
      </c>
      <c r="G192" s="652">
        <v>310</v>
      </c>
      <c r="H192" s="652">
        <v>1</v>
      </c>
      <c r="I192" s="652">
        <v>310</v>
      </c>
      <c r="J192" s="652">
        <v>1</v>
      </c>
      <c r="K192" s="652">
        <v>312</v>
      </c>
      <c r="L192" s="652">
        <v>1.0064516129032257</v>
      </c>
      <c r="M192" s="652">
        <v>312</v>
      </c>
      <c r="N192" s="652"/>
      <c r="O192" s="652"/>
      <c r="P192" s="665"/>
      <c r="Q192" s="653"/>
    </row>
    <row r="193" spans="1:17" ht="14.4" customHeight="1" x14ac:dyDescent="0.3">
      <c r="A193" s="648" t="s">
        <v>553</v>
      </c>
      <c r="B193" s="649" t="s">
        <v>2817</v>
      </c>
      <c r="C193" s="649" t="s">
        <v>2624</v>
      </c>
      <c r="D193" s="649" t="s">
        <v>3079</v>
      </c>
      <c r="E193" s="649" t="s">
        <v>3080</v>
      </c>
      <c r="F193" s="652">
        <v>500</v>
      </c>
      <c r="G193" s="652">
        <v>170997</v>
      </c>
      <c r="H193" s="652">
        <v>1</v>
      </c>
      <c r="I193" s="652">
        <v>341.99400000000003</v>
      </c>
      <c r="J193" s="652">
        <v>365</v>
      </c>
      <c r="K193" s="652">
        <v>125556</v>
      </c>
      <c r="L193" s="652">
        <v>0.73425849576308355</v>
      </c>
      <c r="M193" s="652">
        <v>343.9890410958904</v>
      </c>
      <c r="N193" s="652">
        <v>500</v>
      </c>
      <c r="O193" s="652">
        <v>173160</v>
      </c>
      <c r="P193" s="665">
        <v>1.012649344725346</v>
      </c>
      <c r="Q193" s="653">
        <v>346.32</v>
      </c>
    </row>
    <row r="194" spans="1:17" ht="14.4" customHeight="1" x14ac:dyDescent="0.3">
      <c r="A194" s="648" t="s">
        <v>553</v>
      </c>
      <c r="B194" s="649" t="s">
        <v>2817</v>
      </c>
      <c r="C194" s="649" t="s">
        <v>2624</v>
      </c>
      <c r="D194" s="649" t="s">
        <v>3081</v>
      </c>
      <c r="E194" s="649" t="s">
        <v>3082</v>
      </c>
      <c r="F194" s="652">
        <v>10</v>
      </c>
      <c r="G194" s="652">
        <v>13310</v>
      </c>
      <c r="H194" s="652">
        <v>1</v>
      </c>
      <c r="I194" s="652">
        <v>1331</v>
      </c>
      <c r="J194" s="652">
        <v>8</v>
      </c>
      <c r="K194" s="652">
        <v>10704</v>
      </c>
      <c r="L194" s="652">
        <v>0.80420736288504879</v>
      </c>
      <c r="M194" s="652">
        <v>1338</v>
      </c>
      <c r="N194" s="652">
        <v>7</v>
      </c>
      <c r="O194" s="652">
        <v>9408</v>
      </c>
      <c r="P194" s="665">
        <v>0.70683696468820434</v>
      </c>
      <c r="Q194" s="653">
        <v>1344</v>
      </c>
    </row>
    <row r="195" spans="1:17" ht="14.4" customHeight="1" x14ac:dyDescent="0.3">
      <c r="A195" s="648" t="s">
        <v>553</v>
      </c>
      <c r="B195" s="649" t="s">
        <v>2817</v>
      </c>
      <c r="C195" s="649" t="s">
        <v>2624</v>
      </c>
      <c r="D195" s="649" t="s">
        <v>3083</v>
      </c>
      <c r="E195" s="649" t="s">
        <v>3084</v>
      </c>
      <c r="F195" s="652">
        <v>69</v>
      </c>
      <c r="G195" s="652">
        <v>164965</v>
      </c>
      <c r="H195" s="652">
        <v>1</v>
      </c>
      <c r="I195" s="652">
        <v>2390.7971014492755</v>
      </c>
      <c r="J195" s="652">
        <v>67</v>
      </c>
      <c r="K195" s="652">
        <v>161336</v>
      </c>
      <c r="L195" s="652">
        <v>0.97800139423514076</v>
      </c>
      <c r="M195" s="652">
        <v>2408</v>
      </c>
      <c r="N195" s="652">
        <v>59</v>
      </c>
      <c r="O195" s="652">
        <v>143332</v>
      </c>
      <c r="P195" s="665">
        <v>0.86886309217106661</v>
      </c>
      <c r="Q195" s="653">
        <v>2429.3559322033898</v>
      </c>
    </row>
    <row r="196" spans="1:17" ht="14.4" customHeight="1" x14ac:dyDescent="0.3">
      <c r="A196" s="648" t="s">
        <v>553</v>
      </c>
      <c r="B196" s="649" t="s">
        <v>2817</v>
      </c>
      <c r="C196" s="649" t="s">
        <v>2624</v>
      </c>
      <c r="D196" s="649" t="s">
        <v>3085</v>
      </c>
      <c r="E196" s="649" t="s">
        <v>3086</v>
      </c>
      <c r="F196" s="652">
        <v>2</v>
      </c>
      <c r="G196" s="652">
        <v>8978</v>
      </c>
      <c r="H196" s="652">
        <v>1</v>
      </c>
      <c r="I196" s="652">
        <v>4489</v>
      </c>
      <c r="J196" s="652">
        <v>4</v>
      </c>
      <c r="K196" s="652">
        <v>18092</v>
      </c>
      <c r="L196" s="652">
        <v>2.0151481398975273</v>
      </c>
      <c r="M196" s="652">
        <v>4523</v>
      </c>
      <c r="N196" s="652">
        <v>2</v>
      </c>
      <c r="O196" s="652">
        <v>9108</v>
      </c>
      <c r="P196" s="665">
        <v>1.0144798396079304</v>
      </c>
      <c r="Q196" s="653">
        <v>4554</v>
      </c>
    </row>
    <row r="197" spans="1:17" ht="14.4" customHeight="1" x14ac:dyDescent="0.3">
      <c r="A197" s="648" t="s">
        <v>553</v>
      </c>
      <c r="B197" s="649" t="s">
        <v>2817</v>
      </c>
      <c r="C197" s="649" t="s">
        <v>2624</v>
      </c>
      <c r="D197" s="649" t="s">
        <v>3087</v>
      </c>
      <c r="E197" s="649" t="s">
        <v>3088</v>
      </c>
      <c r="F197" s="652">
        <v>3</v>
      </c>
      <c r="G197" s="652">
        <v>15027</v>
      </c>
      <c r="H197" s="652">
        <v>1</v>
      </c>
      <c r="I197" s="652">
        <v>5009</v>
      </c>
      <c r="J197" s="652">
        <v>3</v>
      </c>
      <c r="K197" s="652">
        <v>15129</v>
      </c>
      <c r="L197" s="652">
        <v>1.0067877819924136</v>
      </c>
      <c r="M197" s="652">
        <v>5043</v>
      </c>
      <c r="N197" s="652">
        <v>1</v>
      </c>
      <c r="O197" s="652">
        <v>5105</v>
      </c>
      <c r="P197" s="665">
        <v>0.33972183403207562</v>
      </c>
      <c r="Q197" s="653">
        <v>5105</v>
      </c>
    </row>
    <row r="198" spans="1:17" ht="14.4" customHeight="1" x14ac:dyDescent="0.3">
      <c r="A198" s="648" t="s">
        <v>553</v>
      </c>
      <c r="B198" s="649" t="s">
        <v>2817</v>
      </c>
      <c r="C198" s="649" t="s">
        <v>2624</v>
      </c>
      <c r="D198" s="649" t="s">
        <v>3089</v>
      </c>
      <c r="E198" s="649" t="s">
        <v>3090</v>
      </c>
      <c r="F198" s="652">
        <v>4</v>
      </c>
      <c r="G198" s="652">
        <v>11560</v>
      </c>
      <c r="H198" s="652">
        <v>1</v>
      </c>
      <c r="I198" s="652">
        <v>2890</v>
      </c>
      <c r="J198" s="652">
        <v>2</v>
      </c>
      <c r="K198" s="652">
        <v>5826</v>
      </c>
      <c r="L198" s="652">
        <v>0.50397923875432526</v>
      </c>
      <c r="M198" s="652">
        <v>2913</v>
      </c>
      <c r="N198" s="652">
        <v>2</v>
      </c>
      <c r="O198" s="652">
        <v>5906</v>
      </c>
      <c r="P198" s="665">
        <v>0.51089965397923875</v>
      </c>
      <c r="Q198" s="653">
        <v>2953</v>
      </c>
    </row>
    <row r="199" spans="1:17" ht="14.4" customHeight="1" x14ac:dyDescent="0.3">
      <c r="A199" s="648" t="s">
        <v>553</v>
      </c>
      <c r="B199" s="649" t="s">
        <v>2817</v>
      </c>
      <c r="C199" s="649" t="s">
        <v>2624</v>
      </c>
      <c r="D199" s="649" t="s">
        <v>3091</v>
      </c>
      <c r="E199" s="649" t="s">
        <v>3092</v>
      </c>
      <c r="F199" s="652">
        <v>1</v>
      </c>
      <c r="G199" s="652">
        <v>1242</v>
      </c>
      <c r="H199" s="652">
        <v>1</v>
      </c>
      <c r="I199" s="652">
        <v>1242</v>
      </c>
      <c r="J199" s="652">
        <v>2</v>
      </c>
      <c r="K199" s="652">
        <v>2502</v>
      </c>
      <c r="L199" s="652">
        <v>2.0144927536231885</v>
      </c>
      <c r="M199" s="652">
        <v>1251</v>
      </c>
      <c r="N199" s="652">
        <v>2</v>
      </c>
      <c r="O199" s="652">
        <v>2502</v>
      </c>
      <c r="P199" s="665">
        <v>2.0144927536231885</v>
      </c>
      <c r="Q199" s="653">
        <v>1251</v>
      </c>
    </row>
    <row r="200" spans="1:17" ht="14.4" customHeight="1" x14ac:dyDescent="0.3">
      <c r="A200" s="648" t="s">
        <v>553</v>
      </c>
      <c r="B200" s="649" t="s">
        <v>2817</v>
      </c>
      <c r="C200" s="649" t="s">
        <v>2624</v>
      </c>
      <c r="D200" s="649" t="s">
        <v>3093</v>
      </c>
      <c r="E200" s="649" t="s">
        <v>3094</v>
      </c>
      <c r="F200" s="652">
        <v>1</v>
      </c>
      <c r="G200" s="652">
        <v>2316</v>
      </c>
      <c r="H200" s="652">
        <v>1</v>
      </c>
      <c r="I200" s="652">
        <v>2316</v>
      </c>
      <c r="J200" s="652"/>
      <c r="K200" s="652"/>
      <c r="L200" s="652"/>
      <c r="M200" s="652"/>
      <c r="N200" s="652">
        <v>2</v>
      </c>
      <c r="O200" s="652">
        <v>4666</v>
      </c>
      <c r="P200" s="665">
        <v>2.0146804835924006</v>
      </c>
      <c r="Q200" s="653">
        <v>2333</v>
      </c>
    </row>
    <row r="201" spans="1:17" ht="14.4" customHeight="1" x14ac:dyDescent="0.3">
      <c r="A201" s="648" t="s">
        <v>553</v>
      </c>
      <c r="B201" s="649" t="s">
        <v>2817</v>
      </c>
      <c r="C201" s="649" t="s">
        <v>2624</v>
      </c>
      <c r="D201" s="649" t="s">
        <v>2789</v>
      </c>
      <c r="E201" s="649" t="s">
        <v>2790</v>
      </c>
      <c r="F201" s="652">
        <v>68</v>
      </c>
      <c r="G201" s="652">
        <v>40318</v>
      </c>
      <c r="H201" s="652">
        <v>1</v>
      </c>
      <c r="I201" s="652">
        <v>592.91176470588232</v>
      </c>
      <c r="J201" s="652">
        <v>38</v>
      </c>
      <c r="K201" s="652">
        <v>22686</v>
      </c>
      <c r="L201" s="652">
        <v>0.56267672007540059</v>
      </c>
      <c r="M201" s="652">
        <v>597</v>
      </c>
      <c r="N201" s="652">
        <v>34</v>
      </c>
      <c r="O201" s="652">
        <v>20482</v>
      </c>
      <c r="P201" s="665">
        <v>0.50801131008482558</v>
      </c>
      <c r="Q201" s="653">
        <v>602.41176470588232</v>
      </c>
    </row>
    <row r="202" spans="1:17" ht="14.4" customHeight="1" x14ac:dyDescent="0.3">
      <c r="A202" s="648" t="s">
        <v>553</v>
      </c>
      <c r="B202" s="649" t="s">
        <v>2817</v>
      </c>
      <c r="C202" s="649" t="s">
        <v>2624</v>
      </c>
      <c r="D202" s="649" t="s">
        <v>3095</v>
      </c>
      <c r="E202" s="649" t="s">
        <v>3096</v>
      </c>
      <c r="F202" s="652">
        <v>1</v>
      </c>
      <c r="G202" s="652">
        <v>1150</v>
      </c>
      <c r="H202" s="652">
        <v>1</v>
      </c>
      <c r="I202" s="652">
        <v>1150</v>
      </c>
      <c r="J202" s="652"/>
      <c r="K202" s="652"/>
      <c r="L202" s="652"/>
      <c r="M202" s="652"/>
      <c r="N202" s="652"/>
      <c r="O202" s="652"/>
      <c r="P202" s="665"/>
      <c r="Q202" s="653"/>
    </row>
    <row r="203" spans="1:17" ht="14.4" customHeight="1" x14ac:dyDescent="0.3">
      <c r="A203" s="648" t="s">
        <v>553</v>
      </c>
      <c r="B203" s="649" t="s">
        <v>2817</v>
      </c>
      <c r="C203" s="649" t="s">
        <v>2624</v>
      </c>
      <c r="D203" s="649" t="s">
        <v>3097</v>
      </c>
      <c r="E203" s="649" t="s">
        <v>3098</v>
      </c>
      <c r="F203" s="652">
        <v>1</v>
      </c>
      <c r="G203" s="652">
        <v>2578</v>
      </c>
      <c r="H203" s="652">
        <v>1</v>
      </c>
      <c r="I203" s="652">
        <v>2578</v>
      </c>
      <c r="J203" s="652"/>
      <c r="K203" s="652"/>
      <c r="L203" s="652"/>
      <c r="M203" s="652"/>
      <c r="N203" s="652"/>
      <c r="O203" s="652"/>
      <c r="P203" s="665"/>
      <c r="Q203" s="653"/>
    </row>
    <row r="204" spans="1:17" ht="14.4" customHeight="1" x14ac:dyDescent="0.3">
      <c r="A204" s="648" t="s">
        <v>553</v>
      </c>
      <c r="B204" s="649" t="s">
        <v>2817</v>
      </c>
      <c r="C204" s="649" t="s">
        <v>2624</v>
      </c>
      <c r="D204" s="649" t="s">
        <v>3099</v>
      </c>
      <c r="E204" s="649" t="s">
        <v>3100</v>
      </c>
      <c r="F204" s="652">
        <v>28</v>
      </c>
      <c r="G204" s="652">
        <v>40152</v>
      </c>
      <c r="H204" s="652">
        <v>1</v>
      </c>
      <c r="I204" s="652">
        <v>1434</v>
      </c>
      <c r="J204" s="652">
        <v>21</v>
      </c>
      <c r="K204" s="652">
        <v>30366</v>
      </c>
      <c r="L204" s="652">
        <v>0.75627615062761511</v>
      </c>
      <c r="M204" s="652">
        <v>1446</v>
      </c>
      <c r="N204" s="652">
        <v>28</v>
      </c>
      <c r="O204" s="652">
        <v>40868</v>
      </c>
      <c r="P204" s="665">
        <v>1.0178322374975095</v>
      </c>
      <c r="Q204" s="653">
        <v>1459.5714285714287</v>
      </c>
    </row>
    <row r="205" spans="1:17" ht="14.4" customHeight="1" x14ac:dyDescent="0.3">
      <c r="A205" s="648" t="s">
        <v>553</v>
      </c>
      <c r="B205" s="649" t="s">
        <v>2817</v>
      </c>
      <c r="C205" s="649" t="s">
        <v>2624</v>
      </c>
      <c r="D205" s="649" t="s">
        <v>3101</v>
      </c>
      <c r="E205" s="649" t="s">
        <v>3102</v>
      </c>
      <c r="F205" s="652">
        <v>3</v>
      </c>
      <c r="G205" s="652">
        <v>6921</v>
      </c>
      <c r="H205" s="652">
        <v>1</v>
      </c>
      <c r="I205" s="652">
        <v>2307</v>
      </c>
      <c r="J205" s="652">
        <v>4</v>
      </c>
      <c r="K205" s="652">
        <v>9288</v>
      </c>
      <c r="L205" s="652">
        <v>1.3420026007802341</v>
      </c>
      <c r="M205" s="652">
        <v>2322</v>
      </c>
      <c r="N205" s="652">
        <v>2</v>
      </c>
      <c r="O205" s="652">
        <v>4700</v>
      </c>
      <c r="P205" s="665">
        <v>0.67909261667389109</v>
      </c>
      <c r="Q205" s="653">
        <v>2350</v>
      </c>
    </row>
    <row r="206" spans="1:17" ht="14.4" customHeight="1" x14ac:dyDescent="0.3">
      <c r="A206" s="648" t="s">
        <v>553</v>
      </c>
      <c r="B206" s="649" t="s">
        <v>2817</v>
      </c>
      <c r="C206" s="649" t="s">
        <v>2624</v>
      </c>
      <c r="D206" s="649" t="s">
        <v>3103</v>
      </c>
      <c r="E206" s="649" t="s">
        <v>3104</v>
      </c>
      <c r="F206" s="652">
        <v>4</v>
      </c>
      <c r="G206" s="652">
        <v>12432</v>
      </c>
      <c r="H206" s="652">
        <v>1</v>
      </c>
      <c r="I206" s="652">
        <v>3108</v>
      </c>
      <c r="J206" s="652">
        <v>7</v>
      </c>
      <c r="K206" s="652">
        <v>21868</v>
      </c>
      <c r="L206" s="652">
        <v>1.7590090090090089</v>
      </c>
      <c r="M206" s="652">
        <v>3124</v>
      </c>
      <c r="N206" s="652">
        <v>9</v>
      </c>
      <c r="O206" s="652">
        <v>28278</v>
      </c>
      <c r="P206" s="665">
        <v>2.2746138996138998</v>
      </c>
      <c r="Q206" s="653">
        <v>3142</v>
      </c>
    </row>
    <row r="207" spans="1:17" ht="14.4" customHeight="1" x14ac:dyDescent="0.3">
      <c r="A207" s="648" t="s">
        <v>553</v>
      </c>
      <c r="B207" s="649" t="s">
        <v>2817</v>
      </c>
      <c r="C207" s="649" t="s">
        <v>2624</v>
      </c>
      <c r="D207" s="649" t="s">
        <v>3105</v>
      </c>
      <c r="E207" s="649" t="s">
        <v>3106</v>
      </c>
      <c r="F207" s="652">
        <v>3</v>
      </c>
      <c r="G207" s="652">
        <v>9126</v>
      </c>
      <c r="H207" s="652">
        <v>1</v>
      </c>
      <c r="I207" s="652">
        <v>3042</v>
      </c>
      <c r="J207" s="652">
        <v>8</v>
      </c>
      <c r="K207" s="652">
        <v>24464</v>
      </c>
      <c r="L207" s="652">
        <v>2.6806925268463728</v>
      </c>
      <c r="M207" s="652">
        <v>3058</v>
      </c>
      <c r="N207" s="652">
        <v>3</v>
      </c>
      <c r="O207" s="652">
        <v>9201</v>
      </c>
      <c r="P207" s="665">
        <v>1.0082182774490467</v>
      </c>
      <c r="Q207" s="653">
        <v>3067</v>
      </c>
    </row>
    <row r="208" spans="1:17" ht="14.4" customHeight="1" x14ac:dyDescent="0.3">
      <c r="A208" s="648" t="s">
        <v>553</v>
      </c>
      <c r="B208" s="649" t="s">
        <v>2817</v>
      </c>
      <c r="C208" s="649" t="s">
        <v>2624</v>
      </c>
      <c r="D208" s="649" t="s">
        <v>3107</v>
      </c>
      <c r="E208" s="649" t="s">
        <v>3108</v>
      </c>
      <c r="F208" s="652">
        <v>12</v>
      </c>
      <c r="G208" s="652">
        <v>43284</v>
      </c>
      <c r="H208" s="652">
        <v>1</v>
      </c>
      <c r="I208" s="652">
        <v>3607</v>
      </c>
      <c r="J208" s="652">
        <v>4</v>
      </c>
      <c r="K208" s="652">
        <v>14520</v>
      </c>
      <c r="L208" s="652">
        <v>0.33545883005267535</v>
      </c>
      <c r="M208" s="652">
        <v>3630</v>
      </c>
      <c r="N208" s="652">
        <v>6</v>
      </c>
      <c r="O208" s="652">
        <v>22020</v>
      </c>
      <c r="P208" s="665">
        <v>0.50873301912947044</v>
      </c>
      <c r="Q208" s="653">
        <v>3670</v>
      </c>
    </row>
    <row r="209" spans="1:17" ht="14.4" customHeight="1" x14ac:dyDescent="0.3">
      <c r="A209" s="648" t="s">
        <v>553</v>
      </c>
      <c r="B209" s="649" t="s">
        <v>2817</v>
      </c>
      <c r="C209" s="649" t="s">
        <v>2624</v>
      </c>
      <c r="D209" s="649" t="s">
        <v>3109</v>
      </c>
      <c r="E209" s="649" t="s">
        <v>3110</v>
      </c>
      <c r="F209" s="652">
        <v>1</v>
      </c>
      <c r="G209" s="652">
        <v>4929</v>
      </c>
      <c r="H209" s="652">
        <v>1</v>
      </c>
      <c r="I209" s="652">
        <v>4929</v>
      </c>
      <c r="J209" s="652"/>
      <c r="K209" s="652"/>
      <c r="L209" s="652"/>
      <c r="M209" s="652"/>
      <c r="N209" s="652"/>
      <c r="O209" s="652"/>
      <c r="P209" s="665"/>
      <c r="Q209" s="653"/>
    </row>
    <row r="210" spans="1:17" ht="14.4" customHeight="1" x14ac:dyDescent="0.3">
      <c r="A210" s="648" t="s">
        <v>553</v>
      </c>
      <c r="B210" s="649" t="s">
        <v>2817</v>
      </c>
      <c r="C210" s="649" t="s">
        <v>2624</v>
      </c>
      <c r="D210" s="649" t="s">
        <v>3111</v>
      </c>
      <c r="E210" s="649" t="s">
        <v>3112</v>
      </c>
      <c r="F210" s="652">
        <v>6</v>
      </c>
      <c r="G210" s="652">
        <v>10446</v>
      </c>
      <c r="H210" s="652">
        <v>1</v>
      </c>
      <c r="I210" s="652">
        <v>1741</v>
      </c>
      <c r="J210" s="652">
        <v>18</v>
      </c>
      <c r="K210" s="652">
        <v>31554</v>
      </c>
      <c r="L210" s="652">
        <v>3.0206777713957496</v>
      </c>
      <c r="M210" s="652">
        <v>1753</v>
      </c>
      <c r="N210" s="652">
        <v>20</v>
      </c>
      <c r="O210" s="652">
        <v>35360</v>
      </c>
      <c r="P210" s="665">
        <v>3.3850277618227071</v>
      </c>
      <c r="Q210" s="653">
        <v>1768</v>
      </c>
    </row>
    <row r="211" spans="1:17" ht="14.4" customHeight="1" x14ac:dyDescent="0.3">
      <c r="A211" s="648" t="s">
        <v>553</v>
      </c>
      <c r="B211" s="649" t="s">
        <v>2817</v>
      </c>
      <c r="C211" s="649" t="s">
        <v>2624</v>
      </c>
      <c r="D211" s="649" t="s">
        <v>3113</v>
      </c>
      <c r="E211" s="649" t="s">
        <v>3114</v>
      </c>
      <c r="F211" s="652"/>
      <c r="G211" s="652"/>
      <c r="H211" s="652"/>
      <c r="I211" s="652"/>
      <c r="J211" s="652">
        <v>1</v>
      </c>
      <c r="K211" s="652">
        <v>2745</v>
      </c>
      <c r="L211" s="652"/>
      <c r="M211" s="652">
        <v>2745</v>
      </c>
      <c r="N211" s="652"/>
      <c r="O211" s="652"/>
      <c r="P211" s="665"/>
      <c r="Q211" s="653"/>
    </row>
    <row r="212" spans="1:17" ht="14.4" customHeight="1" x14ac:dyDescent="0.3">
      <c r="A212" s="648" t="s">
        <v>553</v>
      </c>
      <c r="B212" s="649" t="s">
        <v>2817</v>
      </c>
      <c r="C212" s="649" t="s">
        <v>2624</v>
      </c>
      <c r="D212" s="649" t="s">
        <v>3115</v>
      </c>
      <c r="E212" s="649" t="s">
        <v>3116</v>
      </c>
      <c r="F212" s="652">
        <v>5</v>
      </c>
      <c r="G212" s="652">
        <v>5345</v>
      </c>
      <c r="H212" s="652">
        <v>1</v>
      </c>
      <c r="I212" s="652">
        <v>1069</v>
      </c>
      <c r="J212" s="652">
        <v>4</v>
      </c>
      <c r="K212" s="652">
        <v>4312</v>
      </c>
      <c r="L212" s="652">
        <v>0.80673526660430306</v>
      </c>
      <c r="M212" s="652">
        <v>1078</v>
      </c>
      <c r="N212" s="652">
        <v>8</v>
      </c>
      <c r="O212" s="652">
        <v>8684</v>
      </c>
      <c r="P212" s="665">
        <v>1.6246959775491112</v>
      </c>
      <c r="Q212" s="653">
        <v>1085.5</v>
      </c>
    </row>
    <row r="213" spans="1:17" ht="14.4" customHeight="1" x14ac:dyDescent="0.3">
      <c r="A213" s="648" t="s">
        <v>553</v>
      </c>
      <c r="B213" s="649" t="s">
        <v>2817</v>
      </c>
      <c r="C213" s="649" t="s">
        <v>2624</v>
      </c>
      <c r="D213" s="649" t="s">
        <v>3117</v>
      </c>
      <c r="E213" s="649" t="s">
        <v>3118</v>
      </c>
      <c r="F213" s="652">
        <v>1</v>
      </c>
      <c r="G213" s="652">
        <v>5818</v>
      </c>
      <c r="H213" s="652">
        <v>1</v>
      </c>
      <c r="I213" s="652">
        <v>5818</v>
      </c>
      <c r="J213" s="652"/>
      <c r="K213" s="652"/>
      <c r="L213" s="652"/>
      <c r="M213" s="652"/>
      <c r="N213" s="652"/>
      <c r="O213" s="652"/>
      <c r="P213" s="665"/>
      <c r="Q213" s="653"/>
    </row>
    <row r="214" spans="1:17" ht="14.4" customHeight="1" x14ac:dyDescent="0.3">
      <c r="A214" s="648" t="s">
        <v>553</v>
      </c>
      <c r="B214" s="649" t="s">
        <v>2817</v>
      </c>
      <c r="C214" s="649" t="s">
        <v>2624</v>
      </c>
      <c r="D214" s="649" t="s">
        <v>3119</v>
      </c>
      <c r="E214" s="649" t="s">
        <v>3120</v>
      </c>
      <c r="F214" s="652">
        <v>4</v>
      </c>
      <c r="G214" s="652">
        <v>2108</v>
      </c>
      <c r="H214" s="652">
        <v>1</v>
      </c>
      <c r="I214" s="652">
        <v>527</v>
      </c>
      <c r="J214" s="652">
        <v>3</v>
      </c>
      <c r="K214" s="652">
        <v>1593</v>
      </c>
      <c r="L214" s="652">
        <v>0.7556925996204934</v>
      </c>
      <c r="M214" s="652">
        <v>531</v>
      </c>
      <c r="N214" s="652">
        <v>15</v>
      </c>
      <c r="O214" s="652">
        <v>7990</v>
      </c>
      <c r="P214" s="665">
        <v>3.7903225806451615</v>
      </c>
      <c r="Q214" s="653">
        <v>532.66666666666663</v>
      </c>
    </row>
    <row r="215" spans="1:17" ht="14.4" customHeight="1" x14ac:dyDescent="0.3">
      <c r="A215" s="648" t="s">
        <v>553</v>
      </c>
      <c r="B215" s="649" t="s">
        <v>2817</v>
      </c>
      <c r="C215" s="649" t="s">
        <v>2624</v>
      </c>
      <c r="D215" s="649" t="s">
        <v>3121</v>
      </c>
      <c r="E215" s="649" t="s">
        <v>3122</v>
      </c>
      <c r="F215" s="652">
        <v>2</v>
      </c>
      <c r="G215" s="652">
        <v>5460</v>
      </c>
      <c r="H215" s="652">
        <v>1</v>
      </c>
      <c r="I215" s="652">
        <v>2730</v>
      </c>
      <c r="J215" s="652"/>
      <c r="K215" s="652"/>
      <c r="L215" s="652"/>
      <c r="M215" s="652"/>
      <c r="N215" s="652"/>
      <c r="O215" s="652"/>
      <c r="P215" s="665"/>
      <c r="Q215" s="653"/>
    </row>
    <row r="216" spans="1:17" ht="14.4" customHeight="1" x14ac:dyDescent="0.3">
      <c r="A216" s="648" t="s">
        <v>553</v>
      </c>
      <c r="B216" s="649" t="s">
        <v>2817</v>
      </c>
      <c r="C216" s="649" t="s">
        <v>2624</v>
      </c>
      <c r="D216" s="649" t="s">
        <v>3123</v>
      </c>
      <c r="E216" s="649" t="s">
        <v>3124</v>
      </c>
      <c r="F216" s="652"/>
      <c r="G216" s="652"/>
      <c r="H216" s="652"/>
      <c r="I216" s="652"/>
      <c r="J216" s="652">
        <v>1</v>
      </c>
      <c r="K216" s="652">
        <v>466</v>
      </c>
      <c r="L216" s="652"/>
      <c r="M216" s="652">
        <v>466</v>
      </c>
      <c r="N216" s="652">
        <v>1</v>
      </c>
      <c r="O216" s="652">
        <v>473</v>
      </c>
      <c r="P216" s="665"/>
      <c r="Q216" s="653">
        <v>473</v>
      </c>
    </row>
    <row r="217" spans="1:17" ht="14.4" customHeight="1" x14ac:dyDescent="0.3">
      <c r="A217" s="648" t="s">
        <v>553</v>
      </c>
      <c r="B217" s="649" t="s">
        <v>2817</v>
      </c>
      <c r="C217" s="649" t="s">
        <v>2624</v>
      </c>
      <c r="D217" s="649" t="s">
        <v>3125</v>
      </c>
      <c r="E217" s="649" t="s">
        <v>3126</v>
      </c>
      <c r="F217" s="652">
        <v>2</v>
      </c>
      <c r="G217" s="652">
        <v>2220</v>
      </c>
      <c r="H217" s="652">
        <v>1</v>
      </c>
      <c r="I217" s="652">
        <v>1110</v>
      </c>
      <c r="J217" s="652"/>
      <c r="K217" s="652"/>
      <c r="L217" s="652"/>
      <c r="M217" s="652"/>
      <c r="N217" s="652">
        <v>3</v>
      </c>
      <c r="O217" s="652">
        <v>3387</v>
      </c>
      <c r="P217" s="665">
        <v>1.5256756756756757</v>
      </c>
      <c r="Q217" s="653">
        <v>1129</v>
      </c>
    </row>
    <row r="218" spans="1:17" ht="14.4" customHeight="1" x14ac:dyDescent="0.3">
      <c r="A218" s="648" t="s">
        <v>553</v>
      </c>
      <c r="B218" s="649" t="s">
        <v>2817</v>
      </c>
      <c r="C218" s="649" t="s">
        <v>2624</v>
      </c>
      <c r="D218" s="649" t="s">
        <v>3127</v>
      </c>
      <c r="E218" s="649" t="s">
        <v>3128</v>
      </c>
      <c r="F218" s="652"/>
      <c r="G218" s="652"/>
      <c r="H218" s="652"/>
      <c r="I218" s="652"/>
      <c r="J218" s="652">
        <v>2</v>
      </c>
      <c r="K218" s="652">
        <v>4638</v>
      </c>
      <c r="L218" s="652"/>
      <c r="M218" s="652">
        <v>2319</v>
      </c>
      <c r="N218" s="652"/>
      <c r="O218" s="652"/>
      <c r="P218" s="665"/>
      <c r="Q218" s="653"/>
    </row>
    <row r="219" spans="1:17" ht="14.4" customHeight="1" x14ac:dyDescent="0.3">
      <c r="A219" s="648" t="s">
        <v>553</v>
      </c>
      <c r="B219" s="649" t="s">
        <v>2817</v>
      </c>
      <c r="C219" s="649" t="s">
        <v>2624</v>
      </c>
      <c r="D219" s="649" t="s">
        <v>3129</v>
      </c>
      <c r="E219" s="649" t="s">
        <v>3130</v>
      </c>
      <c r="F219" s="652"/>
      <c r="G219" s="652"/>
      <c r="H219" s="652"/>
      <c r="I219" s="652"/>
      <c r="J219" s="652">
        <v>1</v>
      </c>
      <c r="K219" s="652">
        <v>247</v>
      </c>
      <c r="L219" s="652"/>
      <c r="M219" s="652">
        <v>247</v>
      </c>
      <c r="N219" s="652"/>
      <c r="O219" s="652"/>
      <c r="P219" s="665"/>
      <c r="Q219" s="653"/>
    </row>
    <row r="220" spans="1:17" ht="14.4" customHeight="1" x14ac:dyDescent="0.3">
      <c r="A220" s="648" t="s">
        <v>553</v>
      </c>
      <c r="B220" s="649" t="s">
        <v>2817</v>
      </c>
      <c r="C220" s="649" t="s">
        <v>2624</v>
      </c>
      <c r="D220" s="649" t="s">
        <v>3131</v>
      </c>
      <c r="E220" s="649" t="s">
        <v>3132</v>
      </c>
      <c r="F220" s="652">
        <v>1</v>
      </c>
      <c r="G220" s="652">
        <v>4451</v>
      </c>
      <c r="H220" s="652">
        <v>1</v>
      </c>
      <c r="I220" s="652">
        <v>4451</v>
      </c>
      <c r="J220" s="652"/>
      <c r="K220" s="652"/>
      <c r="L220" s="652"/>
      <c r="M220" s="652"/>
      <c r="N220" s="652"/>
      <c r="O220" s="652"/>
      <c r="P220" s="665"/>
      <c r="Q220" s="653"/>
    </row>
    <row r="221" spans="1:17" ht="14.4" customHeight="1" x14ac:dyDescent="0.3">
      <c r="A221" s="648" t="s">
        <v>553</v>
      </c>
      <c r="B221" s="649" t="s">
        <v>2817</v>
      </c>
      <c r="C221" s="649" t="s">
        <v>2624</v>
      </c>
      <c r="D221" s="649" t="s">
        <v>3133</v>
      </c>
      <c r="E221" s="649" t="s">
        <v>3134</v>
      </c>
      <c r="F221" s="652">
        <v>1</v>
      </c>
      <c r="G221" s="652">
        <v>3635</v>
      </c>
      <c r="H221" s="652">
        <v>1</v>
      </c>
      <c r="I221" s="652">
        <v>3635</v>
      </c>
      <c r="J221" s="652"/>
      <c r="K221" s="652"/>
      <c r="L221" s="652"/>
      <c r="M221" s="652"/>
      <c r="N221" s="652"/>
      <c r="O221" s="652"/>
      <c r="P221" s="665"/>
      <c r="Q221" s="653"/>
    </row>
    <row r="222" spans="1:17" ht="14.4" customHeight="1" x14ac:dyDescent="0.3">
      <c r="A222" s="648" t="s">
        <v>553</v>
      </c>
      <c r="B222" s="649" t="s">
        <v>2817</v>
      </c>
      <c r="C222" s="649" t="s">
        <v>2624</v>
      </c>
      <c r="D222" s="649" t="s">
        <v>3135</v>
      </c>
      <c r="E222" s="649" t="s">
        <v>3136</v>
      </c>
      <c r="F222" s="652"/>
      <c r="G222" s="652"/>
      <c r="H222" s="652"/>
      <c r="I222" s="652"/>
      <c r="J222" s="652"/>
      <c r="K222" s="652"/>
      <c r="L222" s="652"/>
      <c r="M222" s="652"/>
      <c r="N222" s="652">
        <v>1</v>
      </c>
      <c r="O222" s="652">
        <v>1232</v>
      </c>
      <c r="P222" s="665"/>
      <c r="Q222" s="653">
        <v>1232</v>
      </c>
    </row>
    <row r="223" spans="1:17" ht="14.4" customHeight="1" x14ac:dyDescent="0.3">
      <c r="A223" s="648" t="s">
        <v>553</v>
      </c>
      <c r="B223" s="649" t="s">
        <v>2817</v>
      </c>
      <c r="C223" s="649" t="s">
        <v>2624</v>
      </c>
      <c r="D223" s="649" t="s">
        <v>3137</v>
      </c>
      <c r="E223" s="649" t="s">
        <v>3138</v>
      </c>
      <c r="F223" s="652">
        <v>1</v>
      </c>
      <c r="G223" s="652">
        <v>3851</v>
      </c>
      <c r="H223" s="652">
        <v>1</v>
      </c>
      <c r="I223" s="652">
        <v>3851</v>
      </c>
      <c r="J223" s="652"/>
      <c r="K223" s="652"/>
      <c r="L223" s="652"/>
      <c r="M223" s="652"/>
      <c r="N223" s="652"/>
      <c r="O223" s="652"/>
      <c r="P223" s="665"/>
      <c r="Q223" s="653"/>
    </row>
    <row r="224" spans="1:17" ht="14.4" customHeight="1" x14ac:dyDescent="0.3">
      <c r="A224" s="648" t="s">
        <v>553</v>
      </c>
      <c r="B224" s="649" t="s">
        <v>2817</v>
      </c>
      <c r="C224" s="649" t="s">
        <v>2624</v>
      </c>
      <c r="D224" s="649" t="s">
        <v>3139</v>
      </c>
      <c r="E224" s="649" t="s">
        <v>3140</v>
      </c>
      <c r="F224" s="652"/>
      <c r="G224" s="652"/>
      <c r="H224" s="652"/>
      <c r="I224" s="652"/>
      <c r="J224" s="652">
        <v>1</v>
      </c>
      <c r="K224" s="652">
        <v>1647</v>
      </c>
      <c r="L224" s="652"/>
      <c r="M224" s="652">
        <v>1647</v>
      </c>
      <c r="N224" s="652">
        <v>1</v>
      </c>
      <c r="O224" s="652">
        <v>1666</v>
      </c>
      <c r="P224" s="665"/>
      <c r="Q224" s="653">
        <v>1666</v>
      </c>
    </row>
    <row r="225" spans="1:17" ht="14.4" customHeight="1" x14ac:dyDescent="0.3">
      <c r="A225" s="648" t="s">
        <v>553</v>
      </c>
      <c r="B225" s="649" t="s">
        <v>2817</v>
      </c>
      <c r="C225" s="649" t="s">
        <v>2624</v>
      </c>
      <c r="D225" s="649" t="s">
        <v>3141</v>
      </c>
      <c r="E225" s="649" t="s">
        <v>3142</v>
      </c>
      <c r="F225" s="652"/>
      <c r="G225" s="652"/>
      <c r="H225" s="652"/>
      <c r="I225" s="652"/>
      <c r="J225" s="652"/>
      <c r="K225" s="652"/>
      <c r="L225" s="652"/>
      <c r="M225" s="652"/>
      <c r="N225" s="652">
        <v>2</v>
      </c>
      <c r="O225" s="652">
        <v>7194</v>
      </c>
      <c r="P225" s="665"/>
      <c r="Q225" s="653">
        <v>3597</v>
      </c>
    </row>
    <row r="226" spans="1:17" ht="14.4" customHeight="1" x14ac:dyDescent="0.3">
      <c r="A226" s="648" t="s">
        <v>553</v>
      </c>
      <c r="B226" s="649" t="s">
        <v>2817</v>
      </c>
      <c r="C226" s="649" t="s">
        <v>2624</v>
      </c>
      <c r="D226" s="649" t="s">
        <v>3143</v>
      </c>
      <c r="E226" s="649" t="s">
        <v>3144</v>
      </c>
      <c r="F226" s="652"/>
      <c r="G226" s="652"/>
      <c r="H226" s="652"/>
      <c r="I226" s="652"/>
      <c r="J226" s="652"/>
      <c r="K226" s="652"/>
      <c r="L226" s="652"/>
      <c r="M226" s="652"/>
      <c r="N226" s="652">
        <v>1</v>
      </c>
      <c r="O226" s="652">
        <v>6381</v>
      </c>
      <c r="P226" s="665"/>
      <c r="Q226" s="653">
        <v>6381</v>
      </c>
    </row>
    <row r="227" spans="1:17" ht="14.4" customHeight="1" x14ac:dyDescent="0.3">
      <c r="A227" s="648" t="s">
        <v>553</v>
      </c>
      <c r="B227" s="649" t="s">
        <v>3145</v>
      </c>
      <c r="C227" s="649" t="s">
        <v>2624</v>
      </c>
      <c r="D227" s="649" t="s">
        <v>2801</v>
      </c>
      <c r="E227" s="649" t="s">
        <v>2802</v>
      </c>
      <c r="F227" s="652">
        <v>3</v>
      </c>
      <c r="G227" s="652">
        <v>513</v>
      </c>
      <c r="H227" s="652">
        <v>1</v>
      </c>
      <c r="I227" s="652">
        <v>171</v>
      </c>
      <c r="J227" s="652"/>
      <c r="K227" s="652"/>
      <c r="L227" s="652"/>
      <c r="M227" s="652"/>
      <c r="N227" s="652"/>
      <c r="O227" s="652"/>
      <c r="P227" s="665"/>
      <c r="Q227" s="653"/>
    </row>
    <row r="228" spans="1:17" ht="14.4" customHeight="1" x14ac:dyDescent="0.3">
      <c r="A228" s="648" t="s">
        <v>553</v>
      </c>
      <c r="B228" s="649" t="s">
        <v>3145</v>
      </c>
      <c r="C228" s="649" t="s">
        <v>2624</v>
      </c>
      <c r="D228" s="649" t="s">
        <v>3146</v>
      </c>
      <c r="E228" s="649" t="s">
        <v>3147</v>
      </c>
      <c r="F228" s="652">
        <v>1</v>
      </c>
      <c r="G228" s="652">
        <v>1195</v>
      </c>
      <c r="H228" s="652">
        <v>1</v>
      </c>
      <c r="I228" s="652">
        <v>1195</v>
      </c>
      <c r="J228" s="652"/>
      <c r="K228" s="652"/>
      <c r="L228" s="652"/>
      <c r="M228" s="652"/>
      <c r="N228" s="652"/>
      <c r="O228" s="652"/>
      <c r="P228" s="665"/>
      <c r="Q228" s="653"/>
    </row>
    <row r="229" spans="1:17" ht="14.4" customHeight="1" x14ac:dyDescent="0.3">
      <c r="A229" s="648" t="s">
        <v>553</v>
      </c>
      <c r="B229" s="649" t="s">
        <v>3145</v>
      </c>
      <c r="C229" s="649" t="s">
        <v>2624</v>
      </c>
      <c r="D229" s="649" t="s">
        <v>3017</v>
      </c>
      <c r="E229" s="649" t="s">
        <v>3018</v>
      </c>
      <c r="F229" s="652">
        <v>1</v>
      </c>
      <c r="G229" s="652">
        <v>2349</v>
      </c>
      <c r="H229" s="652">
        <v>1</v>
      </c>
      <c r="I229" s="652">
        <v>2349</v>
      </c>
      <c r="J229" s="652"/>
      <c r="K229" s="652"/>
      <c r="L229" s="652"/>
      <c r="M229" s="652"/>
      <c r="N229" s="652"/>
      <c r="O229" s="652"/>
      <c r="P229" s="665"/>
      <c r="Q229" s="653"/>
    </row>
    <row r="230" spans="1:17" ht="14.4" customHeight="1" x14ac:dyDescent="0.3">
      <c r="A230" s="648" t="s">
        <v>553</v>
      </c>
      <c r="B230" s="649" t="s">
        <v>3145</v>
      </c>
      <c r="C230" s="649" t="s">
        <v>2624</v>
      </c>
      <c r="D230" s="649" t="s">
        <v>3148</v>
      </c>
      <c r="E230" s="649" t="s">
        <v>3149</v>
      </c>
      <c r="F230" s="652">
        <v>1</v>
      </c>
      <c r="G230" s="652">
        <v>383</v>
      </c>
      <c r="H230" s="652">
        <v>1</v>
      </c>
      <c r="I230" s="652">
        <v>383</v>
      </c>
      <c r="J230" s="652"/>
      <c r="K230" s="652"/>
      <c r="L230" s="652"/>
      <c r="M230" s="652"/>
      <c r="N230" s="652"/>
      <c r="O230" s="652"/>
      <c r="P230" s="665"/>
      <c r="Q230" s="653"/>
    </row>
    <row r="231" spans="1:17" ht="14.4" customHeight="1" x14ac:dyDescent="0.3">
      <c r="A231" s="648" t="s">
        <v>553</v>
      </c>
      <c r="B231" s="649" t="s">
        <v>3145</v>
      </c>
      <c r="C231" s="649" t="s">
        <v>2624</v>
      </c>
      <c r="D231" s="649" t="s">
        <v>3061</v>
      </c>
      <c r="E231" s="649" t="s">
        <v>3062</v>
      </c>
      <c r="F231" s="652"/>
      <c r="G231" s="652"/>
      <c r="H231" s="652"/>
      <c r="I231" s="652"/>
      <c r="J231" s="652">
        <v>1</v>
      </c>
      <c r="K231" s="652">
        <v>5701</v>
      </c>
      <c r="L231" s="652"/>
      <c r="M231" s="652">
        <v>5701</v>
      </c>
      <c r="N231" s="652"/>
      <c r="O231" s="652"/>
      <c r="P231" s="665"/>
      <c r="Q231" s="653"/>
    </row>
    <row r="232" spans="1:17" ht="14.4" customHeight="1" thickBot="1" x14ac:dyDescent="0.35">
      <c r="A232" s="654" t="s">
        <v>553</v>
      </c>
      <c r="B232" s="655" t="s">
        <v>3145</v>
      </c>
      <c r="C232" s="655" t="s">
        <v>2624</v>
      </c>
      <c r="D232" s="655" t="s">
        <v>3150</v>
      </c>
      <c r="E232" s="655" t="s">
        <v>3151</v>
      </c>
      <c r="F232" s="658">
        <v>1</v>
      </c>
      <c r="G232" s="658">
        <v>2418</v>
      </c>
      <c r="H232" s="658">
        <v>1</v>
      </c>
      <c r="I232" s="658">
        <v>2418</v>
      </c>
      <c r="J232" s="658"/>
      <c r="K232" s="658"/>
      <c r="L232" s="658"/>
      <c r="M232" s="658"/>
      <c r="N232" s="658"/>
      <c r="O232" s="658"/>
      <c r="P232" s="666"/>
      <c r="Q232" s="65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216.94499999999999</v>
      </c>
      <c r="C5" s="114">
        <v>178.42599999999999</v>
      </c>
      <c r="D5" s="114">
        <v>206.667</v>
      </c>
      <c r="E5" s="131">
        <v>0.9526239369425431</v>
      </c>
      <c r="F5" s="132">
        <v>262</v>
      </c>
      <c r="G5" s="114">
        <v>209</v>
      </c>
      <c r="H5" s="114">
        <v>244</v>
      </c>
      <c r="I5" s="133">
        <v>0.93129770992366412</v>
      </c>
      <c r="J5" s="123"/>
      <c r="K5" s="123"/>
      <c r="L5" s="7">
        <f>D5-B5</f>
        <v>-10.277999999999992</v>
      </c>
      <c r="M5" s="8">
        <f>H5-F5</f>
        <v>-18</v>
      </c>
    </row>
    <row r="6" spans="1:13" ht="14.4" hidden="1" customHeight="1" outlineLevel="1" x14ac:dyDescent="0.3">
      <c r="A6" s="119" t="s">
        <v>170</v>
      </c>
      <c r="B6" s="122">
        <v>27.759</v>
      </c>
      <c r="C6" s="113">
        <v>28.012</v>
      </c>
      <c r="D6" s="113">
        <v>31.395</v>
      </c>
      <c r="E6" s="134">
        <v>1.1309845455527936</v>
      </c>
      <c r="F6" s="135">
        <v>38</v>
      </c>
      <c r="G6" s="113">
        <v>35</v>
      </c>
      <c r="H6" s="113">
        <v>47</v>
      </c>
      <c r="I6" s="136">
        <v>1.236842105263158</v>
      </c>
      <c r="J6" s="123"/>
      <c r="K6" s="123"/>
      <c r="L6" s="5">
        <f t="shared" ref="L6:L11" si="0">D6-B6</f>
        <v>3.6359999999999992</v>
      </c>
      <c r="M6" s="6">
        <f t="shared" ref="M6:M13" si="1">H6-F6</f>
        <v>9</v>
      </c>
    </row>
    <row r="7" spans="1:13" ht="14.4" hidden="1" customHeight="1" outlineLevel="1" x14ac:dyDescent="0.3">
      <c r="A7" s="119" t="s">
        <v>171</v>
      </c>
      <c r="B7" s="122">
        <v>95.524000000000001</v>
      </c>
      <c r="C7" s="113">
        <v>70.472999999999999</v>
      </c>
      <c r="D7" s="113">
        <v>85.58</v>
      </c>
      <c r="E7" s="134">
        <v>0.89590050667894972</v>
      </c>
      <c r="F7" s="135">
        <v>124</v>
      </c>
      <c r="G7" s="113">
        <v>91</v>
      </c>
      <c r="H7" s="113">
        <v>128</v>
      </c>
      <c r="I7" s="136">
        <v>1.032258064516129</v>
      </c>
      <c r="J7" s="123"/>
      <c r="K7" s="123"/>
      <c r="L7" s="5">
        <f t="shared" si="0"/>
        <v>-9.9440000000000026</v>
      </c>
      <c r="M7" s="6">
        <f t="shared" si="1"/>
        <v>4</v>
      </c>
    </row>
    <row r="8" spans="1:13" ht="14.4" hidden="1" customHeight="1" outlineLevel="1" x14ac:dyDescent="0.3">
      <c r="A8" s="119" t="s">
        <v>172</v>
      </c>
      <c r="B8" s="122">
        <v>12.464</v>
      </c>
      <c r="C8" s="113">
        <v>9.2360000000000007</v>
      </c>
      <c r="D8" s="113">
        <v>11.532</v>
      </c>
      <c r="E8" s="134">
        <v>0.92522464698331186</v>
      </c>
      <c r="F8" s="135">
        <v>19</v>
      </c>
      <c r="G8" s="113">
        <v>10</v>
      </c>
      <c r="H8" s="113">
        <v>17</v>
      </c>
      <c r="I8" s="136">
        <v>0.89473684210526316</v>
      </c>
      <c r="J8" s="123"/>
      <c r="K8" s="123"/>
      <c r="L8" s="5">
        <f t="shared" si="0"/>
        <v>-0.93200000000000038</v>
      </c>
      <c r="M8" s="6">
        <f t="shared" si="1"/>
        <v>-2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555</v>
      </c>
      <c r="F9" s="135">
        <v>0</v>
      </c>
      <c r="G9" s="113">
        <v>0</v>
      </c>
      <c r="H9" s="113">
        <v>0</v>
      </c>
      <c r="I9" s="136" t="s">
        <v>555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60.662999999999997</v>
      </c>
      <c r="C10" s="113">
        <v>32.570999999999998</v>
      </c>
      <c r="D10" s="113">
        <v>65.507999999999996</v>
      </c>
      <c r="E10" s="134">
        <v>1.0798674645170863</v>
      </c>
      <c r="F10" s="135">
        <v>62</v>
      </c>
      <c r="G10" s="113">
        <v>48</v>
      </c>
      <c r="H10" s="113">
        <v>72</v>
      </c>
      <c r="I10" s="136">
        <v>1.1612903225806452</v>
      </c>
      <c r="J10" s="123"/>
      <c r="K10" s="123"/>
      <c r="L10" s="5">
        <f t="shared" si="0"/>
        <v>4.8449999999999989</v>
      </c>
      <c r="M10" s="6">
        <f t="shared" si="1"/>
        <v>10</v>
      </c>
    </row>
    <row r="11" spans="1:13" ht="14.4" hidden="1" customHeight="1" outlineLevel="1" x14ac:dyDescent="0.3">
      <c r="A11" s="119" t="s">
        <v>175</v>
      </c>
      <c r="B11" s="122">
        <v>19.927</v>
      </c>
      <c r="C11" s="113">
        <v>13.596</v>
      </c>
      <c r="D11" s="113">
        <v>23.103000000000002</v>
      </c>
      <c r="E11" s="134">
        <v>1.159381743363276</v>
      </c>
      <c r="F11" s="135">
        <v>21</v>
      </c>
      <c r="G11" s="113">
        <v>20</v>
      </c>
      <c r="H11" s="113">
        <v>29</v>
      </c>
      <c r="I11" s="136">
        <v>1.3809523809523809</v>
      </c>
      <c r="J11" s="123"/>
      <c r="K11" s="123"/>
      <c r="L11" s="5">
        <f t="shared" si="0"/>
        <v>3.1760000000000019</v>
      </c>
      <c r="M11" s="6">
        <f t="shared" si="1"/>
        <v>8</v>
      </c>
    </row>
    <row r="12" spans="1:13" ht="14.4" hidden="1" customHeight="1" outlineLevel="1" thickBot="1" x14ac:dyDescent="0.35">
      <c r="A12" s="244" t="s">
        <v>233</v>
      </c>
      <c r="B12" s="245">
        <v>4.5540000000000003</v>
      </c>
      <c r="C12" s="246">
        <v>0</v>
      </c>
      <c r="D12" s="246">
        <v>0.61799999999999999</v>
      </c>
      <c r="E12" s="247"/>
      <c r="F12" s="248">
        <v>6</v>
      </c>
      <c r="G12" s="246">
        <v>0</v>
      </c>
      <c r="H12" s="246">
        <v>1</v>
      </c>
      <c r="I12" s="249"/>
      <c r="J12" s="123"/>
      <c r="K12" s="123"/>
      <c r="L12" s="250">
        <f>D12-B12</f>
        <v>-3.9360000000000004</v>
      </c>
      <c r="M12" s="251">
        <f>H12-F12</f>
        <v>-5</v>
      </c>
    </row>
    <row r="13" spans="1:13" ht="14.4" customHeight="1" collapsed="1" thickBot="1" x14ac:dyDescent="0.35">
      <c r="A13" s="120" t="s">
        <v>3</v>
      </c>
      <c r="B13" s="115">
        <f>SUM(B5:B12)</f>
        <v>437.83600000000001</v>
      </c>
      <c r="C13" s="116">
        <f>SUM(C5:C12)</f>
        <v>332.31399999999996</v>
      </c>
      <c r="D13" s="116">
        <f>SUM(D5:D12)</f>
        <v>424.40299999999996</v>
      </c>
      <c r="E13" s="137">
        <f>IF(OR(D13=0,B13=0),0,D13/B13)</f>
        <v>0.96931956257594154</v>
      </c>
      <c r="F13" s="138">
        <f>SUM(F5:F12)</f>
        <v>532</v>
      </c>
      <c r="G13" s="116">
        <f>SUM(G5:G12)</f>
        <v>413</v>
      </c>
      <c r="H13" s="116">
        <f>SUM(H5:H12)</f>
        <v>538</v>
      </c>
      <c r="I13" s="139">
        <f>IF(OR(H13=0,F13=0),0,H13/F13)</f>
        <v>1.0112781954887218</v>
      </c>
      <c r="J13" s="123"/>
      <c r="K13" s="123"/>
      <c r="L13" s="129">
        <f>D13-B13</f>
        <v>-13.43300000000005</v>
      </c>
      <c r="M13" s="140">
        <f t="shared" si="1"/>
        <v>6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216.94499999999999</v>
      </c>
      <c r="C18" s="114">
        <v>178.42599999999999</v>
      </c>
      <c r="D18" s="114">
        <v>206.667</v>
      </c>
      <c r="E18" s="131">
        <v>0.9526239369425431</v>
      </c>
      <c r="F18" s="121">
        <v>262</v>
      </c>
      <c r="G18" s="114">
        <v>209</v>
      </c>
      <c r="H18" s="114">
        <v>244</v>
      </c>
      <c r="I18" s="133">
        <v>0.93129770992366412</v>
      </c>
      <c r="J18" s="560">
        <f>0.97*0.976</f>
        <v>0.94672000000000001</v>
      </c>
      <c r="K18" s="561"/>
      <c r="L18" s="147">
        <f>D18-B18</f>
        <v>-10.277999999999992</v>
      </c>
      <c r="M18" s="148">
        <f>H18-F18</f>
        <v>-18</v>
      </c>
    </row>
    <row r="19" spans="1:13" ht="14.4" hidden="1" customHeight="1" outlineLevel="1" x14ac:dyDescent="0.3">
      <c r="A19" s="119" t="s">
        <v>170</v>
      </c>
      <c r="B19" s="122">
        <v>27.759</v>
      </c>
      <c r="C19" s="113">
        <v>28.012</v>
      </c>
      <c r="D19" s="113">
        <v>31.395</v>
      </c>
      <c r="E19" s="134">
        <v>1.1309845455527936</v>
      </c>
      <c r="F19" s="122">
        <v>38</v>
      </c>
      <c r="G19" s="113">
        <v>35</v>
      </c>
      <c r="H19" s="113">
        <v>47</v>
      </c>
      <c r="I19" s="136">
        <v>1.236842105263158</v>
      </c>
      <c r="J19" s="560">
        <f>0.97*1.096</f>
        <v>1.0631200000000001</v>
      </c>
      <c r="K19" s="561"/>
      <c r="L19" s="149">
        <f t="shared" ref="L19:L26" si="2">D19-B19</f>
        <v>3.6359999999999992</v>
      </c>
      <c r="M19" s="150">
        <f t="shared" ref="M19:M26" si="3">H19-F19</f>
        <v>9</v>
      </c>
    </row>
    <row r="20" spans="1:13" ht="14.4" hidden="1" customHeight="1" outlineLevel="1" x14ac:dyDescent="0.3">
      <c r="A20" s="119" t="s">
        <v>171</v>
      </c>
      <c r="B20" s="122">
        <v>95.524000000000001</v>
      </c>
      <c r="C20" s="113">
        <v>70.472999999999999</v>
      </c>
      <c r="D20" s="113">
        <v>85.58</v>
      </c>
      <c r="E20" s="134">
        <v>0.89590050667894972</v>
      </c>
      <c r="F20" s="122">
        <v>124</v>
      </c>
      <c r="G20" s="113">
        <v>91</v>
      </c>
      <c r="H20" s="113">
        <v>128</v>
      </c>
      <c r="I20" s="136">
        <v>1.032258064516129</v>
      </c>
      <c r="J20" s="560">
        <f>0.97*1.047</f>
        <v>1.01559</v>
      </c>
      <c r="K20" s="561"/>
      <c r="L20" s="149">
        <f t="shared" si="2"/>
        <v>-9.9440000000000026</v>
      </c>
      <c r="M20" s="150">
        <f t="shared" si="3"/>
        <v>4</v>
      </c>
    </row>
    <row r="21" spans="1:13" ht="14.4" hidden="1" customHeight="1" outlineLevel="1" x14ac:dyDescent="0.3">
      <c r="A21" s="119" t="s">
        <v>172</v>
      </c>
      <c r="B21" s="122">
        <v>12.464</v>
      </c>
      <c r="C21" s="113">
        <v>9.2360000000000007</v>
      </c>
      <c r="D21" s="113">
        <v>11.532</v>
      </c>
      <c r="E21" s="134">
        <v>0.92522464698331186</v>
      </c>
      <c r="F21" s="122">
        <v>19</v>
      </c>
      <c r="G21" s="113">
        <v>10</v>
      </c>
      <c r="H21" s="113">
        <v>17</v>
      </c>
      <c r="I21" s="136">
        <v>0.89473684210526316</v>
      </c>
      <c r="J21" s="560">
        <f>0.97*1.091</f>
        <v>1.05827</v>
      </c>
      <c r="K21" s="561"/>
      <c r="L21" s="149">
        <f t="shared" si="2"/>
        <v>-0.93200000000000038</v>
      </c>
      <c r="M21" s="150">
        <f t="shared" si="3"/>
        <v>-2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555</v>
      </c>
      <c r="F22" s="122">
        <v>0</v>
      </c>
      <c r="G22" s="113">
        <v>0</v>
      </c>
      <c r="H22" s="113">
        <v>0</v>
      </c>
      <c r="I22" s="136" t="s">
        <v>555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60.662999999999997</v>
      </c>
      <c r="C23" s="113">
        <v>32.570999999999998</v>
      </c>
      <c r="D23" s="113">
        <v>65.507999999999996</v>
      </c>
      <c r="E23" s="134">
        <v>1.0798674645170863</v>
      </c>
      <c r="F23" s="122">
        <v>62</v>
      </c>
      <c r="G23" s="113">
        <v>48</v>
      </c>
      <c r="H23" s="113">
        <v>72</v>
      </c>
      <c r="I23" s="136">
        <v>1.1612903225806452</v>
      </c>
      <c r="J23" s="560">
        <f>0.97*1.096</f>
        <v>1.0631200000000001</v>
      </c>
      <c r="K23" s="561"/>
      <c r="L23" s="149">
        <f t="shared" si="2"/>
        <v>4.8449999999999989</v>
      </c>
      <c r="M23" s="150">
        <f t="shared" si="3"/>
        <v>10</v>
      </c>
    </row>
    <row r="24" spans="1:13" ht="14.4" hidden="1" customHeight="1" outlineLevel="1" x14ac:dyDescent="0.3">
      <c r="A24" s="119" t="s">
        <v>175</v>
      </c>
      <c r="B24" s="122">
        <v>19.927</v>
      </c>
      <c r="C24" s="113">
        <v>13.596</v>
      </c>
      <c r="D24" s="113">
        <v>23.103000000000002</v>
      </c>
      <c r="E24" s="134">
        <v>1.159381743363276</v>
      </c>
      <c r="F24" s="122">
        <v>21</v>
      </c>
      <c r="G24" s="113">
        <v>20</v>
      </c>
      <c r="H24" s="113">
        <v>29</v>
      </c>
      <c r="I24" s="136">
        <v>1.3809523809523809</v>
      </c>
      <c r="J24" s="560">
        <f>0.97*0.989</f>
        <v>0.95933000000000002</v>
      </c>
      <c r="K24" s="561"/>
      <c r="L24" s="149">
        <f t="shared" si="2"/>
        <v>3.1760000000000019</v>
      </c>
      <c r="M24" s="150">
        <f t="shared" si="3"/>
        <v>8</v>
      </c>
    </row>
    <row r="25" spans="1:13" ht="14.4" hidden="1" customHeight="1" outlineLevel="1" thickBot="1" x14ac:dyDescent="0.35">
      <c r="A25" s="244" t="s">
        <v>233</v>
      </c>
      <c r="B25" s="245">
        <v>4.5540000000000003</v>
      </c>
      <c r="C25" s="246">
        <v>0</v>
      </c>
      <c r="D25" s="246">
        <v>0.61799999999999999</v>
      </c>
      <c r="E25" s="247"/>
      <c r="F25" s="245">
        <v>6</v>
      </c>
      <c r="G25" s="246">
        <v>0</v>
      </c>
      <c r="H25" s="246">
        <v>1</v>
      </c>
      <c r="I25" s="249"/>
      <c r="J25" s="365"/>
      <c r="K25" s="366"/>
      <c r="L25" s="252">
        <f>D25-B25</f>
        <v>-3.9360000000000004</v>
      </c>
      <c r="M25" s="253">
        <f>H25-F25</f>
        <v>-5</v>
      </c>
    </row>
    <row r="26" spans="1:13" ht="14.4" customHeight="1" collapsed="1" thickBot="1" x14ac:dyDescent="0.35">
      <c r="A26" s="151" t="s">
        <v>3</v>
      </c>
      <c r="B26" s="152">
        <f>SUM(B18:B25)</f>
        <v>437.83600000000001</v>
      </c>
      <c r="C26" s="153">
        <f>SUM(C18:C25)</f>
        <v>332.31399999999996</v>
      </c>
      <c r="D26" s="153">
        <f>SUM(D18:D25)</f>
        <v>424.40299999999996</v>
      </c>
      <c r="E26" s="154">
        <f>IF(OR(D26=0,B26=0),0,D26/B26)</f>
        <v>0.96931956257594154</v>
      </c>
      <c r="F26" s="152">
        <f>SUM(F18:F25)</f>
        <v>532</v>
      </c>
      <c r="G26" s="153">
        <f>SUM(G18:G25)</f>
        <v>413</v>
      </c>
      <c r="H26" s="153">
        <f>SUM(H18:H25)</f>
        <v>538</v>
      </c>
      <c r="I26" s="155">
        <f>IF(OR(H26=0,F26=0),0,H26/F26)</f>
        <v>1.0112781954887218</v>
      </c>
      <c r="J26" s="123"/>
      <c r="K26" s="123"/>
      <c r="L26" s="145">
        <f t="shared" si="2"/>
        <v>-13.43300000000005</v>
      </c>
      <c r="M26" s="156">
        <f t="shared" si="3"/>
        <v>6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555</v>
      </c>
      <c r="F31" s="132">
        <v>0</v>
      </c>
      <c r="G31" s="114">
        <v>0</v>
      </c>
      <c r="H31" s="114">
        <v>0</v>
      </c>
      <c r="I31" s="133" t="s">
        <v>555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555</v>
      </c>
      <c r="F32" s="135">
        <v>0</v>
      </c>
      <c r="G32" s="113">
        <v>0</v>
      </c>
      <c r="H32" s="113">
        <v>0</v>
      </c>
      <c r="I32" s="136" t="s">
        <v>555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555</v>
      </c>
      <c r="F33" s="135">
        <v>0</v>
      </c>
      <c r="G33" s="113">
        <v>0</v>
      </c>
      <c r="H33" s="113">
        <v>0</v>
      </c>
      <c r="I33" s="136" t="s">
        <v>555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555</v>
      </c>
      <c r="F34" s="135">
        <v>0</v>
      </c>
      <c r="G34" s="113">
        <v>0</v>
      </c>
      <c r="H34" s="113">
        <v>0</v>
      </c>
      <c r="I34" s="136" t="s">
        <v>555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555</v>
      </c>
      <c r="F35" s="135">
        <v>0</v>
      </c>
      <c r="G35" s="113">
        <v>0</v>
      </c>
      <c r="H35" s="113">
        <v>0</v>
      </c>
      <c r="I35" s="136" t="s">
        <v>555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555</v>
      </c>
      <c r="F36" s="135">
        <v>0</v>
      </c>
      <c r="G36" s="113">
        <v>0</v>
      </c>
      <c r="H36" s="113">
        <v>0</v>
      </c>
      <c r="I36" s="136" t="s">
        <v>555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555</v>
      </c>
      <c r="F37" s="135">
        <v>0</v>
      </c>
      <c r="G37" s="113">
        <v>0</v>
      </c>
      <c r="H37" s="113">
        <v>0</v>
      </c>
      <c r="I37" s="136" t="s">
        <v>555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391.7</v>
      </c>
      <c r="C33" s="203">
        <v>395</v>
      </c>
      <c r="D33" s="84">
        <f>IF(C33="","",C33-B33)</f>
        <v>3.3000000000000114</v>
      </c>
      <c r="E33" s="85">
        <f>IF(C33="","",C33/B33)</f>
        <v>1.0084248149093695</v>
      </c>
      <c r="F33" s="86">
        <v>81.03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765.04</v>
      </c>
      <c r="C34" s="204">
        <v>764</v>
      </c>
      <c r="D34" s="87">
        <f t="shared" ref="D34:D45" si="0">IF(C34="","",C34-B34)</f>
        <v>-1.0399999999999636</v>
      </c>
      <c r="E34" s="88">
        <f t="shared" ref="E34:E45" si="1">IF(C34="","",C34/B34)</f>
        <v>0.99864059395587168</v>
      </c>
      <c r="F34" s="89">
        <v>157.97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1224.5999999999999</v>
      </c>
      <c r="C35" s="204">
        <v>1189</v>
      </c>
      <c r="D35" s="87">
        <f t="shared" si="0"/>
        <v>-35.599999999999909</v>
      </c>
      <c r="E35" s="88">
        <f t="shared" si="1"/>
        <v>0.97092928303119397</v>
      </c>
      <c r="F35" s="89">
        <v>242.46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1676.92</v>
      </c>
      <c r="C36" s="204">
        <v>1621</v>
      </c>
      <c r="D36" s="87">
        <f t="shared" si="0"/>
        <v>-55.920000000000073</v>
      </c>
      <c r="E36" s="88">
        <f t="shared" si="1"/>
        <v>0.96665314982229322</v>
      </c>
      <c r="F36" s="89">
        <v>315.35000000000002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2023.98</v>
      </c>
      <c r="C37" s="204">
        <v>1990</v>
      </c>
      <c r="D37" s="87">
        <f t="shared" si="0"/>
        <v>-33.980000000000018</v>
      </c>
      <c r="E37" s="88">
        <f t="shared" si="1"/>
        <v>0.98321129655431372</v>
      </c>
      <c r="F37" s="89">
        <v>395.84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2419.65</v>
      </c>
      <c r="C38" s="204">
        <v>2361</v>
      </c>
      <c r="D38" s="87">
        <f t="shared" si="0"/>
        <v>-58.650000000000091</v>
      </c>
      <c r="E38" s="88">
        <f t="shared" si="1"/>
        <v>0.97576095716322608</v>
      </c>
      <c r="F38" s="89">
        <v>458.44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2933.2</v>
      </c>
      <c r="C39" s="204">
        <v>2855</v>
      </c>
      <c r="D39" s="87">
        <f t="shared" si="0"/>
        <v>-78.199999999999818</v>
      </c>
      <c r="E39" s="88">
        <f t="shared" si="1"/>
        <v>0.97333969725896641</v>
      </c>
      <c r="F39" s="89">
        <v>573.44000000000005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3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3312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19"/>
      <c r="B4" s="820" t="s">
        <v>84</v>
      </c>
      <c r="C4" s="821" t="s">
        <v>72</v>
      </c>
      <c r="D4" s="822" t="s">
        <v>85</v>
      </c>
      <c r="E4" s="820" t="s">
        <v>84</v>
      </c>
      <c r="F4" s="821" t="s">
        <v>72</v>
      </c>
      <c r="G4" s="822" t="s">
        <v>85</v>
      </c>
      <c r="H4" s="820" t="s">
        <v>84</v>
      </c>
      <c r="I4" s="821" t="s">
        <v>72</v>
      </c>
      <c r="J4" s="822" t="s">
        <v>85</v>
      </c>
      <c r="K4" s="823"/>
      <c r="L4" s="824"/>
      <c r="M4" s="824"/>
      <c r="N4" s="824"/>
      <c r="O4" s="825"/>
      <c r="P4" s="826"/>
      <c r="Q4" s="827" t="s">
        <v>73</v>
      </c>
      <c r="R4" s="828" t="s">
        <v>72</v>
      </c>
      <c r="S4" s="829" t="s">
        <v>86</v>
      </c>
      <c r="T4" s="830" t="s">
        <v>87</v>
      </c>
      <c r="U4" s="830" t="s">
        <v>88</v>
      </c>
      <c r="V4" s="831" t="s">
        <v>2</v>
      </c>
      <c r="W4" s="832" t="s">
        <v>89</v>
      </c>
    </row>
    <row r="5" spans="1:23" ht="14.4" customHeight="1" x14ac:dyDescent="0.3">
      <c r="A5" s="863" t="s">
        <v>3153</v>
      </c>
      <c r="B5" s="833"/>
      <c r="C5" s="834"/>
      <c r="D5" s="835"/>
      <c r="E5" s="836"/>
      <c r="F5" s="837"/>
      <c r="G5" s="838"/>
      <c r="H5" s="839">
        <v>1</v>
      </c>
      <c r="I5" s="840">
        <v>7.23</v>
      </c>
      <c r="J5" s="841">
        <v>22</v>
      </c>
      <c r="K5" s="842">
        <v>7.23</v>
      </c>
      <c r="L5" s="843">
        <v>5</v>
      </c>
      <c r="M5" s="843">
        <v>43</v>
      </c>
      <c r="N5" s="844">
        <v>14.23</v>
      </c>
      <c r="O5" s="843" t="s">
        <v>3154</v>
      </c>
      <c r="P5" s="845" t="s">
        <v>3155</v>
      </c>
      <c r="Q5" s="846">
        <f>H5-B5</f>
        <v>1</v>
      </c>
      <c r="R5" s="846">
        <f>I5-C5</f>
        <v>7.23</v>
      </c>
      <c r="S5" s="833">
        <f>IF(H5=0,"",H5*N5)</f>
        <v>14.23</v>
      </c>
      <c r="T5" s="833">
        <f>IF(H5=0,"",H5*J5)</f>
        <v>22</v>
      </c>
      <c r="U5" s="833">
        <f>IF(H5=0,"",T5-S5)</f>
        <v>7.77</v>
      </c>
      <c r="V5" s="847">
        <f>IF(H5=0,"",T5/S5)</f>
        <v>1.5460295151089247</v>
      </c>
      <c r="W5" s="848">
        <v>8</v>
      </c>
    </row>
    <row r="6" spans="1:23" ht="14.4" customHeight="1" x14ac:dyDescent="0.3">
      <c r="A6" s="864" t="s">
        <v>3156</v>
      </c>
      <c r="B6" s="849">
        <v>1</v>
      </c>
      <c r="C6" s="850">
        <v>7.3</v>
      </c>
      <c r="D6" s="818">
        <v>15</v>
      </c>
      <c r="E6" s="851"/>
      <c r="F6" s="852"/>
      <c r="G6" s="803"/>
      <c r="H6" s="853"/>
      <c r="I6" s="854"/>
      <c r="J6" s="804"/>
      <c r="K6" s="855">
        <v>7.3</v>
      </c>
      <c r="L6" s="856">
        <v>5</v>
      </c>
      <c r="M6" s="856">
        <v>47</v>
      </c>
      <c r="N6" s="857">
        <v>15.74</v>
      </c>
      <c r="O6" s="856" t="s">
        <v>3154</v>
      </c>
      <c r="P6" s="858" t="s">
        <v>3157</v>
      </c>
      <c r="Q6" s="859">
        <f t="shared" ref="Q6:R69" si="0">H6-B6</f>
        <v>-1</v>
      </c>
      <c r="R6" s="859">
        <f t="shared" si="0"/>
        <v>-7.3</v>
      </c>
      <c r="S6" s="849" t="str">
        <f t="shared" ref="S6:S69" si="1">IF(H6=0,"",H6*N6)</f>
        <v/>
      </c>
      <c r="T6" s="849" t="str">
        <f t="shared" ref="T6:T69" si="2">IF(H6=0,"",H6*J6)</f>
        <v/>
      </c>
      <c r="U6" s="849" t="str">
        <f t="shared" ref="U6:U69" si="3">IF(H6=0,"",T6-S6)</f>
        <v/>
      </c>
      <c r="V6" s="860" t="str">
        <f t="shared" ref="V6:V69" si="4">IF(H6=0,"",T6/S6)</f>
        <v/>
      </c>
      <c r="W6" s="805"/>
    </row>
    <row r="7" spans="1:23" ht="14.4" customHeight="1" x14ac:dyDescent="0.3">
      <c r="A7" s="865" t="s">
        <v>3158</v>
      </c>
      <c r="B7" s="812"/>
      <c r="C7" s="813"/>
      <c r="D7" s="814"/>
      <c r="E7" s="815"/>
      <c r="F7" s="793"/>
      <c r="G7" s="794"/>
      <c r="H7" s="795">
        <v>1</v>
      </c>
      <c r="I7" s="796">
        <v>21.92</v>
      </c>
      <c r="J7" s="797">
        <v>73</v>
      </c>
      <c r="K7" s="798">
        <v>19.57</v>
      </c>
      <c r="L7" s="799">
        <v>11</v>
      </c>
      <c r="M7" s="799">
        <v>83</v>
      </c>
      <c r="N7" s="800">
        <v>27.75</v>
      </c>
      <c r="O7" s="799" t="s">
        <v>3154</v>
      </c>
      <c r="P7" s="816" t="s">
        <v>3159</v>
      </c>
      <c r="Q7" s="801">
        <f t="shared" si="0"/>
        <v>1</v>
      </c>
      <c r="R7" s="801">
        <f t="shared" si="0"/>
        <v>21.92</v>
      </c>
      <c r="S7" s="812">
        <f t="shared" si="1"/>
        <v>27.75</v>
      </c>
      <c r="T7" s="812">
        <f t="shared" si="2"/>
        <v>73</v>
      </c>
      <c r="U7" s="812">
        <f t="shared" si="3"/>
        <v>45.25</v>
      </c>
      <c r="V7" s="817">
        <f t="shared" si="4"/>
        <v>2.6306306306306309</v>
      </c>
      <c r="W7" s="802">
        <v>45</v>
      </c>
    </row>
    <row r="8" spans="1:23" ht="14.4" customHeight="1" x14ac:dyDescent="0.3">
      <c r="A8" s="865" t="s">
        <v>3160</v>
      </c>
      <c r="B8" s="812"/>
      <c r="C8" s="813"/>
      <c r="D8" s="814"/>
      <c r="E8" s="815">
        <v>1</v>
      </c>
      <c r="F8" s="793">
        <v>10.220000000000001</v>
      </c>
      <c r="G8" s="794">
        <v>29</v>
      </c>
      <c r="H8" s="795">
        <v>2</v>
      </c>
      <c r="I8" s="796">
        <v>20.45</v>
      </c>
      <c r="J8" s="797">
        <v>28</v>
      </c>
      <c r="K8" s="798">
        <v>10.220000000000001</v>
      </c>
      <c r="L8" s="799">
        <v>6</v>
      </c>
      <c r="M8" s="799">
        <v>51</v>
      </c>
      <c r="N8" s="800">
        <v>17.12</v>
      </c>
      <c r="O8" s="799" t="s">
        <v>3154</v>
      </c>
      <c r="P8" s="816" t="s">
        <v>3161</v>
      </c>
      <c r="Q8" s="801">
        <f t="shared" si="0"/>
        <v>2</v>
      </c>
      <c r="R8" s="801">
        <f t="shared" si="0"/>
        <v>20.45</v>
      </c>
      <c r="S8" s="812">
        <f t="shared" si="1"/>
        <v>34.24</v>
      </c>
      <c r="T8" s="812">
        <f t="shared" si="2"/>
        <v>56</v>
      </c>
      <c r="U8" s="812">
        <f t="shared" si="3"/>
        <v>21.759999999999998</v>
      </c>
      <c r="V8" s="817">
        <f t="shared" si="4"/>
        <v>1.6355140186915886</v>
      </c>
      <c r="W8" s="802">
        <v>22</v>
      </c>
    </row>
    <row r="9" spans="1:23" ht="14.4" customHeight="1" x14ac:dyDescent="0.3">
      <c r="A9" s="864" t="s">
        <v>3162</v>
      </c>
      <c r="B9" s="849">
        <v>1</v>
      </c>
      <c r="C9" s="850">
        <v>13.07</v>
      </c>
      <c r="D9" s="818">
        <v>16</v>
      </c>
      <c r="E9" s="851"/>
      <c r="F9" s="852"/>
      <c r="G9" s="803"/>
      <c r="H9" s="853"/>
      <c r="I9" s="854"/>
      <c r="J9" s="804"/>
      <c r="K9" s="855">
        <v>13.07</v>
      </c>
      <c r="L9" s="856">
        <v>8</v>
      </c>
      <c r="M9" s="856">
        <v>69</v>
      </c>
      <c r="N9" s="857">
        <v>23.12</v>
      </c>
      <c r="O9" s="856" t="s">
        <v>3154</v>
      </c>
      <c r="P9" s="858" t="s">
        <v>3163</v>
      </c>
      <c r="Q9" s="859">
        <f t="shared" si="0"/>
        <v>-1</v>
      </c>
      <c r="R9" s="859">
        <f t="shared" si="0"/>
        <v>-13.07</v>
      </c>
      <c r="S9" s="849" t="str">
        <f t="shared" si="1"/>
        <v/>
      </c>
      <c r="T9" s="849" t="str">
        <f t="shared" si="2"/>
        <v/>
      </c>
      <c r="U9" s="849" t="str">
        <f t="shared" si="3"/>
        <v/>
      </c>
      <c r="V9" s="860" t="str">
        <f t="shared" si="4"/>
        <v/>
      </c>
      <c r="W9" s="805"/>
    </row>
    <row r="10" spans="1:23" ht="14.4" customHeight="1" x14ac:dyDescent="0.3">
      <c r="A10" s="865" t="s">
        <v>3164</v>
      </c>
      <c r="B10" s="812"/>
      <c r="C10" s="813"/>
      <c r="D10" s="814"/>
      <c r="E10" s="795">
        <v>1</v>
      </c>
      <c r="F10" s="796">
        <v>1.26</v>
      </c>
      <c r="G10" s="806">
        <v>5</v>
      </c>
      <c r="H10" s="799"/>
      <c r="I10" s="793"/>
      <c r="J10" s="794"/>
      <c r="K10" s="798">
        <v>1.26</v>
      </c>
      <c r="L10" s="799">
        <v>2</v>
      </c>
      <c r="M10" s="799">
        <v>21</v>
      </c>
      <c r="N10" s="800">
        <v>6.93</v>
      </c>
      <c r="O10" s="799" t="s">
        <v>3154</v>
      </c>
      <c r="P10" s="816" t="s">
        <v>3165</v>
      </c>
      <c r="Q10" s="801">
        <f t="shared" si="0"/>
        <v>0</v>
      </c>
      <c r="R10" s="801">
        <f t="shared" si="0"/>
        <v>0</v>
      </c>
      <c r="S10" s="812" t="str">
        <f t="shared" si="1"/>
        <v/>
      </c>
      <c r="T10" s="812" t="str">
        <f t="shared" si="2"/>
        <v/>
      </c>
      <c r="U10" s="812" t="str">
        <f t="shared" si="3"/>
        <v/>
      </c>
      <c r="V10" s="817" t="str">
        <f t="shared" si="4"/>
        <v/>
      </c>
      <c r="W10" s="802"/>
    </row>
    <row r="11" spans="1:23" ht="14.4" customHeight="1" x14ac:dyDescent="0.3">
      <c r="A11" s="865" t="s">
        <v>3166</v>
      </c>
      <c r="B11" s="807">
        <v>2</v>
      </c>
      <c r="C11" s="808">
        <v>0.98</v>
      </c>
      <c r="D11" s="809">
        <v>10.5</v>
      </c>
      <c r="E11" s="815"/>
      <c r="F11" s="793"/>
      <c r="G11" s="794"/>
      <c r="H11" s="799">
        <v>1</v>
      </c>
      <c r="I11" s="793">
        <v>0.49</v>
      </c>
      <c r="J11" s="797">
        <v>11</v>
      </c>
      <c r="K11" s="798">
        <v>0.49</v>
      </c>
      <c r="L11" s="799">
        <v>2</v>
      </c>
      <c r="M11" s="799">
        <v>22</v>
      </c>
      <c r="N11" s="800">
        <v>7.22</v>
      </c>
      <c r="O11" s="799" t="s">
        <v>3154</v>
      </c>
      <c r="P11" s="816" t="s">
        <v>3167</v>
      </c>
      <c r="Q11" s="801">
        <f t="shared" si="0"/>
        <v>-1</v>
      </c>
      <c r="R11" s="801">
        <f t="shared" si="0"/>
        <v>-0.49</v>
      </c>
      <c r="S11" s="812">
        <f t="shared" si="1"/>
        <v>7.22</v>
      </c>
      <c r="T11" s="812">
        <f t="shared" si="2"/>
        <v>11</v>
      </c>
      <c r="U11" s="812">
        <f t="shared" si="3"/>
        <v>3.7800000000000002</v>
      </c>
      <c r="V11" s="817">
        <f t="shared" si="4"/>
        <v>1.5235457063711912</v>
      </c>
      <c r="W11" s="802">
        <v>4</v>
      </c>
    </row>
    <row r="12" spans="1:23" ht="14.4" customHeight="1" x14ac:dyDescent="0.3">
      <c r="A12" s="865" t="s">
        <v>3168</v>
      </c>
      <c r="B12" s="812"/>
      <c r="C12" s="813"/>
      <c r="D12" s="814"/>
      <c r="E12" s="795">
        <v>2</v>
      </c>
      <c r="F12" s="796">
        <v>0.74</v>
      </c>
      <c r="G12" s="806">
        <v>4</v>
      </c>
      <c r="H12" s="799"/>
      <c r="I12" s="793"/>
      <c r="J12" s="794"/>
      <c r="K12" s="798">
        <v>0.37</v>
      </c>
      <c r="L12" s="799">
        <v>1</v>
      </c>
      <c r="M12" s="799">
        <v>12</v>
      </c>
      <c r="N12" s="800">
        <v>4.16</v>
      </c>
      <c r="O12" s="799" t="s">
        <v>3154</v>
      </c>
      <c r="P12" s="816" t="s">
        <v>3169</v>
      </c>
      <c r="Q12" s="801">
        <f t="shared" si="0"/>
        <v>0</v>
      </c>
      <c r="R12" s="801">
        <f t="shared" si="0"/>
        <v>0</v>
      </c>
      <c r="S12" s="812" t="str">
        <f t="shared" si="1"/>
        <v/>
      </c>
      <c r="T12" s="812" t="str">
        <f t="shared" si="2"/>
        <v/>
      </c>
      <c r="U12" s="812" t="str">
        <f t="shared" si="3"/>
        <v/>
      </c>
      <c r="V12" s="817" t="str">
        <f t="shared" si="4"/>
        <v/>
      </c>
      <c r="W12" s="802"/>
    </row>
    <row r="13" spans="1:23" ht="14.4" customHeight="1" x14ac:dyDescent="0.3">
      <c r="A13" s="865" t="s">
        <v>3170</v>
      </c>
      <c r="B13" s="812">
        <v>3</v>
      </c>
      <c r="C13" s="813">
        <v>3.3</v>
      </c>
      <c r="D13" s="814">
        <v>9.6999999999999993</v>
      </c>
      <c r="E13" s="815">
        <v>3</v>
      </c>
      <c r="F13" s="793">
        <v>3.3</v>
      </c>
      <c r="G13" s="794">
        <v>3.3</v>
      </c>
      <c r="H13" s="795">
        <v>8</v>
      </c>
      <c r="I13" s="796">
        <v>8.98</v>
      </c>
      <c r="J13" s="797">
        <v>9.3000000000000007</v>
      </c>
      <c r="K13" s="798">
        <v>1.1000000000000001</v>
      </c>
      <c r="L13" s="799">
        <v>2</v>
      </c>
      <c r="M13" s="799">
        <v>21</v>
      </c>
      <c r="N13" s="800">
        <v>7.13</v>
      </c>
      <c r="O13" s="799" t="s">
        <v>3154</v>
      </c>
      <c r="P13" s="816" t="s">
        <v>3171</v>
      </c>
      <c r="Q13" s="801">
        <f t="shared" si="0"/>
        <v>5</v>
      </c>
      <c r="R13" s="801">
        <f t="shared" si="0"/>
        <v>5.6800000000000006</v>
      </c>
      <c r="S13" s="812">
        <f t="shared" si="1"/>
        <v>57.04</v>
      </c>
      <c r="T13" s="812">
        <f t="shared" si="2"/>
        <v>74.400000000000006</v>
      </c>
      <c r="U13" s="812">
        <f t="shared" si="3"/>
        <v>17.360000000000007</v>
      </c>
      <c r="V13" s="817">
        <f t="shared" si="4"/>
        <v>1.3043478260869565</v>
      </c>
      <c r="W13" s="802">
        <v>25</v>
      </c>
    </row>
    <row r="14" spans="1:23" ht="14.4" customHeight="1" x14ac:dyDescent="0.3">
      <c r="A14" s="864" t="s">
        <v>3172</v>
      </c>
      <c r="B14" s="849"/>
      <c r="C14" s="850"/>
      <c r="D14" s="818"/>
      <c r="E14" s="851">
        <v>2</v>
      </c>
      <c r="F14" s="852">
        <v>2.7</v>
      </c>
      <c r="G14" s="803">
        <v>6</v>
      </c>
      <c r="H14" s="853">
        <v>1</v>
      </c>
      <c r="I14" s="854">
        <v>0.94</v>
      </c>
      <c r="J14" s="804">
        <v>2</v>
      </c>
      <c r="K14" s="855">
        <v>1.35</v>
      </c>
      <c r="L14" s="856">
        <v>3</v>
      </c>
      <c r="M14" s="856">
        <v>26</v>
      </c>
      <c r="N14" s="857">
        <v>8.7899999999999991</v>
      </c>
      <c r="O14" s="856" t="s">
        <v>3154</v>
      </c>
      <c r="P14" s="858" t="s">
        <v>3173</v>
      </c>
      <c r="Q14" s="859">
        <f t="shared" si="0"/>
        <v>1</v>
      </c>
      <c r="R14" s="859">
        <f t="shared" si="0"/>
        <v>0.94</v>
      </c>
      <c r="S14" s="849">
        <f t="shared" si="1"/>
        <v>8.7899999999999991</v>
      </c>
      <c r="T14" s="849">
        <f t="shared" si="2"/>
        <v>2</v>
      </c>
      <c r="U14" s="849">
        <f t="shared" si="3"/>
        <v>-6.7899999999999991</v>
      </c>
      <c r="V14" s="860">
        <f t="shared" si="4"/>
        <v>0.22753128555176338</v>
      </c>
      <c r="W14" s="805"/>
    </row>
    <row r="15" spans="1:23" ht="14.4" customHeight="1" x14ac:dyDescent="0.3">
      <c r="A15" s="864" t="s">
        <v>3174</v>
      </c>
      <c r="B15" s="849">
        <v>2</v>
      </c>
      <c r="C15" s="850">
        <v>3.14</v>
      </c>
      <c r="D15" s="818">
        <v>13</v>
      </c>
      <c r="E15" s="851"/>
      <c r="F15" s="852"/>
      <c r="G15" s="803"/>
      <c r="H15" s="853"/>
      <c r="I15" s="854"/>
      <c r="J15" s="804"/>
      <c r="K15" s="855">
        <v>1.57</v>
      </c>
      <c r="L15" s="856">
        <v>3</v>
      </c>
      <c r="M15" s="856">
        <v>25</v>
      </c>
      <c r="N15" s="857">
        <v>8.4499999999999993</v>
      </c>
      <c r="O15" s="856" t="s">
        <v>3154</v>
      </c>
      <c r="P15" s="858" t="s">
        <v>3175</v>
      </c>
      <c r="Q15" s="859">
        <f t="shared" si="0"/>
        <v>-2</v>
      </c>
      <c r="R15" s="859">
        <f t="shared" si="0"/>
        <v>-3.14</v>
      </c>
      <c r="S15" s="849" t="str">
        <f t="shared" si="1"/>
        <v/>
      </c>
      <c r="T15" s="849" t="str">
        <f t="shared" si="2"/>
        <v/>
      </c>
      <c r="U15" s="849" t="str">
        <f t="shared" si="3"/>
        <v/>
      </c>
      <c r="V15" s="860" t="str">
        <f t="shared" si="4"/>
        <v/>
      </c>
      <c r="W15" s="805"/>
    </row>
    <row r="16" spans="1:23" ht="14.4" customHeight="1" x14ac:dyDescent="0.3">
      <c r="A16" s="865" t="s">
        <v>3176</v>
      </c>
      <c r="B16" s="812">
        <v>2</v>
      </c>
      <c r="C16" s="813">
        <v>0.75</v>
      </c>
      <c r="D16" s="814">
        <v>5</v>
      </c>
      <c r="E16" s="795">
        <v>3</v>
      </c>
      <c r="F16" s="796">
        <v>1.1200000000000001</v>
      </c>
      <c r="G16" s="806">
        <v>4</v>
      </c>
      <c r="H16" s="799"/>
      <c r="I16" s="793"/>
      <c r="J16" s="794"/>
      <c r="K16" s="798">
        <v>0.37</v>
      </c>
      <c r="L16" s="799">
        <v>1</v>
      </c>
      <c r="M16" s="799">
        <v>12</v>
      </c>
      <c r="N16" s="800">
        <v>3.96</v>
      </c>
      <c r="O16" s="799" t="s">
        <v>3154</v>
      </c>
      <c r="P16" s="816" t="s">
        <v>3177</v>
      </c>
      <c r="Q16" s="801">
        <f t="shared" si="0"/>
        <v>-2</v>
      </c>
      <c r="R16" s="801">
        <f t="shared" si="0"/>
        <v>-0.75</v>
      </c>
      <c r="S16" s="812" t="str">
        <f t="shared" si="1"/>
        <v/>
      </c>
      <c r="T16" s="812" t="str">
        <f t="shared" si="2"/>
        <v/>
      </c>
      <c r="U16" s="812" t="str">
        <f t="shared" si="3"/>
        <v/>
      </c>
      <c r="V16" s="817" t="str">
        <f t="shared" si="4"/>
        <v/>
      </c>
      <c r="W16" s="802"/>
    </row>
    <row r="17" spans="1:23" ht="14.4" customHeight="1" x14ac:dyDescent="0.3">
      <c r="A17" s="864" t="s">
        <v>3178</v>
      </c>
      <c r="B17" s="849">
        <v>1</v>
      </c>
      <c r="C17" s="850">
        <v>0.43</v>
      </c>
      <c r="D17" s="818">
        <v>4</v>
      </c>
      <c r="E17" s="853">
        <v>2</v>
      </c>
      <c r="F17" s="854">
        <v>0.85</v>
      </c>
      <c r="G17" s="804">
        <v>5.5</v>
      </c>
      <c r="H17" s="856">
        <v>1</v>
      </c>
      <c r="I17" s="852">
        <v>0.43</v>
      </c>
      <c r="J17" s="810">
        <v>6</v>
      </c>
      <c r="K17" s="855">
        <v>0.43</v>
      </c>
      <c r="L17" s="856">
        <v>2</v>
      </c>
      <c r="M17" s="856">
        <v>14</v>
      </c>
      <c r="N17" s="857">
        <v>4.83</v>
      </c>
      <c r="O17" s="856" t="s">
        <v>3154</v>
      </c>
      <c r="P17" s="858" t="s">
        <v>3179</v>
      </c>
      <c r="Q17" s="859">
        <f t="shared" si="0"/>
        <v>0</v>
      </c>
      <c r="R17" s="859">
        <f t="shared" si="0"/>
        <v>0</v>
      </c>
      <c r="S17" s="849">
        <f t="shared" si="1"/>
        <v>4.83</v>
      </c>
      <c r="T17" s="849">
        <f t="shared" si="2"/>
        <v>6</v>
      </c>
      <c r="U17" s="849">
        <f t="shared" si="3"/>
        <v>1.17</v>
      </c>
      <c r="V17" s="860">
        <f t="shared" si="4"/>
        <v>1.2422360248447204</v>
      </c>
      <c r="W17" s="805">
        <v>1</v>
      </c>
    </row>
    <row r="18" spans="1:23" ht="14.4" customHeight="1" x14ac:dyDescent="0.3">
      <c r="A18" s="865" t="s">
        <v>3180</v>
      </c>
      <c r="B18" s="812">
        <v>8</v>
      </c>
      <c r="C18" s="813">
        <v>13.22</v>
      </c>
      <c r="D18" s="814">
        <v>9.9</v>
      </c>
      <c r="E18" s="795">
        <v>19</v>
      </c>
      <c r="F18" s="796">
        <v>28.69</v>
      </c>
      <c r="G18" s="806">
        <v>9.6</v>
      </c>
      <c r="H18" s="799">
        <v>14</v>
      </c>
      <c r="I18" s="793">
        <v>25.01</v>
      </c>
      <c r="J18" s="797">
        <v>16.899999999999999</v>
      </c>
      <c r="K18" s="798">
        <v>1.5</v>
      </c>
      <c r="L18" s="799">
        <v>3</v>
      </c>
      <c r="M18" s="799">
        <v>28</v>
      </c>
      <c r="N18" s="800">
        <v>9.2100000000000009</v>
      </c>
      <c r="O18" s="799" t="s">
        <v>3154</v>
      </c>
      <c r="P18" s="816" t="s">
        <v>3181</v>
      </c>
      <c r="Q18" s="801">
        <f t="shared" si="0"/>
        <v>6</v>
      </c>
      <c r="R18" s="801">
        <f t="shared" si="0"/>
        <v>11.790000000000001</v>
      </c>
      <c r="S18" s="812">
        <f t="shared" si="1"/>
        <v>128.94</v>
      </c>
      <c r="T18" s="812">
        <f t="shared" si="2"/>
        <v>236.59999999999997</v>
      </c>
      <c r="U18" s="812">
        <f t="shared" si="3"/>
        <v>107.65999999999997</v>
      </c>
      <c r="V18" s="817">
        <f t="shared" si="4"/>
        <v>1.834961997828447</v>
      </c>
      <c r="W18" s="802">
        <v>127</v>
      </c>
    </row>
    <row r="19" spans="1:23" ht="14.4" customHeight="1" x14ac:dyDescent="0.3">
      <c r="A19" s="864" t="s">
        <v>3182</v>
      </c>
      <c r="B19" s="849">
        <v>4</v>
      </c>
      <c r="C19" s="850">
        <v>11.01</v>
      </c>
      <c r="D19" s="818">
        <v>9.3000000000000007</v>
      </c>
      <c r="E19" s="853">
        <v>3</v>
      </c>
      <c r="F19" s="854">
        <v>8.26</v>
      </c>
      <c r="G19" s="804">
        <v>13</v>
      </c>
      <c r="H19" s="856">
        <v>1</v>
      </c>
      <c r="I19" s="852">
        <v>2.75</v>
      </c>
      <c r="J19" s="810">
        <v>23</v>
      </c>
      <c r="K19" s="855">
        <v>2.75</v>
      </c>
      <c r="L19" s="856">
        <v>5</v>
      </c>
      <c r="M19" s="856">
        <v>42</v>
      </c>
      <c r="N19" s="857">
        <v>13.99</v>
      </c>
      <c r="O19" s="856" t="s">
        <v>3154</v>
      </c>
      <c r="P19" s="858" t="s">
        <v>3183</v>
      </c>
      <c r="Q19" s="859">
        <f t="shared" si="0"/>
        <v>-3</v>
      </c>
      <c r="R19" s="859">
        <f t="shared" si="0"/>
        <v>-8.26</v>
      </c>
      <c r="S19" s="849">
        <f t="shared" si="1"/>
        <v>13.99</v>
      </c>
      <c r="T19" s="849">
        <f t="shared" si="2"/>
        <v>23</v>
      </c>
      <c r="U19" s="849">
        <f t="shared" si="3"/>
        <v>9.01</v>
      </c>
      <c r="V19" s="860">
        <f t="shared" si="4"/>
        <v>1.6440314510364546</v>
      </c>
      <c r="W19" s="805">
        <v>9</v>
      </c>
    </row>
    <row r="20" spans="1:23" ht="14.4" customHeight="1" x14ac:dyDescent="0.3">
      <c r="A20" s="864" t="s">
        <v>3184</v>
      </c>
      <c r="B20" s="849">
        <v>8</v>
      </c>
      <c r="C20" s="850">
        <v>33.28</v>
      </c>
      <c r="D20" s="818">
        <v>14.9</v>
      </c>
      <c r="E20" s="853"/>
      <c r="F20" s="854"/>
      <c r="G20" s="804"/>
      <c r="H20" s="856"/>
      <c r="I20" s="852"/>
      <c r="J20" s="803"/>
      <c r="K20" s="855">
        <v>4.16</v>
      </c>
      <c r="L20" s="856">
        <v>6</v>
      </c>
      <c r="M20" s="856">
        <v>54</v>
      </c>
      <c r="N20" s="857">
        <v>18</v>
      </c>
      <c r="O20" s="856" t="s">
        <v>3154</v>
      </c>
      <c r="P20" s="858" t="s">
        <v>3185</v>
      </c>
      <c r="Q20" s="859">
        <f t="shared" si="0"/>
        <v>-8</v>
      </c>
      <c r="R20" s="859">
        <f t="shared" si="0"/>
        <v>-33.28</v>
      </c>
      <c r="S20" s="849" t="str">
        <f t="shared" si="1"/>
        <v/>
      </c>
      <c r="T20" s="849" t="str">
        <f t="shared" si="2"/>
        <v/>
      </c>
      <c r="U20" s="849" t="str">
        <f t="shared" si="3"/>
        <v/>
      </c>
      <c r="V20" s="860" t="str">
        <f t="shared" si="4"/>
        <v/>
      </c>
      <c r="W20" s="805"/>
    </row>
    <row r="21" spans="1:23" ht="14.4" customHeight="1" x14ac:dyDescent="0.3">
      <c r="A21" s="865" t="s">
        <v>3186</v>
      </c>
      <c r="B21" s="807">
        <v>46</v>
      </c>
      <c r="C21" s="808">
        <v>59.98</v>
      </c>
      <c r="D21" s="809">
        <v>6.2</v>
      </c>
      <c r="E21" s="815">
        <v>38</v>
      </c>
      <c r="F21" s="793">
        <v>49.63</v>
      </c>
      <c r="G21" s="794">
        <v>6.4</v>
      </c>
      <c r="H21" s="799">
        <v>45</v>
      </c>
      <c r="I21" s="793">
        <v>59.22</v>
      </c>
      <c r="J21" s="794">
        <v>5.4</v>
      </c>
      <c r="K21" s="798">
        <v>1.3</v>
      </c>
      <c r="L21" s="799">
        <v>2</v>
      </c>
      <c r="M21" s="799">
        <v>21</v>
      </c>
      <c r="N21" s="800">
        <v>6.93</v>
      </c>
      <c r="O21" s="799" t="s">
        <v>3154</v>
      </c>
      <c r="P21" s="816" t="s">
        <v>3187</v>
      </c>
      <c r="Q21" s="801">
        <f t="shared" si="0"/>
        <v>-1</v>
      </c>
      <c r="R21" s="801">
        <f t="shared" si="0"/>
        <v>-0.75999999999999801</v>
      </c>
      <c r="S21" s="812">
        <f t="shared" si="1"/>
        <v>311.84999999999997</v>
      </c>
      <c r="T21" s="812">
        <f t="shared" si="2"/>
        <v>243.00000000000003</v>
      </c>
      <c r="U21" s="812">
        <f t="shared" si="3"/>
        <v>-68.849999999999937</v>
      </c>
      <c r="V21" s="817">
        <f t="shared" si="4"/>
        <v>0.77922077922077937</v>
      </c>
      <c r="W21" s="802">
        <v>26</v>
      </c>
    </row>
    <row r="22" spans="1:23" ht="14.4" customHeight="1" x14ac:dyDescent="0.3">
      <c r="A22" s="864" t="s">
        <v>3188</v>
      </c>
      <c r="B22" s="861">
        <v>15</v>
      </c>
      <c r="C22" s="862">
        <v>20.51</v>
      </c>
      <c r="D22" s="811">
        <v>6.7</v>
      </c>
      <c r="E22" s="851">
        <v>10</v>
      </c>
      <c r="F22" s="852">
        <v>13.15</v>
      </c>
      <c r="G22" s="803">
        <v>8.1999999999999993</v>
      </c>
      <c r="H22" s="856">
        <v>6</v>
      </c>
      <c r="I22" s="852">
        <v>7.82</v>
      </c>
      <c r="J22" s="810">
        <v>7.3</v>
      </c>
      <c r="K22" s="855">
        <v>1.3</v>
      </c>
      <c r="L22" s="856">
        <v>2</v>
      </c>
      <c r="M22" s="856">
        <v>21</v>
      </c>
      <c r="N22" s="857">
        <v>6.93</v>
      </c>
      <c r="O22" s="856" t="s">
        <v>3154</v>
      </c>
      <c r="P22" s="858" t="s">
        <v>3189</v>
      </c>
      <c r="Q22" s="859">
        <f t="shared" si="0"/>
        <v>-9</v>
      </c>
      <c r="R22" s="859">
        <f t="shared" si="0"/>
        <v>-12.690000000000001</v>
      </c>
      <c r="S22" s="849">
        <f t="shared" si="1"/>
        <v>41.58</v>
      </c>
      <c r="T22" s="849">
        <f t="shared" si="2"/>
        <v>43.8</v>
      </c>
      <c r="U22" s="849">
        <f t="shared" si="3"/>
        <v>2.2199999999999989</v>
      </c>
      <c r="V22" s="860">
        <f t="shared" si="4"/>
        <v>1.0533910533910533</v>
      </c>
      <c r="W22" s="805">
        <v>7</v>
      </c>
    </row>
    <row r="23" spans="1:23" ht="14.4" customHeight="1" x14ac:dyDescent="0.3">
      <c r="A23" s="864" t="s">
        <v>3190</v>
      </c>
      <c r="B23" s="861">
        <v>7</v>
      </c>
      <c r="C23" s="862">
        <v>16.399999999999999</v>
      </c>
      <c r="D23" s="811">
        <v>10.1</v>
      </c>
      <c r="E23" s="851"/>
      <c r="F23" s="852"/>
      <c r="G23" s="803"/>
      <c r="H23" s="856">
        <v>1</v>
      </c>
      <c r="I23" s="852">
        <v>2.34</v>
      </c>
      <c r="J23" s="803">
        <v>3</v>
      </c>
      <c r="K23" s="855">
        <v>2.34</v>
      </c>
      <c r="L23" s="856">
        <v>3</v>
      </c>
      <c r="M23" s="856">
        <v>29</v>
      </c>
      <c r="N23" s="857">
        <v>9.5299999999999994</v>
      </c>
      <c r="O23" s="856" t="s">
        <v>3154</v>
      </c>
      <c r="P23" s="858" t="s">
        <v>3191</v>
      </c>
      <c r="Q23" s="859">
        <f t="shared" si="0"/>
        <v>-6</v>
      </c>
      <c r="R23" s="859">
        <f t="shared" si="0"/>
        <v>-14.059999999999999</v>
      </c>
      <c r="S23" s="849">
        <f t="shared" si="1"/>
        <v>9.5299999999999994</v>
      </c>
      <c r="T23" s="849">
        <f t="shared" si="2"/>
        <v>3</v>
      </c>
      <c r="U23" s="849">
        <f t="shared" si="3"/>
        <v>-6.5299999999999994</v>
      </c>
      <c r="V23" s="860">
        <f t="shared" si="4"/>
        <v>0.31479538300104931</v>
      </c>
      <c r="W23" s="805"/>
    </row>
    <row r="24" spans="1:23" ht="14.4" customHeight="1" x14ac:dyDescent="0.3">
      <c r="A24" s="865" t="s">
        <v>3192</v>
      </c>
      <c r="B24" s="807">
        <v>134</v>
      </c>
      <c r="C24" s="808">
        <v>82.86</v>
      </c>
      <c r="D24" s="809">
        <v>5.4</v>
      </c>
      <c r="E24" s="815">
        <v>101</v>
      </c>
      <c r="F24" s="793">
        <v>62.44</v>
      </c>
      <c r="G24" s="794">
        <v>5.7</v>
      </c>
      <c r="H24" s="799">
        <v>132</v>
      </c>
      <c r="I24" s="793">
        <v>81.650000000000006</v>
      </c>
      <c r="J24" s="794">
        <v>4.7</v>
      </c>
      <c r="K24" s="798">
        <v>0.62</v>
      </c>
      <c r="L24" s="799">
        <v>2</v>
      </c>
      <c r="M24" s="799">
        <v>16</v>
      </c>
      <c r="N24" s="800">
        <v>5.4</v>
      </c>
      <c r="O24" s="799" t="s">
        <v>3154</v>
      </c>
      <c r="P24" s="816" t="s">
        <v>3193</v>
      </c>
      <c r="Q24" s="801">
        <f t="shared" si="0"/>
        <v>-2</v>
      </c>
      <c r="R24" s="801">
        <f t="shared" si="0"/>
        <v>-1.2099999999999937</v>
      </c>
      <c r="S24" s="812">
        <f t="shared" si="1"/>
        <v>712.80000000000007</v>
      </c>
      <c r="T24" s="812">
        <f t="shared" si="2"/>
        <v>620.4</v>
      </c>
      <c r="U24" s="812">
        <f t="shared" si="3"/>
        <v>-92.400000000000091</v>
      </c>
      <c r="V24" s="817">
        <f t="shared" si="4"/>
        <v>0.87037037037037024</v>
      </c>
      <c r="W24" s="802">
        <v>72</v>
      </c>
    </row>
    <row r="25" spans="1:23" ht="14.4" customHeight="1" x14ac:dyDescent="0.3">
      <c r="A25" s="864" t="s">
        <v>3194</v>
      </c>
      <c r="B25" s="861">
        <v>10</v>
      </c>
      <c r="C25" s="862">
        <v>8.61</v>
      </c>
      <c r="D25" s="811">
        <v>7.1</v>
      </c>
      <c r="E25" s="851">
        <v>6</v>
      </c>
      <c r="F25" s="852">
        <v>5.15</v>
      </c>
      <c r="G25" s="803">
        <v>6.2</v>
      </c>
      <c r="H25" s="856">
        <v>13</v>
      </c>
      <c r="I25" s="852">
        <v>11.62</v>
      </c>
      <c r="J25" s="803">
        <v>5.2</v>
      </c>
      <c r="K25" s="855">
        <v>0.86</v>
      </c>
      <c r="L25" s="856">
        <v>3</v>
      </c>
      <c r="M25" s="856">
        <v>23</v>
      </c>
      <c r="N25" s="857">
        <v>7.65</v>
      </c>
      <c r="O25" s="856" t="s">
        <v>3154</v>
      </c>
      <c r="P25" s="858" t="s">
        <v>3195</v>
      </c>
      <c r="Q25" s="859">
        <f t="shared" si="0"/>
        <v>3</v>
      </c>
      <c r="R25" s="859">
        <f t="shared" si="0"/>
        <v>3.01</v>
      </c>
      <c r="S25" s="849">
        <f t="shared" si="1"/>
        <v>99.45</v>
      </c>
      <c r="T25" s="849">
        <f t="shared" si="2"/>
        <v>67.600000000000009</v>
      </c>
      <c r="U25" s="849">
        <f t="shared" si="3"/>
        <v>-31.849999999999994</v>
      </c>
      <c r="V25" s="860">
        <f t="shared" si="4"/>
        <v>0.6797385620915033</v>
      </c>
      <c r="W25" s="805">
        <v>1</v>
      </c>
    </row>
    <row r="26" spans="1:23" ht="14.4" customHeight="1" x14ac:dyDescent="0.3">
      <c r="A26" s="864" t="s">
        <v>3196</v>
      </c>
      <c r="B26" s="861">
        <v>6</v>
      </c>
      <c r="C26" s="862">
        <v>6.94</v>
      </c>
      <c r="D26" s="811">
        <v>8</v>
      </c>
      <c r="E26" s="851">
        <v>2</v>
      </c>
      <c r="F26" s="852">
        <v>2.31</v>
      </c>
      <c r="G26" s="803">
        <v>4.5</v>
      </c>
      <c r="H26" s="856">
        <v>2</v>
      </c>
      <c r="I26" s="852">
        <v>2.31</v>
      </c>
      <c r="J26" s="803">
        <v>7</v>
      </c>
      <c r="K26" s="855">
        <v>1.1599999999999999</v>
      </c>
      <c r="L26" s="856">
        <v>2</v>
      </c>
      <c r="M26" s="856">
        <v>22</v>
      </c>
      <c r="N26" s="857">
        <v>7.27</v>
      </c>
      <c r="O26" s="856" t="s">
        <v>3154</v>
      </c>
      <c r="P26" s="858" t="s">
        <v>3197</v>
      </c>
      <c r="Q26" s="859">
        <f t="shared" si="0"/>
        <v>-4</v>
      </c>
      <c r="R26" s="859">
        <f t="shared" si="0"/>
        <v>-4.6300000000000008</v>
      </c>
      <c r="S26" s="849">
        <f t="shared" si="1"/>
        <v>14.54</v>
      </c>
      <c r="T26" s="849">
        <f t="shared" si="2"/>
        <v>14</v>
      </c>
      <c r="U26" s="849">
        <f t="shared" si="3"/>
        <v>-0.53999999999999915</v>
      </c>
      <c r="V26" s="860">
        <f t="shared" si="4"/>
        <v>0.96286107290233847</v>
      </c>
      <c r="W26" s="805">
        <v>2</v>
      </c>
    </row>
    <row r="27" spans="1:23" ht="14.4" customHeight="1" x14ac:dyDescent="0.3">
      <c r="A27" s="865" t="s">
        <v>3198</v>
      </c>
      <c r="B27" s="812">
        <v>6</v>
      </c>
      <c r="C27" s="813">
        <v>6.55</v>
      </c>
      <c r="D27" s="814">
        <v>7.7</v>
      </c>
      <c r="E27" s="815">
        <v>12</v>
      </c>
      <c r="F27" s="793">
        <v>13.31</v>
      </c>
      <c r="G27" s="794">
        <v>6.4</v>
      </c>
      <c r="H27" s="795">
        <v>14</v>
      </c>
      <c r="I27" s="796">
        <v>15.28</v>
      </c>
      <c r="J27" s="806">
        <v>5.5</v>
      </c>
      <c r="K27" s="798">
        <v>1.0900000000000001</v>
      </c>
      <c r="L27" s="799">
        <v>2</v>
      </c>
      <c r="M27" s="799">
        <v>18</v>
      </c>
      <c r="N27" s="800">
        <v>6.15</v>
      </c>
      <c r="O27" s="799" t="s">
        <v>3154</v>
      </c>
      <c r="P27" s="816" t="s">
        <v>3199</v>
      </c>
      <c r="Q27" s="801">
        <f t="shared" si="0"/>
        <v>8</v>
      </c>
      <c r="R27" s="801">
        <f t="shared" si="0"/>
        <v>8.73</v>
      </c>
      <c r="S27" s="812">
        <f t="shared" si="1"/>
        <v>86.100000000000009</v>
      </c>
      <c r="T27" s="812">
        <f t="shared" si="2"/>
        <v>77</v>
      </c>
      <c r="U27" s="812">
        <f t="shared" si="3"/>
        <v>-9.1000000000000085</v>
      </c>
      <c r="V27" s="817">
        <f t="shared" si="4"/>
        <v>0.89430894308943076</v>
      </c>
      <c r="W27" s="802">
        <v>6</v>
      </c>
    </row>
    <row r="28" spans="1:23" ht="14.4" customHeight="1" x14ac:dyDescent="0.3">
      <c r="A28" s="864" t="s">
        <v>3200</v>
      </c>
      <c r="B28" s="849">
        <v>3</v>
      </c>
      <c r="C28" s="850">
        <v>3.52</v>
      </c>
      <c r="D28" s="818">
        <v>6.7</v>
      </c>
      <c r="E28" s="851"/>
      <c r="F28" s="852"/>
      <c r="G28" s="803"/>
      <c r="H28" s="853">
        <v>2</v>
      </c>
      <c r="I28" s="854">
        <v>2.35</v>
      </c>
      <c r="J28" s="804">
        <v>3.5</v>
      </c>
      <c r="K28" s="855">
        <v>1.17</v>
      </c>
      <c r="L28" s="856">
        <v>2</v>
      </c>
      <c r="M28" s="856">
        <v>20</v>
      </c>
      <c r="N28" s="857">
        <v>6.78</v>
      </c>
      <c r="O28" s="856" t="s">
        <v>3154</v>
      </c>
      <c r="P28" s="858" t="s">
        <v>3201</v>
      </c>
      <c r="Q28" s="859">
        <f t="shared" si="0"/>
        <v>-1</v>
      </c>
      <c r="R28" s="859">
        <f t="shared" si="0"/>
        <v>-1.17</v>
      </c>
      <c r="S28" s="849">
        <f t="shared" si="1"/>
        <v>13.56</v>
      </c>
      <c r="T28" s="849">
        <f t="shared" si="2"/>
        <v>7</v>
      </c>
      <c r="U28" s="849">
        <f t="shared" si="3"/>
        <v>-6.5600000000000005</v>
      </c>
      <c r="V28" s="860">
        <f t="shared" si="4"/>
        <v>0.51622418879056042</v>
      </c>
      <c r="W28" s="805"/>
    </row>
    <row r="29" spans="1:23" ht="14.4" customHeight="1" x14ac:dyDescent="0.3">
      <c r="A29" s="864" t="s">
        <v>3202</v>
      </c>
      <c r="B29" s="849"/>
      <c r="C29" s="850"/>
      <c r="D29" s="818"/>
      <c r="E29" s="851">
        <v>1</v>
      </c>
      <c r="F29" s="852">
        <v>1.26</v>
      </c>
      <c r="G29" s="803">
        <v>7</v>
      </c>
      <c r="H29" s="853"/>
      <c r="I29" s="854"/>
      <c r="J29" s="804"/>
      <c r="K29" s="855">
        <v>1.26</v>
      </c>
      <c r="L29" s="856">
        <v>2</v>
      </c>
      <c r="M29" s="856">
        <v>18</v>
      </c>
      <c r="N29" s="857">
        <v>6.16</v>
      </c>
      <c r="O29" s="856" t="s">
        <v>3154</v>
      </c>
      <c r="P29" s="858" t="s">
        <v>3203</v>
      </c>
      <c r="Q29" s="859">
        <f t="shared" si="0"/>
        <v>0</v>
      </c>
      <c r="R29" s="859">
        <f t="shared" si="0"/>
        <v>0</v>
      </c>
      <c r="S29" s="849" t="str">
        <f t="shared" si="1"/>
        <v/>
      </c>
      <c r="T29" s="849" t="str">
        <f t="shared" si="2"/>
        <v/>
      </c>
      <c r="U29" s="849" t="str">
        <f t="shared" si="3"/>
        <v/>
      </c>
      <c r="V29" s="860" t="str">
        <f t="shared" si="4"/>
        <v/>
      </c>
      <c r="W29" s="805"/>
    </row>
    <row r="30" spans="1:23" ht="14.4" customHeight="1" x14ac:dyDescent="0.3">
      <c r="A30" s="865" t="s">
        <v>3204</v>
      </c>
      <c r="B30" s="812">
        <v>4</v>
      </c>
      <c r="C30" s="813">
        <v>3.46</v>
      </c>
      <c r="D30" s="814">
        <v>6.8</v>
      </c>
      <c r="E30" s="795">
        <v>10</v>
      </c>
      <c r="F30" s="796">
        <v>8.64</v>
      </c>
      <c r="G30" s="806">
        <v>4.3</v>
      </c>
      <c r="H30" s="799">
        <v>3</v>
      </c>
      <c r="I30" s="793">
        <v>2.59</v>
      </c>
      <c r="J30" s="794">
        <v>4.7</v>
      </c>
      <c r="K30" s="798">
        <v>0.86</v>
      </c>
      <c r="L30" s="799">
        <v>2</v>
      </c>
      <c r="M30" s="799">
        <v>19</v>
      </c>
      <c r="N30" s="800">
        <v>6.37</v>
      </c>
      <c r="O30" s="799" t="s">
        <v>3154</v>
      </c>
      <c r="P30" s="816" t="s">
        <v>3205</v>
      </c>
      <c r="Q30" s="801">
        <f t="shared" si="0"/>
        <v>-1</v>
      </c>
      <c r="R30" s="801">
        <f t="shared" si="0"/>
        <v>-0.87000000000000011</v>
      </c>
      <c r="S30" s="812">
        <f t="shared" si="1"/>
        <v>19.11</v>
      </c>
      <c r="T30" s="812">
        <f t="shared" si="2"/>
        <v>14.100000000000001</v>
      </c>
      <c r="U30" s="812">
        <f t="shared" si="3"/>
        <v>-5.009999999999998</v>
      </c>
      <c r="V30" s="817">
        <f t="shared" si="4"/>
        <v>0.73783359497645218</v>
      </c>
      <c r="W30" s="802"/>
    </row>
    <row r="31" spans="1:23" ht="14.4" customHeight="1" x14ac:dyDescent="0.3">
      <c r="A31" s="864" t="s">
        <v>3206</v>
      </c>
      <c r="B31" s="849"/>
      <c r="C31" s="850"/>
      <c r="D31" s="818"/>
      <c r="E31" s="853">
        <v>1</v>
      </c>
      <c r="F31" s="854">
        <v>0.97</v>
      </c>
      <c r="G31" s="804">
        <v>4</v>
      </c>
      <c r="H31" s="856"/>
      <c r="I31" s="852"/>
      <c r="J31" s="803"/>
      <c r="K31" s="855">
        <v>0.97</v>
      </c>
      <c r="L31" s="856">
        <v>2</v>
      </c>
      <c r="M31" s="856">
        <v>21</v>
      </c>
      <c r="N31" s="857">
        <v>7.11</v>
      </c>
      <c r="O31" s="856" t="s">
        <v>3154</v>
      </c>
      <c r="P31" s="858" t="s">
        <v>3207</v>
      </c>
      <c r="Q31" s="859">
        <f t="shared" si="0"/>
        <v>0</v>
      </c>
      <c r="R31" s="859">
        <f t="shared" si="0"/>
        <v>0</v>
      </c>
      <c r="S31" s="849" t="str">
        <f t="shared" si="1"/>
        <v/>
      </c>
      <c r="T31" s="849" t="str">
        <f t="shared" si="2"/>
        <v/>
      </c>
      <c r="U31" s="849" t="str">
        <f t="shared" si="3"/>
        <v/>
      </c>
      <c r="V31" s="860" t="str">
        <f t="shared" si="4"/>
        <v/>
      </c>
      <c r="W31" s="805"/>
    </row>
    <row r="32" spans="1:23" ht="14.4" customHeight="1" x14ac:dyDescent="0.3">
      <c r="A32" s="865" t="s">
        <v>3208</v>
      </c>
      <c r="B32" s="812">
        <v>1</v>
      </c>
      <c r="C32" s="813">
        <v>0.45</v>
      </c>
      <c r="D32" s="814">
        <v>6</v>
      </c>
      <c r="E32" s="815"/>
      <c r="F32" s="793"/>
      <c r="G32" s="794"/>
      <c r="H32" s="795">
        <v>1</v>
      </c>
      <c r="I32" s="796">
        <v>0.43</v>
      </c>
      <c r="J32" s="797">
        <v>4</v>
      </c>
      <c r="K32" s="798">
        <v>0.43</v>
      </c>
      <c r="L32" s="799">
        <v>1</v>
      </c>
      <c r="M32" s="799">
        <v>10</v>
      </c>
      <c r="N32" s="800">
        <v>3.34</v>
      </c>
      <c r="O32" s="799" t="s">
        <v>3154</v>
      </c>
      <c r="P32" s="816" t="s">
        <v>3209</v>
      </c>
      <c r="Q32" s="801">
        <f t="shared" si="0"/>
        <v>0</v>
      </c>
      <c r="R32" s="801">
        <f t="shared" si="0"/>
        <v>-2.0000000000000018E-2</v>
      </c>
      <c r="S32" s="812">
        <f t="shared" si="1"/>
        <v>3.34</v>
      </c>
      <c r="T32" s="812">
        <f t="shared" si="2"/>
        <v>4</v>
      </c>
      <c r="U32" s="812">
        <f t="shared" si="3"/>
        <v>0.66000000000000014</v>
      </c>
      <c r="V32" s="817">
        <f t="shared" si="4"/>
        <v>1.1976047904191618</v>
      </c>
      <c r="W32" s="802">
        <v>1</v>
      </c>
    </row>
    <row r="33" spans="1:23" ht="14.4" customHeight="1" x14ac:dyDescent="0.3">
      <c r="A33" s="865" t="s">
        <v>3210</v>
      </c>
      <c r="B33" s="812">
        <v>13</v>
      </c>
      <c r="C33" s="813">
        <v>6.69</v>
      </c>
      <c r="D33" s="814">
        <v>4.7</v>
      </c>
      <c r="E33" s="815">
        <v>10</v>
      </c>
      <c r="F33" s="793">
        <v>7.23</v>
      </c>
      <c r="G33" s="794">
        <v>9</v>
      </c>
      <c r="H33" s="795">
        <v>18</v>
      </c>
      <c r="I33" s="796">
        <v>9.8000000000000007</v>
      </c>
      <c r="J33" s="797">
        <v>4.9000000000000004</v>
      </c>
      <c r="K33" s="798">
        <v>0.51</v>
      </c>
      <c r="L33" s="799">
        <v>1</v>
      </c>
      <c r="M33" s="799">
        <v>13</v>
      </c>
      <c r="N33" s="800">
        <v>4.32</v>
      </c>
      <c r="O33" s="799" t="s">
        <v>3154</v>
      </c>
      <c r="P33" s="816" t="s">
        <v>3211</v>
      </c>
      <c r="Q33" s="801">
        <f t="shared" si="0"/>
        <v>5</v>
      </c>
      <c r="R33" s="801">
        <f t="shared" si="0"/>
        <v>3.1100000000000003</v>
      </c>
      <c r="S33" s="812">
        <f t="shared" si="1"/>
        <v>77.760000000000005</v>
      </c>
      <c r="T33" s="812">
        <f t="shared" si="2"/>
        <v>88.2</v>
      </c>
      <c r="U33" s="812">
        <f t="shared" si="3"/>
        <v>10.439999999999998</v>
      </c>
      <c r="V33" s="817">
        <f t="shared" si="4"/>
        <v>1.1342592592592593</v>
      </c>
      <c r="W33" s="802">
        <v>22</v>
      </c>
    </row>
    <row r="34" spans="1:23" ht="14.4" customHeight="1" x14ac:dyDescent="0.3">
      <c r="A34" s="864" t="s">
        <v>3212</v>
      </c>
      <c r="B34" s="849">
        <v>2</v>
      </c>
      <c r="C34" s="850">
        <v>1.57</v>
      </c>
      <c r="D34" s="818">
        <v>5</v>
      </c>
      <c r="E34" s="851">
        <v>3</v>
      </c>
      <c r="F34" s="852">
        <v>2.0699999999999998</v>
      </c>
      <c r="G34" s="803">
        <v>4</v>
      </c>
      <c r="H34" s="853">
        <v>3</v>
      </c>
      <c r="I34" s="854">
        <v>2.5</v>
      </c>
      <c r="J34" s="810">
        <v>11</v>
      </c>
      <c r="K34" s="855">
        <v>0.69</v>
      </c>
      <c r="L34" s="856">
        <v>2</v>
      </c>
      <c r="M34" s="856">
        <v>18</v>
      </c>
      <c r="N34" s="857">
        <v>5.86</v>
      </c>
      <c r="O34" s="856" t="s">
        <v>3154</v>
      </c>
      <c r="P34" s="858" t="s">
        <v>3213</v>
      </c>
      <c r="Q34" s="859">
        <f t="shared" si="0"/>
        <v>1</v>
      </c>
      <c r="R34" s="859">
        <f t="shared" si="0"/>
        <v>0.92999999999999994</v>
      </c>
      <c r="S34" s="849">
        <f t="shared" si="1"/>
        <v>17.580000000000002</v>
      </c>
      <c r="T34" s="849">
        <f t="shared" si="2"/>
        <v>33</v>
      </c>
      <c r="U34" s="849">
        <f t="shared" si="3"/>
        <v>15.419999999999998</v>
      </c>
      <c r="V34" s="860">
        <f t="shared" si="4"/>
        <v>1.8771331058020475</v>
      </c>
      <c r="W34" s="805">
        <v>15</v>
      </c>
    </row>
    <row r="35" spans="1:23" ht="14.4" customHeight="1" x14ac:dyDescent="0.3">
      <c r="A35" s="864" t="s">
        <v>3214</v>
      </c>
      <c r="B35" s="849">
        <v>3</v>
      </c>
      <c r="C35" s="850">
        <v>4.0599999999999996</v>
      </c>
      <c r="D35" s="818">
        <v>14.7</v>
      </c>
      <c r="E35" s="851"/>
      <c r="F35" s="852"/>
      <c r="G35" s="803"/>
      <c r="H35" s="853"/>
      <c r="I35" s="854"/>
      <c r="J35" s="804"/>
      <c r="K35" s="855">
        <v>1.1499999999999999</v>
      </c>
      <c r="L35" s="856">
        <v>2</v>
      </c>
      <c r="M35" s="856">
        <v>21</v>
      </c>
      <c r="N35" s="857">
        <v>6.86</v>
      </c>
      <c r="O35" s="856" t="s">
        <v>3154</v>
      </c>
      <c r="P35" s="858" t="s">
        <v>3215</v>
      </c>
      <c r="Q35" s="859">
        <f t="shared" si="0"/>
        <v>-3</v>
      </c>
      <c r="R35" s="859">
        <f t="shared" si="0"/>
        <v>-4.0599999999999996</v>
      </c>
      <c r="S35" s="849" t="str">
        <f t="shared" si="1"/>
        <v/>
      </c>
      <c r="T35" s="849" t="str">
        <f t="shared" si="2"/>
        <v/>
      </c>
      <c r="U35" s="849" t="str">
        <f t="shared" si="3"/>
        <v/>
      </c>
      <c r="V35" s="860" t="str">
        <f t="shared" si="4"/>
        <v/>
      </c>
      <c r="W35" s="805"/>
    </row>
    <row r="36" spans="1:23" ht="14.4" customHeight="1" x14ac:dyDescent="0.3">
      <c r="A36" s="865" t="s">
        <v>3216</v>
      </c>
      <c r="B36" s="812">
        <v>10</v>
      </c>
      <c r="C36" s="813">
        <v>5.41</v>
      </c>
      <c r="D36" s="814">
        <v>4.5</v>
      </c>
      <c r="E36" s="795">
        <v>13</v>
      </c>
      <c r="F36" s="796">
        <v>7.79</v>
      </c>
      <c r="G36" s="806">
        <v>4.8</v>
      </c>
      <c r="H36" s="799">
        <v>6</v>
      </c>
      <c r="I36" s="793">
        <v>3.45</v>
      </c>
      <c r="J36" s="794">
        <v>5.8</v>
      </c>
      <c r="K36" s="798">
        <v>0.56999999999999995</v>
      </c>
      <c r="L36" s="799">
        <v>2</v>
      </c>
      <c r="M36" s="799">
        <v>18</v>
      </c>
      <c r="N36" s="800">
        <v>5.97</v>
      </c>
      <c r="O36" s="799" t="s">
        <v>3154</v>
      </c>
      <c r="P36" s="816" t="s">
        <v>3217</v>
      </c>
      <c r="Q36" s="801">
        <f t="shared" si="0"/>
        <v>-4</v>
      </c>
      <c r="R36" s="801">
        <f t="shared" si="0"/>
        <v>-1.96</v>
      </c>
      <c r="S36" s="812">
        <f t="shared" si="1"/>
        <v>35.82</v>
      </c>
      <c r="T36" s="812">
        <f t="shared" si="2"/>
        <v>34.799999999999997</v>
      </c>
      <c r="U36" s="812">
        <f t="shared" si="3"/>
        <v>-1.0200000000000031</v>
      </c>
      <c r="V36" s="817">
        <f t="shared" si="4"/>
        <v>0.97152428810720259</v>
      </c>
      <c r="W36" s="802">
        <v>8</v>
      </c>
    </row>
    <row r="37" spans="1:23" ht="14.4" customHeight="1" x14ac:dyDescent="0.3">
      <c r="A37" s="864" t="s">
        <v>3218</v>
      </c>
      <c r="B37" s="849">
        <v>3</v>
      </c>
      <c r="C37" s="850">
        <v>1.66</v>
      </c>
      <c r="D37" s="818">
        <v>9.3000000000000007</v>
      </c>
      <c r="E37" s="853">
        <v>2</v>
      </c>
      <c r="F37" s="854">
        <v>1.17</v>
      </c>
      <c r="G37" s="804">
        <v>2</v>
      </c>
      <c r="H37" s="856">
        <v>3</v>
      </c>
      <c r="I37" s="852">
        <v>2.11</v>
      </c>
      <c r="J37" s="803">
        <v>5.3</v>
      </c>
      <c r="K37" s="855">
        <v>0.61</v>
      </c>
      <c r="L37" s="856">
        <v>2</v>
      </c>
      <c r="M37" s="856">
        <v>21</v>
      </c>
      <c r="N37" s="857">
        <v>6.98</v>
      </c>
      <c r="O37" s="856" t="s">
        <v>3154</v>
      </c>
      <c r="P37" s="858" t="s">
        <v>3219</v>
      </c>
      <c r="Q37" s="859">
        <f t="shared" si="0"/>
        <v>0</v>
      </c>
      <c r="R37" s="859">
        <f t="shared" si="0"/>
        <v>0.44999999999999996</v>
      </c>
      <c r="S37" s="849">
        <f t="shared" si="1"/>
        <v>20.94</v>
      </c>
      <c r="T37" s="849">
        <f t="shared" si="2"/>
        <v>15.899999999999999</v>
      </c>
      <c r="U37" s="849">
        <f t="shared" si="3"/>
        <v>-5.0400000000000027</v>
      </c>
      <c r="V37" s="860">
        <f t="shared" si="4"/>
        <v>0.75931232091690537</v>
      </c>
      <c r="W37" s="805"/>
    </row>
    <row r="38" spans="1:23" ht="14.4" customHeight="1" x14ac:dyDescent="0.3">
      <c r="A38" s="865" t="s">
        <v>3220</v>
      </c>
      <c r="B38" s="807">
        <v>1</v>
      </c>
      <c r="C38" s="808">
        <v>0.41</v>
      </c>
      <c r="D38" s="809">
        <v>4</v>
      </c>
      <c r="E38" s="815"/>
      <c r="F38" s="793"/>
      <c r="G38" s="794"/>
      <c r="H38" s="799"/>
      <c r="I38" s="793"/>
      <c r="J38" s="794"/>
      <c r="K38" s="798">
        <v>0.41</v>
      </c>
      <c r="L38" s="799">
        <v>2</v>
      </c>
      <c r="M38" s="799">
        <v>18</v>
      </c>
      <c r="N38" s="800">
        <v>6.07</v>
      </c>
      <c r="O38" s="799" t="s">
        <v>3154</v>
      </c>
      <c r="P38" s="816" t="s">
        <v>3221</v>
      </c>
      <c r="Q38" s="801">
        <f t="shared" si="0"/>
        <v>-1</v>
      </c>
      <c r="R38" s="801">
        <f t="shared" si="0"/>
        <v>-0.41</v>
      </c>
      <c r="S38" s="812" t="str">
        <f t="shared" si="1"/>
        <v/>
      </c>
      <c r="T38" s="812" t="str">
        <f t="shared" si="2"/>
        <v/>
      </c>
      <c r="U38" s="812" t="str">
        <f t="shared" si="3"/>
        <v/>
      </c>
      <c r="V38" s="817" t="str">
        <f t="shared" si="4"/>
        <v/>
      </c>
      <c r="W38" s="802"/>
    </row>
    <row r="39" spans="1:23" ht="14.4" customHeight="1" x14ac:dyDescent="0.3">
      <c r="A39" s="865" t="s">
        <v>3222</v>
      </c>
      <c r="B39" s="807"/>
      <c r="C39" s="808"/>
      <c r="D39" s="809"/>
      <c r="E39" s="815">
        <v>1</v>
      </c>
      <c r="F39" s="793">
        <v>0.36</v>
      </c>
      <c r="G39" s="794">
        <v>7</v>
      </c>
      <c r="H39" s="799"/>
      <c r="I39" s="793"/>
      <c r="J39" s="794"/>
      <c r="K39" s="798">
        <v>0.35</v>
      </c>
      <c r="L39" s="799">
        <v>1</v>
      </c>
      <c r="M39" s="799">
        <v>12</v>
      </c>
      <c r="N39" s="800">
        <v>4.09</v>
      </c>
      <c r="O39" s="799" t="s">
        <v>3154</v>
      </c>
      <c r="P39" s="816" t="s">
        <v>3223</v>
      </c>
      <c r="Q39" s="801">
        <f t="shared" si="0"/>
        <v>0</v>
      </c>
      <c r="R39" s="801">
        <f t="shared" si="0"/>
        <v>0</v>
      </c>
      <c r="S39" s="812" t="str">
        <f t="shared" si="1"/>
        <v/>
      </c>
      <c r="T39" s="812" t="str">
        <f t="shared" si="2"/>
        <v/>
      </c>
      <c r="U39" s="812" t="str">
        <f t="shared" si="3"/>
        <v/>
      </c>
      <c r="V39" s="817" t="str">
        <f t="shared" si="4"/>
        <v/>
      </c>
      <c r="W39" s="802"/>
    </row>
    <row r="40" spans="1:23" ht="14.4" customHeight="1" x14ac:dyDescent="0.3">
      <c r="A40" s="864" t="s">
        <v>3224</v>
      </c>
      <c r="B40" s="861">
        <v>2</v>
      </c>
      <c r="C40" s="862">
        <v>0.93</v>
      </c>
      <c r="D40" s="811">
        <v>2.5</v>
      </c>
      <c r="E40" s="851"/>
      <c r="F40" s="852"/>
      <c r="G40" s="803"/>
      <c r="H40" s="856"/>
      <c r="I40" s="852"/>
      <c r="J40" s="803"/>
      <c r="K40" s="855">
        <v>0.47</v>
      </c>
      <c r="L40" s="856">
        <v>2</v>
      </c>
      <c r="M40" s="856">
        <v>16</v>
      </c>
      <c r="N40" s="857">
        <v>5.43</v>
      </c>
      <c r="O40" s="856" t="s">
        <v>3154</v>
      </c>
      <c r="P40" s="858" t="s">
        <v>3225</v>
      </c>
      <c r="Q40" s="859">
        <f t="shared" si="0"/>
        <v>-2</v>
      </c>
      <c r="R40" s="859">
        <f t="shared" si="0"/>
        <v>-0.93</v>
      </c>
      <c r="S40" s="849" t="str">
        <f t="shared" si="1"/>
        <v/>
      </c>
      <c r="T40" s="849" t="str">
        <f t="shared" si="2"/>
        <v/>
      </c>
      <c r="U40" s="849" t="str">
        <f t="shared" si="3"/>
        <v/>
      </c>
      <c r="V40" s="860" t="str">
        <f t="shared" si="4"/>
        <v/>
      </c>
      <c r="W40" s="805"/>
    </row>
    <row r="41" spans="1:23" ht="14.4" customHeight="1" x14ac:dyDescent="0.3">
      <c r="A41" s="864" t="s">
        <v>3226</v>
      </c>
      <c r="B41" s="861">
        <v>1</v>
      </c>
      <c r="C41" s="862">
        <v>0.59</v>
      </c>
      <c r="D41" s="811">
        <v>4</v>
      </c>
      <c r="E41" s="851"/>
      <c r="F41" s="852"/>
      <c r="G41" s="803"/>
      <c r="H41" s="856"/>
      <c r="I41" s="852"/>
      <c r="J41" s="803"/>
      <c r="K41" s="855">
        <v>0.59</v>
      </c>
      <c r="L41" s="856">
        <v>2</v>
      </c>
      <c r="M41" s="856">
        <v>19</v>
      </c>
      <c r="N41" s="857">
        <v>6.47</v>
      </c>
      <c r="O41" s="856" t="s">
        <v>3154</v>
      </c>
      <c r="P41" s="858" t="s">
        <v>3227</v>
      </c>
      <c r="Q41" s="859">
        <f t="shared" si="0"/>
        <v>-1</v>
      </c>
      <c r="R41" s="859">
        <f t="shared" si="0"/>
        <v>-0.59</v>
      </c>
      <c r="S41" s="849" t="str">
        <f t="shared" si="1"/>
        <v/>
      </c>
      <c r="T41" s="849" t="str">
        <f t="shared" si="2"/>
        <v/>
      </c>
      <c r="U41" s="849" t="str">
        <f t="shared" si="3"/>
        <v/>
      </c>
      <c r="V41" s="860" t="str">
        <f t="shared" si="4"/>
        <v/>
      </c>
      <c r="W41" s="805"/>
    </row>
    <row r="42" spans="1:23" ht="14.4" customHeight="1" x14ac:dyDescent="0.3">
      <c r="A42" s="865" t="s">
        <v>3228</v>
      </c>
      <c r="B42" s="807">
        <v>152</v>
      </c>
      <c r="C42" s="808">
        <v>65.650000000000006</v>
      </c>
      <c r="D42" s="809">
        <v>4</v>
      </c>
      <c r="E42" s="815">
        <v>108</v>
      </c>
      <c r="F42" s="793">
        <v>46.67</v>
      </c>
      <c r="G42" s="794">
        <v>4</v>
      </c>
      <c r="H42" s="799">
        <v>133</v>
      </c>
      <c r="I42" s="793">
        <v>57.94</v>
      </c>
      <c r="J42" s="797">
        <v>4.0999999999999996</v>
      </c>
      <c r="K42" s="798">
        <v>0.43</v>
      </c>
      <c r="L42" s="799">
        <v>1</v>
      </c>
      <c r="M42" s="799">
        <v>11</v>
      </c>
      <c r="N42" s="800">
        <v>3.7</v>
      </c>
      <c r="O42" s="799" t="s">
        <v>3154</v>
      </c>
      <c r="P42" s="816" t="s">
        <v>3229</v>
      </c>
      <c r="Q42" s="801">
        <f t="shared" si="0"/>
        <v>-19</v>
      </c>
      <c r="R42" s="801">
        <f t="shared" si="0"/>
        <v>-7.710000000000008</v>
      </c>
      <c r="S42" s="812">
        <f t="shared" si="1"/>
        <v>492.1</v>
      </c>
      <c r="T42" s="812">
        <f t="shared" si="2"/>
        <v>545.29999999999995</v>
      </c>
      <c r="U42" s="812">
        <f t="shared" si="3"/>
        <v>53.199999999999932</v>
      </c>
      <c r="V42" s="817">
        <f t="shared" si="4"/>
        <v>1.1081081081081079</v>
      </c>
      <c r="W42" s="802">
        <v>103</v>
      </c>
    </row>
    <row r="43" spans="1:23" ht="14.4" customHeight="1" x14ac:dyDescent="0.3">
      <c r="A43" s="864" t="s">
        <v>3230</v>
      </c>
      <c r="B43" s="861">
        <v>32</v>
      </c>
      <c r="C43" s="862">
        <v>16.78</v>
      </c>
      <c r="D43" s="811">
        <v>4.9000000000000004</v>
      </c>
      <c r="E43" s="851">
        <v>9</v>
      </c>
      <c r="F43" s="852">
        <v>4.72</v>
      </c>
      <c r="G43" s="803">
        <v>3.4</v>
      </c>
      <c r="H43" s="856">
        <v>30</v>
      </c>
      <c r="I43" s="852">
        <v>16.39</v>
      </c>
      <c r="J43" s="803">
        <v>4</v>
      </c>
      <c r="K43" s="855">
        <v>0.52</v>
      </c>
      <c r="L43" s="856">
        <v>2</v>
      </c>
      <c r="M43" s="856">
        <v>15</v>
      </c>
      <c r="N43" s="857">
        <v>4.88</v>
      </c>
      <c r="O43" s="856" t="s">
        <v>3154</v>
      </c>
      <c r="P43" s="858" t="s">
        <v>3231</v>
      </c>
      <c r="Q43" s="859">
        <f t="shared" si="0"/>
        <v>-2</v>
      </c>
      <c r="R43" s="859">
        <f t="shared" si="0"/>
        <v>-0.39000000000000057</v>
      </c>
      <c r="S43" s="849">
        <f t="shared" si="1"/>
        <v>146.4</v>
      </c>
      <c r="T43" s="849">
        <f t="shared" si="2"/>
        <v>120</v>
      </c>
      <c r="U43" s="849">
        <f t="shared" si="3"/>
        <v>-26.400000000000006</v>
      </c>
      <c r="V43" s="860">
        <f t="shared" si="4"/>
        <v>0.81967213114754101</v>
      </c>
      <c r="W43" s="805">
        <v>9</v>
      </c>
    </row>
    <row r="44" spans="1:23" ht="14.4" customHeight="1" x14ac:dyDescent="0.3">
      <c r="A44" s="864" t="s">
        <v>3232</v>
      </c>
      <c r="B44" s="861">
        <v>8</v>
      </c>
      <c r="C44" s="862">
        <v>5.39</v>
      </c>
      <c r="D44" s="811">
        <v>4</v>
      </c>
      <c r="E44" s="851">
        <v>9</v>
      </c>
      <c r="F44" s="852">
        <v>18.36</v>
      </c>
      <c r="G44" s="803">
        <v>5.9</v>
      </c>
      <c r="H44" s="856">
        <v>11</v>
      </c>
      <c r="I44" s="852">
        <v>12.78</v>
      </c>
      <c r="J44" s="810">
        <v>5.7</v>
      </c>
      <c r="K44" s="855">
        <v>0.67</v>
      </c>
      <c r="L44" s="856">
        <v>2</v>
      </c>
      <c r="M44" s="856">
        <v>14</v>
      </c>
      <c r="N44" s="857">
        <v>4.78</v>
      </c>
      <c r="O44" s="856" t="s">
        <v>3154</v>
      </c>
      <c r="P44" s="858" t="s">
        <v>3233</v>
      </c>
      <c r="Q44" s="859">
        <f t="shared" si="0"/>
        <v>3</v>
      </c>
      <c r="R44" s="859">
        <f t="shared" si="0"/>
        <v>7.39</v>
      </c>
      <c r="S44" s="849">
        <f t="shared" si="1"/>
        <v>52.580000000000005</v>
      </c>
      <c r="T44" s="849">
        <f t="shared" si="2"/>
        <v>62.7</v>
      </c>
      <c r="U44" s="849">
        <f t="shared" si="3"/>
        <v>10.119999999999997</v>
      </c>
      <c r="V44" s="860">
        <f t="shared" si="4"/>
        <v>1.1924686192468619</v>
      </c>
      <c r="W44" s="805">
        <v>22</v>
      </c>
    </row>
    <row r="45" spans="1:23" ht="14.4" customHeight="1" x14ac:dyDescent="0.3">
      <c r="A45" s="865" t="s">
        <v>3234</v>
      </c>
      <c r="B45" s="812"/>
      <c r="C45" s="813"/>
      <c r="D45" s="814"/>
      <c r="E45" s="815">
        <v>1</v>
      </c>
      <c r="F45" s="793">
        <v>0.38</v>
      </c>
      <c r="G45" s="794">
        <v>6</v>
      </c>
      <c r="H45" s="795">
        <v>3</v>
      </c>
      <c r="I45" s="796">
        <v>1.1299999999999999</v>
      </c>
      <c r="J45" s="806">
        <v>3.7</v>
      </c>
      <c r="K45" s="798">
        <v>0.37</v>
      </c>
      <c r="L45" s="799">
        <v>2</v>
      </c>
      <c r="M45" s="799">
        <v>14</v>
      </c>
      <c r="N45" s="800">
        <v>4.82</v>
      </c>
      <c r="O45" s="799" t="s">
        <v>3154</v>
      </c>
      <c r="P45" s="816" t="s">
        <v>3235</v>
      </c>
      <c r="Q45" s="801">
        <f t="shared" si="0"/>
        <v>3</v>
      </c>
      <c r="R45" s="801">
        <f t="shared" si="0"/>
        <v>1.1299999999999999</v>
      </c>
      <c r="S45" s="812">
        <f t="shared" si="1"/>
        <v>14.46</v>
      </c>
      <c r="T45" s="812">
        <f t="shared" si="2"/>
        <v>11.100000000000001</v>
      </c>
      <c r="U45" s="812">
        <f t="shared" si="3"/>
        <v>-3.3599999999999994</v>
      </c>
      <c r="V45" s="817">
        <f t="shared" si="4"/>
        <v>0.76763485477178428</v>
      </c>
      <c r="W45" s="802"/>
    </row>
    <row r="46" spans="1:23" ht="14.4" customHeight="1" x14ac:dyDescent="0.3">
      <c r="A46" s="864" t="s">
        <v>3236</v>
      </c>
      <c r="B46" s="849"/>
      <c r="C46" s="850"/>
      <c r="D46" s="818"/>
      <c r="E46" s="851">
        <v>1</v>
      </c>
      <c r="F46" s="852">
        <v>0.48</v>
      </c>
      <c r="G46" s="803">
        <v>4</v>
      </c>
      <c r="H46" s="853">
        <v>1</v>
      </c>
      <c r="I46" s="854">
        <v>0.48</v>
      </c>
      <c r="J46" s="804">
        <v>5</v>
      </c>
      <c r="K46" s="855">
        <v>0.48</v>
      </c>
      <c r="L46" s="856">
        <v>2</v>
      </c>
      <c r="M46" s="856">
        <v>20</v>
      </c>
      <c r="N46" s="857">
        <v>6.77</v>
      </c>
      <c r="O46" s="856" t="s">
        <v>3154</v>
      </c>
      <c r="P46" s="858" t="s">
        <v>3237</v>
      </c>
      <c r="Q46" s="859">
        <f t="shared" si="0"/>
        <v>1</v>
      </c>
      <c r="R46" s="859">
        <f t="shared" si="0"/>
        <v>0.48</v>
      </c>
      <c r="S46" s="849">
        <f t="shared" si="1"/>
        <v>6.77</v>
      </c>
      <c r="T46" s="849">
        <f t="shared" si="2"/>
        <v>5</v>
      </c>
      <c r="U46" s="849">
        <f t="shared" si="3"/>
        <v>-1.7699999999999996</v>
      </c>
      <c r="V46" s="860">
        <f t="shared" si="4"/>
        <v>0.73855243722304287</v>
      </c>
      <c r="W46" s="805"/>
    </row>
    <row r="47" spans="1:23" ht="14.4" customHeight="1" x14ac:dyDescent="0.3">
      <c r="A47" s="865" t="s">
        <v>3238</v>
      </c>
      <c r="B47" s="812"/>
      <c r="C47" s="813"/>
      <c r="D47" s="814"/>
      <c r="E47" s="815"/>
      <c r="F47" s="793"/>
      <c r="G47" s="794"/>
      <c r="H47" s="795">
        <v>1</v>
      </c>
      <c r="I47" s="796">
        <v>1.81</v>
      </c>
      <c r="J47" s="806">
        <v>7</v>
      </c>
      <c r="K47" s="798">
        <v>1.81</v>
      </c>
      <c r="L47" s="799">
        <v>4</v>
      </c>
      <c r="M47" s="799">
        <v>33</v>
      </c>
      <c r="N47" s="800">
        <v>10.84</v>
      </c>
      <c r="O47" s="799" t="s">
        <v>3154</v>
      </c>
      <c r="P47" s="816" t="s">
        <v>3239</v>
      </c>
      <c r="Q47" s="801">
        <f t="shared" si="0"/>
        <v>1</v>
      </c>
      <c r="R47" s="801">
        <f t="shared" si="0"/>
        <v>1.81</v>
      </c>
      <c r="S47" s="812">
        <f t="shared" si="1"/>
        <v>10.84</v>
      </c>
      <c r="T47" s="812">
        <f t="shared" si="2"/>
        <v>7</v>
      </c>
      <c r="U47" s="812">
        <f t="shared" si="3"/>
        <v>-3.84</v>
      </c>
      <c r="V47" s="817">
        <f t="shared" si="4"/>
        <v>0.64575645756457567</v>
      </c>
      <c r="W47" s="802"/>
    </row>
    <row r="48" spans="1:23" ht="14.4" customHeight="1" x14ac:dyDescent="0.3">
      <c r="A48" s="865" t="s">
        <v>3240</v>
      </c>
      <c r="B48" s="807">
        <v>2</v>
      </c>
      <c r="C48" s="808">
        <v>4.07</v>
      </c>
      <c r="D48" s="809">
        <v>3.5</v>
      </c>
      <c r="E48" s="815">
        <v>1</v>
      </c>
      <c r="F48" s="793">
        <v>2.04</v>
      </c>
      <c r="G48" s="794">
        <v>3</v>
      </c>
      <c r="H48" s="799"/>
      <c r="I48" s="793"/>
      <c r="J48" s="794"/>
      <c r="K48" s="798">
        <v>2.04</v>
      </c>
      <c r="L48" s="799">
        <v>3</v>
      </c>
      <c r="M48" s="799">
        <v>24</v>
      </c>
      <c r="N48" s="800">
        <v>8.15</v>
      </c>
      <c r="O48" s="799" t="s">
        <v>3154</v>
      </c>
      <c r="P48" s="816" t="s">
        <v>3241</v>
      </c>
      <c r="Q48" s="801">
        <f t="shared" si="0"/>
        <v>-2</v>
      </c>
      <c r="R48" s="801">
        <f t="shared" si="0"/>
        <v>-4.07</v>
      </c>
      <c r="S48" s="812" t="str">
        <f t="shared" si="1"/>
        <v/>
      </c>
      <c r="T48" s="812" t="str">
        <f t="shared" si="2"/>
        <v/>
      </c>
      <c r="U48" s="812" t="str">
        <f t="shared" si="3"/>
        <v/>
      </c>
      <c r="V48" s="817" t="str">
        <f t="shared" si="4"/>
        <v/>
      </c>
      <c r="W48" s="802"/>
    </row>
    <row r="49" spans="1:23" ht="14.4" customHeight="1" x14ac:dyDescent="0.3">
      <c r="A49" s="864" t="s">
        <v>3242</v>
      </c>
      <c r="B49" s="861">
        <v>1</v>
      </c>
      <c r="C49" s="862">
        <v>3.43</v>
      </c>
      <c r="D49" s="811">
        <v>4</v>
      </c>
      <c r="E49" s="851"/>
      <c r="F49" s="852"/>
      <c r="G49" s="803"/>
      <c r="H49" s="856"/>
      <c r="I49" s="852"/>
      <c r="J49" s="803"/>
      <c r="K49" s="855">
        <v>3.43</v>
      </c>
      <c r="L49" s="856">
        <v>4</v>
      </c>
      <c r="M49" s="856">
        <v>39</v>
      </c>
      <c r="N49" s="857">
        <v>13.14</v>
      </c>
      <c r="O49" s="856" t="s">
        <v>3154</v>
      </c>
      <c r="P49" s="858" t="s">
        <v>3243</v>
      </c>
      <c r="Q49" s="859">
        <f t="shared" si="0"/>
        <v>-1</v>
      </c>
      <c r="R49" s="859">
        <f t="shared" si="0"/>
        <v>-3.43</v>
      </c>
      <c r="S49" s="849" t="str">
        <f t="shared" si="1"/>
        <v/>
      </c>
      <c r="T49" s="849" t="str">
        <f t="shared" si="2"/>
        <v/>
      </c>
      <c r="U49" s="849" t="str">
        <f t="shared" si="3"/>
        <v/>
      </c>
      <c r="V49" s="860" t="str">
        <f t="shared" si="4"/>
        <v/>
      </c>
      <c r="W49" s="805"/>
    </row>
    <row r="50" spans="1:23" ht="14.4" customHeight="1" x14ac:dyDescent="0.3">
      <c r="A50" s="865" t="s">
        <v>3244</v>
      </c>
      <c r="B50" s="812"/>
      <c r="C50" s="813"/>
      <c r="D50" s="814"/>
      <c r="E50" s="815"/>
      <c r="F50" s="793"/>
      <c r="G50" s="794"/>
      <c r="H50" s="795">
        <v>1</v>
      </c>
      <c r="I50" s="796">
        <v>0.35</v>
      </c>
      <c r="J50" s="806">
        <v>3</v>
      </c>
      <c r="K50" s="798">
        <v>0.35</v>
      </c>
      <c r="L50" s="799">
        <v>1</v>
      </c>
      <c r="M50" s="799">
        <v>13</v>
      </c>
      <c r="N50" s="800">
        <v>4.26</v>
      </c>
      <c r="O50" s="799" t="s">
        <v>3154</v>
      </c>
      <c r="P50" s="816" t="s">
        <v>3245</v>
      </c>
      <c r="Q50" s="801">
        <f t="shared" si="0"/>
        <v>1</v>
      </c>
      <c r="R50" s="801">
        <f t="shared" si="0"/>
        <v>0.35</v>
      </c>
      <c r="S50" s="812">
        <f t="shared" si="1"/>
        <v>4.26</v>
      </c>
      <c r="T50" s="812">
        <f t="shared" si="2"/>
        <v>3</v>
      </c>
      <c r="U50" s="812">
        <f t="shared" si="3"/>
        <v>-1.2599999999999998</v>
      </c>
      <c r="V50" s="817">
        <f t="shared" si="4"/>
        <v>0.70422535211267612</v>
      </c>
      <c r="W50" s="802"/>
    </row>
    <row r="51" spans="1:23" ht="14.4" customHeight="1" x14ac:dyDescent="0.3">
      <c r="A51" s="865" t="s">
        <v>3246</v>
      </c>
      <c r="B51" s="812"/>
      <c r="C51" s="813"/>
      <c r="D51" s="814"/>
      <c r="E51" s="815"/>
      <c r="F51" s="793"/>
      <c r="G51" s="794"/>
      <c r="H51" s="795">
        <v>1</v>
      </c>
      <c r="I51" s="796">
        <v>0.39</v>
      </c>
      <c r="J51" s="797">
        <v>6</v>
      </c>
      <c r="K51" s="798">
        <v>0.39</v>
      </c>
      <c r="L51" s="799">
        <v>2</v>
      </c>
      <c r="M51" s="799">
        <v>15</v>
      </c>
      <c r="N51" s="800">
        <v>4.84</v>
      </c>
      <c r="O51" s="799" t="s">
        <v>3154</v>
      </c>
      <c r="P51" s="816" t="s">
        <v>3247</v>
      </c>
      <c r="Q51" s="801">
        <f t="shared" si="0"/>
        <v>1</v>
      </c>
      <c r="R51" s="801">
        <f t="shared" si="0"/>
        <v>0.39</v>
      </c>
      <c r="S51" s="812">
        <f t="shared" si="1"/>
        <v>4.84</v>
      </c>
      <c r="T51" s="812">
        <f t="shared" si="2"/>
        <v>6</v>
      </c>
      <c r="U51" s="812">
        <f t="shared" si="3"/>
        <v>1.1600000000000001</v>
      </c>
      <c r="V51" s="817">
        <f t="shared" si="4"/>
        <v>1.2396694214876034</v>
      </c>
      <c r="W51" s="802">
        <v>1</v>
      </c>
    </row>
    <row r="52" spans="1:23" ht="14.4" customHeight="1" x14ac:dyDescent="0.3">
      <c r="A52" s="864" t="s">
        <v>3248</v>
      </c>
      <c r="B52" s="849"/>
      <c r="C52" s="850"/>
      <c r="D52" s="818"/>
      <c r="E52" s="851"/>
      <c r="F52" s="852"/>
      <c r="G52" s="803"/>
      <c r="H52" s="853">
        <v>1</v>
      </c>
      <c r="I52" s="854">
        <v>0.53</v>
      </c>
      <c r="J52" s="804">
        <v>4</v>
      </c>
      <c r="K52" s="855">
        <v>0.53</v>
      </c>
      <c r="L52" s="856">
        <v>2</v>
      </c>
      <c r="M52" s="856">
        <v>21</v>
      </c>
      <c r="N52" s="857">
        <v>6.97</v>
      </c>
      <c r="O52" s="856" t="s">
        <v>3154</v>
      </c>
      <c r="P52" s="858" t="s">
        <v>3249</v>
      </c>
      <c r="Q52" s="859">
        <f t="shared" si="0"/>
        <v>1</v>
      </c>
      <c r="R52" s="859">
        <f t="shared" si="0"/>
        <v>0.53</v>
      </c>
      <c r="S52" s="849">
        <f t="shared" si="1"/>
        <v>6.97</v>
      </c>
      <c r="T52" s="849">
        <f t="shared" si="2"/>
        <v>4</v>
      </c>
      <c r="U52" s="849">
        <f t="shared" si="3"/>
        <v>-2.9699999999999998</v>
      </c>
      <c r="V52" s="860">
        <f t="shared" si="4"/>
        <v>0.57388809182209466</v>
      </c>
      <c r="W52" s="805"/>
    </row>
    <row r="53" spans="1:23" ht="14.4" customHeight="1" x14ac:dyDescent="0.3">
      <c r="A53" s="865" t="s">
        <v>3250</v>
      </c>
      <c r="B53" s="812"/>
      <c r="C53" s="813"/>
      <c r="D53" s="814"/>
      <c r="E53" s="795">
        <v>1</v>
      </c>
      <c r="F53" s="796">
        <v>2.68</v>
      </c>
      <c r="G53" s="806">
        <v>8</v>
      </c>
      <c r="H53" s="799"/>
      <c r="I53" s="793"/>
      <c r="J53" s="794"/>
      <c r="K53" s="798">
        <v>2.68</v>
      </c>
      <c r="L53" s="799">
        <v>4</v>
      </c>
      <c r="M53" s="799">
        <v>33</v>
      </c>
      <c r="N53" s="800">
        <v>11.16</v>
      </c>
      <c r="O53" s="799" t="s">
        <v>3154</v>
      </c>
      <c r="P53" s="816" t="s">
        <v>3251</v>
      </c>
      <c r="Q53" s="801">
        <f t="shared" si="0"/>
        <v>0</v>
      </c>
      <c r="R53" s="801">
        <f t="shared" si="0"/>
        <v>0</v>
      </c>
      <c r="S53" s="812" t="str">
        <f t="shared" si="1"/>
        <v/>
      </c>
      <c r="T53" s="812" t="str">
        <f t="shared" si="2"/>
        <v/>
      </c>
      <c r="U53" s="812" t="str">
        <f t="shared" si="3"/>
        <v/>
      </c>
      <c r="V53" s="817" t="str">
        <f t="shared" si="4"/>
        <v/>
      </c>
      <c r="W53" s="802"/>
    </row>
    <row r="54" spans="1:23" ht="14.4" customHeight="1" x14ac:dyDescent="0.3">
      <c r="A54" s="865" t="s">
        <v>3252</v>
      </c>
      <c r="B54" s="812"/>
      <c r="C54" s="813"/>
      <c r="D54" s="814"/>
      <c r="E54" s="795">
        <v>1</v>
      </c>
      <c r="F54" s="796">
        <v>0.79</v>
      </c>
      <c r="G54" s="806">
        <v>13</v>
      </c>
      <c r="H54" s="799"/>
      <c r="I54" s="793"/>
      <c r="J54" s="794"/>
      <c r="K54" s="798">
        <v>0.79</v>
      </c>
      <c r="L54" s="799">
        <v>2</v>
      </c>
      <c r="M54" s="799">
        <v>18</v>
      </c>
      <c r="N54" s="800">
        <v>5.88</v>
      </c>
      <c r="O54" s="799" t="s">
        <v>3154</v>
      </c>
      <c r="P54" s="816" t="s">
        <v>3253</v>
      </c>
      <c r="Q54" s="801">
        <f t="shared" si="0"/>
        <v>0</v>
      </c>
      <c r="R54" s="801">
        <f t="shared" si="0"/>
        <v>0</v>
      </c>
      <c r="S54" s="812" t="str">
        <f t="shared" si="1"/>
        <v/>
      </c>
      <c r="T54" s="812" t="str">
        <f t="shared" si="2"/>
        <v/>
      </c>
      <c r="U54" s="812" t="str">
        <f t="shared" si="3"/>
        <v/>
      </c>
      <c r="V54" s="817" t="str">
        <f t="shared" si="4"/>
        <v/>
      </c>
      <c r="W54" s="802"/>
    </row>
    <row r="55" spans="1:23" ht="14.4" customHeight="1" x14ac:dyDescent="0.3">
      <c r="A55" s="865" t="s">
        <v>3254</v>
      </c>
      <c r="B55" s="807">
        <v>1</v>
      </c>
      <c r="C55" s="808">
        <v>0.41</v>
      </c>
      <c r="D55" s="809">
        <v>4</v>
      </c>
      <c r="E55" s="815"/>
      <c r="F55" s="793"/>
      <c r="G55" s="794"/>
      <c r="H55" s="799"/>
      <c r="I55" s="793"/>
      <c r="J55" s="794"/>
      <c r="K55" s="798">
        <v>0.41</v>
      </c>
      <c r="L55" s="799">
        <v>1</v>
      </c>
      <c r="M55" s="799">
        <v>12</v>
      </c>
      <c r="N55" s="800">
        <v>3.87</v>
      </c>
      <c r="O55" s="799" t="s">
        <v>3154</v>
      </c>
      <c r="P55" s="816" t="s">
        <v>3255</v>
      </c>
      <c r="Q55" s="801">
        <f t="shared" si="0"/>
        <v>-1</v>
      </c>
      <c r="R55" s="801">
        <f t="shared" si="0"/>
        <v>-0.41</v>
      </c>
      <c r="S55" s="812" t="str">
        <f t="shared" si="1"/>
        <v/>
      </c>
      <c r="T55" s="812" t="str">
        <f t="shared" si="2"/>
        <v/>
      </c>
      <c r="U55" s="812" t="str">
        <f t="shared" si="3"/>
        <v/>
      </c>
      <c r="V55" s="817" t="str">
        <f t="shared" si="4"/>
        <v/>
      </c>
      <c r="W55" s="802"/>
    </row>
    <row r="56" spans="1:23" ht="14.4" customHeight="1" x14ac:dyDescent="0.3">
      <c r="A56" s="865" t="s">
        <v>3256</v>
      </c>
      <c r="B56" s="812"/>
      <c r="C56" s="813"/>
      <c r="D56" s="814"/>
      <c r="E56" s="815">
        <v>1</v>
      </c>
      <c r="F56" s="793">
        <v>0.65</v>
      </c>
      <c r="G56" s="794">
        <v>5</v>
      </c>
      <c r="H56" s="795">
        <v>2</v>
      </c>
      <c r="I56" s="796">
        <v>1.32</v>
      </c>
      <c r="J56" s="797">
        <v>7</v>
      </c>
      <c r="K56" s="798">
        <v>0.65</v>
      </c>
      <c r="L56" s="799">
        <v>2</v>
      </c>
      <c r="M56" s="799">
        <v>15</v>
      </c>
      <c r="N56" s="800">
        <v>4.9400000000000004</v>
      </c>
      <c r="O56" s="799" t="s">
        <v>3154</v>
      </c>
      <c r="P56" s="816" t="s">
        <v>3257</v>
      </c>
      <c r="Q56" s="801">
        <f t="shared" si="0"/>
        <v>2</v>
      </c>
      <c r="R56" s="801">
        <f t="shared" si="0"/>
        <v>1.32</v>
      </c>
      <c r="S56" s="812">
        <f t="shared" si="1"/>
        <v>9.8800000000000008</v>
      </c>
      <c r="T56" s="812">
        <f t="shared" si="2"/>
        <v>14</v>
      </c>
      <c r="U56" s="812">
        <f t="shared" si="3"/>
        <v>4.1199999999999992</v>
      </c>
      <c r="V56" s="817">
        <f t="shared" si="4"/>
        <v>1.4170040485829958</v>
      </c>
      <c r="W56" s="802">
        <v>6</v>
      </c>
    </row>
    <row r="57" spans="1:23" ht="14.4" customHeight="1" x14ac:dyDescent="0.3">
      <c r="A57" s="865" t="s">
        <v>3258</v>
      </c>
      <c r="B57" s="812">
        <v>1</v>
      </c>
      <c r="C57" s="813">
        <v>0.55000000000000004</v>
      </c>
      <c r="D57" s="814">
        <v>11</v>
      </c>
      <c r="E57" s="795">
        <v>2</v>
      </c>
      <c r="F57" s="796">
        <v>1.35</v>
      </c>
      <c r="G57" s="806">
        <v>9.5</v>
      </c>
      <c r="H57" s="799">
        <v>1</v>
      </c>
      <c r="I57" s="793">
        <v>0.55000000000000004</v>
      </c>
      <c r="J57" s="794">
        <v>4</v>
      </c>
      <c r="K57" s="798">
        <v>0.55000000000000004</v>
      </c>
      <c r="L57" s="799">
        <v>1</v>
      </c>
      <c r="M57" s="799">
        <v>13</v>
      </c>
      <c r="N57" s="800">
        <v>4.3099999999999996</v>
      </c>
      <c r="O57" s="799" t="s">
        <v>3154</v>
      </c>
      <c r="P57" s="816" t="s">
        <v>3259</v>
      </c>
      <c r="Q57" s="801">
        <f t="shared" si="0"/>
        <v>0</v>
      </c>
      <c r="R57" s="801">
        <f t="shared" si="0"/>
        <v>0</v>
      </c>
      <c r="S57" s="812">
        <f t="shared" si="1"/>
        <v>4.3099999999999996</v>
      </c>
      <c r="T57" s="812">
        <f t="shared" si="2"/>
        <v>4</v>
      </c>
      <c r="U57" s="812">
        <f t="shared" si="3"/>
        <v>-0.30999999999999961</v>
      </c>
      <c r="V57" s="817">
        <f t="shared" si="4"/>
        <v>0.92807424593967525</v>
      </c>
      <c r="W57" s="802"/>
    </row>
    <row r="58" spans="1:23" ht="14.4" customHeight="1" x14ac:dyDescent="0.3">
      <c r="A58" s="865" t="s">
        <v>3260</v>
      </c>
      <c r="B58" s="812">
        <v>1</v>
      </c>
      <c r="C58" s="813">
        <v>0.77</v>
      </c>
      <c r="D58" s="814">
        <v>6</v>
      </c>
      <c r="E58" s="815">
        <v>1</v>
      </c>
      <c r="F58" s="793">
        <v>0.77</v>
      </c>
      <c r="G58" s="794">
        <v>4</v>
      </c>
      <c r="H58" s="795">
        <v>1</v>
      </c>
      <c r="I58" s="796">
        <v>0.77</v>
      </c>
      <c r="J58" s="806">
        <v>9</v>
      </c>
      <c r="K58" s="798">
        <v>0.77</v>
      </c>
      <c r="L58" s="799">
        <v>3</v>
      </c>
      <c r="M58" s="799">
        <v>29</v>
      </c>
      <c r="N58" s="800">
        <v>9.8000000000000007</v>
      </c>
      <c r="O58" s="799" t="s">
        <v>3154</v>
      </c>
      <c r="P58" s="816" t="s">
        <v>3261</v>
      </c>
      <c r="Q58" s="801">
        <f t="shared" si="0"/>
        <v>0</v>
      </c>
      <c r="R58" s="801">
        <f t="shared" si="0"/>
        <v>0</v>
      </c>
      <c r="S58" s="812">
        <f t="shared" si="1"/>
        <v>9.8000000000000007</v>
      </c>
      <c r="T58" s="812">
        <f t="shared" si="2"/>
        <v>9</v>
      </c>
      <c r="U58" s="812">
        <f t="shared" si="3"/>
        <v>-0.80000000000000071</v>
      </c>
      <c r="V58" s="817">
        <f t="shared" si="4"/>
        <v>0.91836734693877542</v>
      </c>
      <c r="W58" s="802"/>
    </row>
    <row r="59" spans="1:23" ht="14.4" customHeight="1" x14ac:dyDescent="0.3">
      <c r="A59" s="865" t="s">
        <v>3262</v>
      </c>
      <c r="B59" s="812">
        <v>1</v>
      </c>
      <c r="C59" s="813">
        <v>0.37</v>
      </c>
      <c r="D59" s="814">
        <v>3</v>
      </c>
      <c r="E59" s="815"/>
      <c r="F59" s="793"/>
      <c r="G59" s="794"/>
      <c r="H59" s="795">
        <v>1</v>
      </c>
      <c r="I59" s="796">
        <v>0.37</v>
      </c>
      <c r="J59" s="797">
        <v>5</v>
      </c>
      <c r="K59" s="798">
        <v>0.37</v>
      </c>
      <c r="L59" s="799">
        <v>2</v>
      </c>
      <c r="M59" s="799">
        <v>15</v>
      </c>
      <c r="N59" s="800">
        <v>4.92</v>
      </c>
      <c r="O59" s="799" t="s">
        <v>3154</v>
      </c>
      <c r="P59" s="816" t="s">
        <v>3263</v>
      </c>
      <c r="Q59" s="801">
        <f t="shared" si="0"/>
        <v>0</v>
      </c>
      <c r="R59" s="801">
        <f t="shared" si="0"/>
        <v>0</v>
      </c>
      <c r="S59" s="812">
        <f t="shared" si="1"/>
        <v>4.92</v>
      </c>
      <c r="T59" s="812">
        <f t="shared" si="2"/>
        <v>5</v>
      </c>
      <c r="U59" s="812">
        <f t="shared" si="3"/>
        <v>8.0000000000000071E-2</v>
      </c>
      <c r="V59" s="817">
        <f t="shared" si="4"/>
        <v>1.0162601626016261</v>
      </c>
      <c r="W59" s="802"/>
    </row>
    <row r="60" spans="1:23" ht="14.4" customHeight="1" x14ac:dyDescent="0.3">
      <c r="A60" s="865" t="s">
        <v>3264</v>
      </c>
      <c r="B60" s="812">
        <v>1</v>
      </c>
      <c r="C60" s="813">
        <v>0.67</v>
      </c>
      <c r="D60" s="814">
        <v>3</v>
      </c>
      <c r="E60" s="815">
        <v>11</v>
      </c>
      <c r="F60" s="793">
        <v>7.39</v>
      </c>
      <c r="G60" s="794">
        <v>4.8</v>
      </c>
      <c r="H60" s="795">
        <v>14</v>
      </c>
      <c r="I60" s="796">
        <v>9.5500000000000007</v>
      </c>
      <c r="J60" s="806">
        <v>5.3</v>
      </c>
      <c r="K60" s="798">
        <v>0.67</v>
      </c>
      <c r="L60" s="799">
        <v>2</v>
      </c>
      <c r="M60" s="799">
        <v>17</v>
      </c>
      <c r="N60" s="800">
        <v>5.64</v>
      </c>
      <c r="O60" s="799" t="s">
        <v>3154</v>
      </c>
      <c r="P60" s="816" t="s">
        <v>3265</v>
      </c>
      <c r="Q60" s="801">
        <f t="shared" si="0"/>
        <v>13</v>
      </c>
      <c r="R60" s="801">
        <f t="shared" si="0"/>
        <v>8.8800000000000008</v>
      </c>
      <c r="S60" s="812">
        <f t="shared" si="1"/>
        <v>78.959999999999994</v>
      </c>
      <c r="T60" s="812">
        <f t="shared" si="2"/>
        <v>74.2</v>
      </c>
      <c r="U60" s="812">
        <f t="shared" si="3"/>
        <v>-4.7599999999999909</v>
      </c>
      <c r="V60" s="817">
        <f t="shared" si="4"/>
        <v>0.93971631205673767</v>
      </c>
      <c r="W60" s="802">
        <v>12</v>
      </c>
    </row>
    <row r="61" spans="1:23" ht="14.4" customHeight="1" x14ac:dyDescent="0.3">
      <c r="A61" s="864" t="s">
        <v>3266</v>
      </c>
      <c r="B61" s="849"/>
      <c r="C61" s="850"/>
      <c r="D61" s="818"/>
      <c r="E61" s="851">
        <v>1</v>
      </c>
      <c r="F61" s="852">
        <v>0.8</v>
      </c>
      <c r="G61" s="803">
        <v>3</v>
      </c>
      <c r="H61" s="853">
        <v>3</v>
      </c>
      <c r="I61" s="854">
        <v>2.65</v>
      </c>
      <c r="J61" s="804">
        <v>3.3</v>
      </c>
      <c r="K61" s="855">
        <v>1.05</v>
      </c>
      <c r="L61" s="856">
        <v>4</v>
      </c>
      <c r="M61" s="856">
        <v>32</v>
      </c>
      <c r="N61" s="857">
        <v>10.76</v>
      </c>
      <c r="O61" s="856" t="s">
        <v>3154</v>
      </c>
      <c r="P61" s="858" t="s">
        <v>3267</v>
      </c>
      <c r="Q61" s="859">
        <f t="shared" si="0"/>
        <v>3</v>
      </c>
      <c r="R61" s="859">
        <f t="shared" si="0"/>
        <v>2.65</v>
      </c>
      <c r="S61" s="849">
        <f t="shared" si="1"/>
        <v>32.28</v>
      </c>
      <c r="T61" s="849">
        <f t="shared" si="2"/>
        <v>9.8999999999999986</v>
      </c>
      <c r="U61" s="849">
        <f t="shared" si="3"/>
        <v>-22.380000000000003</v>
      </c>
      <c r="V61" s="860">
        <f t="shared" si="4"/>
        <v>0.30669144981412633</v>
      </c>
      <c r="W61" s="805"/>
    </row>
    <row r="62" spans="1:23" ht="14.4" customHeight="1" x14ac:dyDescent="0.3">
      <c r="A62" s="864" t="s">
        <v>3268</v>
      </c>
      <c r="B62" s="849"/>
      <c r="C62" s="850"/>
      <c r="D62" s="818"/>
      <c r="E62" s="851"/>
      <c r="F62" s="852"/>
      <c r="G62" s="803"/>
      <c r="H62" s="853">
        <v>2</v>
      </c>
      <c r="I62" s="854">
        <v>2.0299999999999998</v>
      </c>
      <c r="J62" s="804">
        <v>2.5</v>
      </c>
      <c r="K62" s="855">
        <v>1.93</v>
      </c>
      <c r="L62" s="856">
        <v>5</v>
      </c>
      <c r="M62" s="856">
        <v>49</v>
      </c>
      <c r="N62" s="857">
        <v>16.43</v>
      </c>
      <c r="O62" s="856" t="s">
        <v>3154</v>
      </c>
      <c r="P62" s="858" t="s">
        <v>3269</v>
      </c>
      <c r="Q62" s="859">
        <f t="shared" si="0"/>
        <v>2</v>
      </c>
      <c r="R62" s="859">
        <f t="shared" si="0"/>
        <v>2.0299999999999998</v>
      </c>
      <c r="S62" s="849">
        <f t="shared" si="1"/>
        <v>32.86</v>
      </c>
      <c r="T62" s="849">
        <f t="shared" si="2"/>
        <v>5</v>
      </c>
      <c r="U62" s="849">
        <f t="shared" si="3"/>
        <v>-27.86</v>
      </c>
      <c r="V62" s="860">
        <f t="shared" si="4"/>
        <v>0.15216068167985392</v>
      </c>
      <c r="W62" s="805"/>
    </row>
    <row r="63" spans="1:23" ht="14.4" customHeight="1" x14ac:dyDescent="0.3">
      <c r="A63" s="865" t="s">
        <v>3270</v>
      </c>
      <c r="B63" s="807">
        <v>14</v>
      </c>
      <c r="C63" s="808">
        <v>6.49</v>
      </c>
      <c r="D63" s="809">
        <v>4.8</v>
      </c>
      <c r="E63" s="815">
        <v>3</v>
      </c>
      <c r="F63" s="793">
        <v>1.39</v>
      </c>
      <c r="G63" s="794">
        <v>6.3</v>
      </c>
      <c r="H63" s="799">
        <v>1</v>
      </c>
      <c r="I63" s="793">
        <v>0.46</v>
      </c>
      <c r="J63" s="794">
        <v>3</v>
      </c>
      <c r="K63" s="798">
        <v>0.46</v>
      </c>
      <c r="L63" s="799">
        <v>2</v>
      </c>
      <c r="M63" s="799">
        <v>15</v>
      </c>
      <c r="N63" s="800">
        <v>4.87</v>
      </c>
      <c r="O63" s="799" t="s">
        <v>3154</v>
      </c>
      <c r="P63" s="816" t="s">
        <v>3271</v>
      </c>
      <c r="Q63" s="801">
        <f t="shared" si="0"/>
        <v>-13</v>
      </c>
      <c r="R63" s="801">
        <f t="shared" si="0"/>
        <v>-6.03</v>
      </c>
      <c r="S63" s="812">
        <f t="shared" si="1"/>
        <v>4.87</v>
      </c>
      <c r="T63" s="812">
        <f t="shared" si="2"/>
        <v>3</v>
      </c>
      <c r="U63" s="812">
        <f t="shared" si="3"/>
        <v>-1.87</v>
      </c>
      <c r="V63" s="817">
        <f t="shared" si="4"/>
        <v>0.61601642710472282</v>
      </c>
      <c r="W63" s="802"/>
    </row>
    <row r="64" spans="1:23" ht="14.4" customHeight="1" x14ac:dyDescent="0.3">
      <c r="A64" s="864" t="s">
        <v>3272</v>
      </c>
      <c r="B64" s="861">
        <v>3</v>
      </c>
      <c r="C64" s="862">
        <v>2.35</v>
      </c>
      <c r="D64" s="811">
        <v>4</v>
      </c>
      <c r="E64" s="851"/>
      <c r="F64" s="852"/>
      <c r="G64" s="803"/>
      <c r="H64" s="856"/>
      <c r="I64" s="852"/>
      <c r="J64" s="803"/>
      <c r="K64" s="855">
        <v>0.78</v>
      </c>
      <c r="L64" s="856">
        <v>3</v>
      </c>
      <c r="M64" s="856">
        <v>27</v>
      </c>
      <c r="N64" s="857">
        <v>9.1300000000000008</v>
      </c>
      <c r="O64" s="856" t="s">
        <v>3154</v>
      </c>
      <c r="P64" s="858" t="s">
        <v>3273</v>
      </c>
      <c r="Q64" s="859">
        <f t="shared" si="0"/>
        <v>-3</v>
      </c>
      <c r="R64" s="859">
        <f t="shared" si="0"/>
        <v>-2.35</v>
      </c>
      <c r="S64" s="849" t="str">
        <f t="shared" si="1"/>
        <v/>
      </c>
      <c r="T64" s="849" t="str">
        <f t="shared" si="2"/>
        <v/>
      </c>
      <c r="U64" s="849" t="str">
        <f t="shared" si="3"/>
        <v/>
      </c>
      <c r="V64" s="860" t="str">
        <f t="shared" si="4"/>
        <v/>
      </c>
      <c r="W64" s="805"/>
    </row>
    <row r="65" spans="1:23" ht="14.4" customHeight="1" x14ac:dyDescent="0.3">
      <c r="A65" s="865" t="s">
        <v>3274</v>
      </c>
      <c r="B65" s="812">
        <v>1</v>
      </c>
      <c r="C65" s="813">
        <v>0.27</v>
      </c>
      <c r="D65" s="814">
        <v>7</v>
      </c>
      <c r="E65" s="815">
        <v>1</v>
      </c>
      <c r="F65" s="793">
        <v>0.26</v>
      </c>
      <c r="G65" s="794">
        <v>4</v>
      </c>
      <c r="H65" s="795">
        <v>3</v>
      </c>
      <c r="I65" s="796">
        <v>0.79</v>
      </c>
      <c r="J65" s="797">
        <v>4.7</v>
      </c>
      <c r="K65" s="798">
        <v>0.26</v>
      </c>
      <c r="L65" s="799">
        <v>1</v>
      </c>
      <c r="M65" s="799">
        <v>10</v>
      </c>
      <c r="N65" s="800">
        <v>3.3</v>
      </c>
      <c r="O65" s="799" t="s">
        <v>3154</v>
      </c>
      <c r="P65" s="816" t="s">
        <v>3275</v>
      </c>
      <c r="Q65" s="801">
        <f t="shared" si="0"/>
        <v>2</v>
      </c>
      <c r="R65" s="801">
        <f t="shared" si="0"/>
        <v>0.52</v>
      </c>
      <c r="S65" s="812">
        <f t="shared" si="1"/>
        <v>9.8999999999999986</v>
      </c>
      <c r="T65" s="812">
        <f t="shared" si="2"/>
        <v>14.100000000000001</v>
      </c>
      <c r="U65" s="812">
        <f t="shared" si="3"/>
        <v>4.2000000000000028</v>
      </c>
      <c r="V65" s="817">
        <f t="shared" si="4"/>
        <v>1.4242424242424245</v>
      </c>
      <c r="W65" s="802">
        <v>4</v>
      </c>
    </row>
    <row r="66" spans="1:23" ht="14.4" customHeight="1" x14ac:dyDescent="0.3">
      <c r="A66" s="865" t="s">
        <v>3276</v>
      </c>
      <c r="B66" s="812"/>
      <c r="C66" s="813"/>
      <c r="D66" s="814"/>
      <c r="E66" s="815">
        <v>1</v>
      </c>
      <c r="F66" s="793">
        <v>0.42</v>
      </c>
      <c r="G66" s="794">
        <v>3</v>
      </c>
      <c r="H66" s="795">
        <v>2</v>
      </c>
      <c r="I66" s="796">
        <v>0.64</v>
      </c>
      <c r="J66" s="806">
        <v>2</v>
      </c>
      <c r="K66" s="798">
        <v>0.42</v>
      </c>
      <c r="L66" s="799">
        <v>2</v>
      </c>
      <c r="M66" s="799">
        <v>19</v>
      </c>
      <c r="N66" s="800">
        <v>6.19</v>
      </c>
      <c r="O66" s="799" t="s">
        <v>3154</v>
      </c>
      <c r="P66" s="816" t="s">
        <v>3277</v>
      </c>
      <c r="Q66" s="801">
        <f t="shared" si="0"/>
        <v>2</v>
      </c>
      <c r="R66" s="801">
        <f t="shared" si="0"/>
        <v>0.64</v>
      </c>
      <c r="S66" s="812">
        <f t="shared" si="1"/>
        <v>12.38</v>
      </c>
      <c r="T66" s="812">
        <f t="shared" si="2"/>
        <v>4</v>
      </c>
      <c r="U66" s="812">
        <f t="shared" si="3"/>
        <v>-8.3800000000000008</v>
      </c>
      <c r="V66" s="817">
        <f t="shared" si="4"/>
        <v>0.32310177705977383</v>
      </c>
      <c r="W66" s="802"/>
    </row>
    <row r="67" spans="1:23" ht="14.4" customHeight="1" x14ac:dyDescent="0.3">
      <c r="A67" s="865" t="s">
        <v>3278</v>
      </c>
      <c r="B67" s="812"/>
      <c r="C67" s="813"/>
      <c r="D67" s="814"/>
      <c r="E67" s="795">
        <v>1</v>
      </c>
      <c r="F67" s="796">
        <v>0.42</v>
      </c>
      <c r="G67" s="806">
        <v>3</v>
      </c>
      <c r="H67" s="799"/>
      <c r="I67" s="793"/>
      <c r="J67" s="794"/>
      <c r="K67" s="798">
        <v>0.42</v>
      </c>
      <c r="L67" s="799">
        <v>2</v>
      </c>
      <c r="M67" s="799">
        <v>20</v>
      </c>
      <c r="N67" s="800">
        <v>6.65</v>
      </c>
      <c r="O67" s="799" t="s">
        <v>3154</v>
      </c>
      <c r="P67" s="816" t="s">
        <v>3279</v>
      </c>
      <c r="Q67" s="801">
        <f t="shared" si="0"/>
        <v>0</v>
      </c>
      <c r="R67" s="801">
        <f t="shared" si="0"/>
        <v>0</v>
      </c>
      <c r="S67" s="812" t="str">
        <f t="shared" si="1"/>
        <v/>
      </c>
      <c r="T67" s="812" t="str">
        <f t="shared" si="2"/>
        <v/>
      </c>
      <c r="U67" s="812" t="str">
        <f t="shared" si="3"/>
        <v/>
      </c>
      <c r="V67" s="817" t="str">
        <f t="shared" si="4"/>
        <v/>
      </c>
      <c r="W67" s="802"/>
    </row>
    <row r="68" spans="1:23" ht="14.4" customHeight="1" x14ac:dyDescent="0.3">
      <c r="A68" s="865" t="s">
        <v>3280</v>
      </c>
      <c r="B68" s="807">
        <v>2</v>
      </c>
      <c r="C68" s="808">
        <v>1.2</v>
      </c>
      <c r="D68" s="809">
        <v>4.5</v>
      </c>
      <c r="E68" s="815"/>
      <c r="F68" s="793"/>
      <c r="G68" s="794"/>
      <c r="H68" s="799"/>
      <c r="I68" s="793"/>
      <c r="J68" s="794"/>
      <c r="K68" s="798">
        <v>0.6</v>
      </c>
      <c r="L68" s="799">
        <v>2</v>
      </c>
      <c r="M68" s="799">
        <v>14</v>
      </c>
      <c r="N68" s="800">
        <v>4.71</v>
      </c>
      <c r="O68" s="799" t="s">
        <v>3154</v>
      </c>
      <c r="P68" s="816" t="s">
        <v>3281</v>
      </c>
      <c r="Q68" s="801">
        <f t="shared" si="0"/>
        <v>-2</v>
      </c>
      <c r="R68" s="801">
        <f t="shared" si="0"/>
        <v>-1.2</v>
      </c>
      <c r="S68" s="812" t="str">
        <f t="shared" si="1"/>
        <v/>
      </c>
      <c r="T68" s="812" t="str">
        <f t="shared" si="2"/>
        <v/>
      </c>
      <c r="U68" s="812" t="str">
        <f t="shared" si="3"/>
        <v/>
      </c>
      <c r="V68" s="817" t="str">
        <f t="shared" si="4"/>
        <v/>
      </c>
      <c r="W68" s="802"/>
    </row>
    <row r="69" spans="1:23" ht="14.4" customHeight="1" x14ac:dyDescent="0.3">
      <c r="A69" s="865" t="s">
        <v>3282</v>
      </c>
      <c r="B69" s="812"/>
      <c r="C69" s="813"/>
      <c r="D69" s="814"/>
      <c r="E69" s="815"/>
      <c r="F69" s="793"/>
      <c r="G69" s="794"/>
      <c r="H69" s="795">
        <v>2</v>
      </c>
      <c r="I69" s="796">
        <v>1.98</v>
      </c>
      <c r="J69" s="806">
        <v>5</v>
      </c>
      <c r="K69" s="798">
        <v>0.99</v>
      </c>
      <c r="L69" s="799">
        <v>3</v>
      </c>
      <c r="M69" s="799">
        <v>24</v>
      </c>
      <c r="N69" s="800">
        <v>8.11</v>
      </c>
      <c r="O69" s="799" t="s">
        <v>3154</v>
      </c>
      <c r="P69" s="816" t="s">
        <v>3283</v>
      </c>
      <c r="Q69" s="801">
        <f t="shared" si="0"/>
        <v>2</v>
      </c>
      <c r="R69" s="801">
        <f t="shared" si="0"/>
        <v>1.98</v>
      </c>
      <c r="S69" s="812">
        <f t="shared" si="1"/>
        <v>16.22</v>
      </c>
      <c r="T69" s="812">
        <f t="shared" si="2"/>
        <v>10</v>
      </c>
      <c r="U69" s="812">
        <f t="shared" si="3"/>
        <v>-6.2199999999999989</v>
      </c>
      <c r="V69" s="817">
        <f t="shared" si="4"/>
        <v>0.61652281134401976</v>
      </c>
      <c r="W69" s="802"/>
    </row>
    <row r="70" spans="1:23" ht="14.4" customHeight="1" x14ac:dyDescent="0.3">
      <c r="A70" s="865" t="s">
        <v>3284</v>
      </c>
      <c r="B70" s="807">
        <v>1</v>
      </c>
      <c r="C70" s="808">
        <v>0.56000000000000005</v>
      </c>
      <c r="D70" s="809">
        <v>3</v>
      </c>
      <c r="E70" s="815"/>
      <c r="F70" s="793"/>
      <c r="G70" s="794"/>
      <c r="H70" s="799"/>
      <c r="I70" s="793"/>
      <c r="J70" s="794"/>
      <c r="K70" s="798">
        <v>0.56000000000000005</v>
      </c>
      <c r="L70" s="799">
        <v>2</v>
      </c>
      <c r="M70" s="799">
        <v>18</v>
      </c>
      <c r="N70" s="800">
        <v>6.1</v>
      </c>
      <c r="O70" s="799" t="s">
        <v>3154</v>
      </c>
      <c r="P70" s="816" t="s">
        <v>3285</v>
      </c>
      <c r="Q70" s="801">
        <f t="shared" ref="Q70:R83" si="5">H70-B70</f>
        <v>-1</v>
      </c>
      <c r="R70" s="801">
        <f t="shared" si="5"/>
        <v>-0.56000000000000005</v>
      </c>
      <c r="S70" s="812" t="str">
        <f t="shared" ref="S70:S83" si="6">IF(H70=0,"",H70*N70)</f>
        <v/>
      </c>
      <c r="T70" s="812" t="str">
        <f t="shared" ref="T70:T83" si="7">IF(H70=0,"",H70*J70)</f>
        <v/>
      </c>
      <c r="U70" s="812" t="str">
        <f t="shared" ref="U70:U83" si="8">IF(H70=0,"",T70-S70)</f>
        <v/>
      </c>
      <c r="V70" s="817" t="str">
        <f t="shared" ref="V70:V83" si="9">IF(H70=0,"",T70/S70)</f>
        <v/>
      </c>
      <c r="W70" s="802"/>
    </row>
    <row r="71" spans="1:23" ht="14.4" customHeight="1" x14ac:dyDescent="0.3">
      <c r="A71" s="865" t="s">
        <v>3286</v>
      </c>
      <c r="B71" s="812">
        <v>3</v>
      </c>
      <c r="C71" s="813">
        <v>0.79</v>
      </c>
      <c r="D71" s="814">
        <v>4</v>
      </c>
      <c r="E71" s="815">
        <v>5</v>
      </c>
      <c r="F71" s="793">
        <v>1.31</v>
      </c>
      <c r="G71" s="794">
        <v>3.4</v>
      </c>
      <c r="H71" s="795">
        <v>17</v>
      </c>
      <c r="I71" s="796">
        <v>4.46</v>
      </c>
      <c r="J71" s="797">
        <v>3.9</v>
      </c>
      <c r="K71" s="798">
        <v>0.26</v>
      </c>
      <c r="L71" s="799">
        <v>1</v>
      </c>
      <c r="M71" s="799">
        <v>11</v>
      </c>
      <c r="N71" s="800">
        <v>3.82</v>
      </c>
      <c r="O71" s="799" t="s">
        <v>3154</v>
      </c>
      <c r="P71" s="816" t="s">
        <v>3287</v>
      </c>
      <c r="Q71" s="801">
        <f t="shared" si="5"/>
        <v>14</v>
      </c>
      <c r="R71" s="801">
        <f t="shared" si="5"/>
        <v>3.67</v>
      </c>
      <c r="S71" s="812">
        <f t="shared" si="6"/>
        <v>64.94</v>
      </c>
      <c r="T71" s="812">
        <f t="shared" si="7"/>
        <v>66.3</v>
      </c>
      <c r="U71" s="812">
        <f t="shared" si="8"/>
        <v>1.3599999999999994</v>
      </c>
      <c r="V71" s="817">
        <f t="shared" si="9"/>
        <v>1.0209424083769634</v>
      </c>
      <c r="W71" s="802">
        <v>13</v>
      </c>
    </row>
    <row r="72" spans="1:23" ht="14.4" customHeight="1" x14ac:dyDescent="0.3">
      <c r="A72" s="864" t="s">
        <v>3288</v>
      </c>
      <c r="B72" s="849">
        <v>1</v>
      </c>
      <c r="C72" s="850">
        <v>0.47</v>
      </c>
      <c r="D72" s="818">
        <v>3</v>
      </c>
      <c r="E72" s="851">
        <v>3</v>
      </c>
      <c r="F72" s="852">
        <v>1.42</v>
      </c>
      <c r="G72" s="803">
        <v>4.7</v>
      </c>
      <c r="H72" s="853">
        <v>1</v>
      </c>
      <c r="I72" s="854">
        <v>0.47</v>
      </c>
      <c r="J72" s="804">
        <v>5</v>
      </c>
      <c r="K72" s="855">
        <v>0.47</v>
      </c>
      <c r="L72" s="856">
        <v>2</v>
      </c>
      <c r="M72" s="856">
        <v>19</v>
      </c>
      <c r="N72" s="857">
        <v>6.25</v>
      </c>
      <c r="O72" s="856" t="s">
        <v>3154</v>
      </c>
      <c r="P72" s="858" t="s">
        <v>3289</v>
      </c>
      <c r="Q72" s="859">
        <f t="shared" si="5"/>
        <v>0</v>
      </c>
      <c r="R72" s="859">
        <f t="shared" si="5"/>
        <v>0</v>
      </c>
      <c r="S72" s="849">
        <f t="shared" si="6"/>
        <v>6.25</v>
      </c>
      <c r="T72" s="849">
        <f t="shared" si="7"/>
        <v>5</v>
      </c>
      <c r="U72" s="849">
        <f t="shared" si="8"/>
        <v>-1.25</v>
      </c>
      <c r="V72" s="860">
        <f t="shared" si="9"/>
        <v>0.8</v>
      </c>
      <c r="W72" s="805"/>
    </row>
    <row r="73" spans="1:23" ht="14.4" customHeight="1" x14ac:dyDescent="0.3">
      <c r="A73" s="864" t="s">
        <v>3290</v>
      </c>
      <c r="B73" s="849"/>
      <c r="C73" s="850"/>
      <c r="D73" s="818"/>
      <c r="E73" s="851">
        <v>1</v>
      </c>
      <c r="F73" s="852">
        <v>0.78</v>
      </c>
      <c r="G73" s="803">
        <v>3</v>
      </c>
      <c r="H73" s="853"/>
      <c r="I73" s="854"/>
      <c r="J73" s="804"/>
      <c r="K73" s="855">
        <v>1.01</v>
      </c>
      <c r="L73" s="856">
        <v>4</v>
      </c>
      <c r="M73" s="856">
        <v>36</v>
      </c>
      <c r="N73" s="857">
        <v>11.87</v>
      </c>
      <c r="O73" s="856" t="s">
        <v>3154</v>
      </c>
      <c r="P73" s="858" t="s">
        <v>3291</v>
      </c>
      <c r="Q73" s="859">
        <f t="shared" si="5"/>
        <v>0</v>
      </c>
      <c r="R73" s="859">
        <f t="shared" si="5"/>
        <v>0</v>
      </c>
      <c r="S73" s="849" t="str">
        <f t="shared" si="6"/>
        <v/>
      </c>
      <c r="T73" s="849" t="str">
        <f t="shared" si="7"/>
        <v/>
      </c>
      <c r="U73" s="849" t="str">
        <f t="shared" si="8"/>
        <v/>
      </c>
      <c r="V73" s="860" t="str">
        <f t="shared" si="9"/>
        <v/>
      </c>
      <c r="W73" s="805"/>
    </row>
    <row r="74" spans="1:23" ht="14.4" customHeight="1" x14ac:dyDescent="0.3">
      <c r="A74" s="865" t="s">
        <v>3292</v>
      </c>
      <c r="B74" s="812"/>
      <c r="C74" s="813"/>
      <c r="D74" s="814"/>
      <c r="E74" s="815"/>
      <c r="F74" s="793"/>
      <c r="G74" s="794"/>
      <c r="H74" s="795">
        <v>1</v>
      </c>
      <c r="I74" s="796">
        <v>0.98</v>
      </c>
      <c r="J74" s="806">
        <v>3</v>
      </c>
      <c r="K74" s="798">
        <v>0.66</v>
      </c>
      <c r="L74" s="799">
        <v>2</v>
      </c>
      <c r="M74" s="799">
        <v>15</v>
      </c>
      <c r="N74" s="800">
        <v>5.13</v>
      </c>
      <c r="O74" s="799" t="s">
        <v>3154</v>
      </c>
      <c r="P74" s="816" t="s">
        <v>3293</v>
      </c>
      <c r="Q74" s="801">
        <f t="shared" si="5"/>
        <v>1</v>
      </c>
      <c r="R74" s="801">
        <f t="shared" si="5"/>
        <v>0.98</v>
      </c>
      <c r="S74" s="812">
        <f t="shared" si="6"/>
        <v>5.13</v>
      </c>
      <c r="T74" s="812">
        <f t="shared" si="7"/>
        <v>3</v>
      </c>
      <c r="U74" s="812">
        <f t="shared" si="8"/>
        <v>-2.13</v>
      </c>
      <c r="V74" s="817">
        <f t="shared" si="9"/>
        <v>0.58479532163742687</v>
      </c>
      <c r="W74" s="802"/>
    </row>
    <row r="75" spans="1:23" ht="14.4" customHeight="1" x14ac:dyDescent="0.3">
      <c r="A75" s="865" t="s">
        <v>3294</v>
      </c>
      <c r="B75" s="812"/>
      <c r="C75" s="813"/>
      <c r="D75" s="814"/>
      <c r="E75" s="815"/>
      <c r="F75" s="793"/>
      <c r="G75" s="794"/>
      <c r="H75" s="795">
        <v>13</v>
      </c>
      <c r="I75" s="796">
        <v>3.13</v>
      </c>
      <c r="J75" s="806">
        <v>2.9</v>
      </c>
      <c r="K75" s="798">
        <v>0.24</v>
      </c>
      <c r="L75" s="799">
        <v>1</v>
      </c>
      <c r="M75" s="799">
        <v>10</v>
      </c>
      <c r="N75" s="800">
        <v>3.44</v>
      </c>
      <c r="O75" s="799" t="s">
        <v>3154</v>
      </c>
      <c r="P75" s="816" t="s">
        <v>3295</v>
      </c>
      <c r="Q75" s="801">
        <f t="shared" si="5"/>
        <v>13</v>
      </c>
      <c r="R75" s="801">
        <f t="shared" si="5"/>
        <v>3.13</v>
      </c>
      <c r="S75" s="812">
        <f t="shared" si="6"/>
        <v>44.72</v>
      </c>
      <c r="T75" s="812">
        <f t="shared" si="7"/>
        <v>37.699999999999996</v>
      </c>
      <c r="U75" s="812">
        <f t="shared" si="8"/>
        <v>-7.0200000000000031</v>
      </c>
      <c r="V75" s="817">
        <f t="shared" si="9"/>
        <v>0.84302325581395343</v>
      </c>
      <c r="W75" s="802">
        <v>2</v>
      </c>
    </row>
    <row r="76" spans="1:23" ht="14.4" customHeight="1" x14ac:dyDescent="0.3">
      <c r="A76" s="864" t="s">
        <v>3296</v>
      </c>
      <c r="B76" s="849"/>
      <c r="C76" s="850"/>
      <c r="D76" s="818"/>
      <c r="E76" s="851"/>
      <c r="F76" s="852"/>
      <c r="G76" s="803"/>
      <c r="H76" s="853">
        <v>1</v>
      </c>
      <c r="I76" s="854">
        <v>0.46</v>
      </c>
      <c r="J76" s="810">
        <v>6</v>
      </c>
      <c r="K76" s="855">
        <v>0.46</v>
      </c>
      <c r="L76" s="856">
        <v>2</v>
      </c>
      <c r="M76" s="856">
        <v>17</v>
      </c>
      <c r="N76" s="857">
        <v>5.5</v>
      </c>
      <c r="O76" s="856" t="s">
        <v>3154</v>
      </c>
      <c r="P76" s="858" t="s">
        <v>3297</v>
      </c>
      <c r="Q76" s="859">
        <f t="shared" si="5"/>
        <v>1</v>
      </c>
      <c r="R76" s="859">
        <f t="shared" si="5"/>
        <v>0.46</v>
      </c>
      <c r="S76" s="849">
        <f t="shared" si="6"/>
        <v>5.5</v>
      </c>
      <c r="T76" s="849">
        <f t="shared" si="7"/>
        <v>6</v>
      </c>
      <c r="U76" s="849">
        <f t="shared" si="8"/>
        <v>0.5</v>
      </c>
      <c r="V76" s="860">
        <f t="shared" si="9"/>
        <v>1.0909090909090908</v>
      </c>
      <c r="W76" s="805"/>
    </row>
    <row r="77" spans="1:23" ht="14.4" customHeight="1" x14ac:dyDescent="0.3">
      <c r="A77" s="864" t="s">
        <v>3298</v>
      </c>
      <c r="B77" s="849"/>
      <c r="C77" s="850"/>
      <c r="D77" s="818"/>
      <c r="E77" s="851"/>
      <c r="F77" s="852"/>
      <c r="G77" s="803"/>
      <c r="H77" s="853">
        <v>2</v>
      </c>
      <c r="I77" s="854">
        <v>1.96</v>
      </c>
      <c r="J77" s="804">
        <v>4</v>
      </c>
      <c r="K77" s="855">
        <v>0.98</v>
      </c>
      <c r="L77" s="856">
        <v>3</v>
      </c>
      <c r="M77" s="856">
        <v>27</v>
      </c>
      <c r="N77" s="857">
        <v>9.11</v>
      </c>
      <c r="O77" s="856" t="s">
        <v>3154</v>
      </c>
      <c r="P77" s="858" t="s">
        <v>3299</v>
      </c>
      <c r="Q77" s="859">
        <f t="shared" si="5"/>
        <v>2</v>
      </c>
      <c r="R77" s="859">
        <f t="shared" si="5"/>
        <v>1.96</v>
      </c>
      <c r="S77" s="849">
        <f t="shared" si="6"/>
        <v>18.22</v>
      </c>
      <c r="T77" s="849">
        <f t="shared" si="7"/>
        <v>8</v>
      </c>
      <c r="U77" s="849">
        <f t="shared" si="8"/>
        <v>-10.219999999999999</v>
      </c>
      <c r="V77" s="860">
        <f t="shared" si="9"/>
        <v>0.43907793633369924</v>
      </c>
      <c r="W77" s="805"/>
    </row>
    <row r="78" spans="1:23" ht="14.4" customHeight="1" x14ac:dyDescent="0.3">
      <c r="A78" s="865" t="s">
        <v>3300</v>
      </c>
      <c r="B78" s="812"/>
      <c r="C78" s="813"/>
      <c r="D78" s="814"/>
      <c r="E78" s="795">
        <v>1</v>
      </c>
      <c r="F78" s="796">
        <v>3.44</v>
      </c>
      <c r="G78" s="806">
        <v>11</v>
      </c>
      <c r="H78" s="799"/>
      <c r="I78" s="793"/>
      <c r="J78" s="794"/>
      <c r="K78" s="798">
        <v>3.44</v>
      </c>
      <c r="L78" s="799">
        <v>5</v>
      </c>
      <c r="M78" s="799">
        <v>49</v>
      </c>
      <c r="N78" s="800">
        <v>16.28</v>
      </c>
      <c r="O78" s="799" t="s">
        <v>3154</v>
      </c>
      <c r="P78" s="816" t="s">
        <v>3301</v>
      </c>
      <c r="Q78" s="801">
        <f t="shared" si="5"/>
        <v>0</v>
      </c>
      <c r="R78" s="801">
        <f t="shared" si="5"/>
        <v>0</v>
      </c>
      <c r="S78" s="812" t="str">
        <f t="shared" si="6"/>
        <v/>
      </c>
      <c r="T78" s="812" t="str">
        <f t="shared" si="7"/>
        <v/>
      </c>
      <c r="U78" s="812" t="str">
        <f t="shared" si="8"/>
        <v/>
      </c>
      <c r="V78" s="817" t="str">
        <f t="shared" si="9"/>
        <v/>
      </c>
      <c r="W78" s="802"/>
    </row>
    <row r="79" spans="1:23" ht="14.4" customHeight="1" x14ac:dyDescent="0.3">
      <c r="A79" s="864" t="s">
        <v>3302</v>
      </c>
      <c r="B79" s="849">
        <v>1</v>
      </c>
      <c r="C79" s="850">
        <v>5.76</v>
      </c>
      <c r="D79" s="818">
        <v>15</v>
      </c>
      <c r="E79" s="853"/>
      <c r="F79" s="854"/>
      <c r="G79" s="804"/>
      <c r="H79" s="856"/>
      <c r="I79" s="852"/>
      <c r="J79" s="803"/>
      <c r="K79" s="855">
        <v>5.76</v>
      </c>
      <c r="L79" s="856">
        <v>7</v>
      </c>
      <c r="M79" s="856">
        <v>62</v>
      </c>
      <c r="N79" s="857">
        <v>20.82</v>
      </c>
      <c r="O79" s="856" t="s">
        <v>3154</v>
      </c>
      <c r="P79" s="858" t="s">
        <v>3303</v>
      </c>
      <c r="Q79" s="859">
        <f t="shared" si="5"/>
        <v>-1</v>
      </c>
      <c r="R79" s="859">
        <f t="shared" si="5"/>
        <v>-5.76</v>
      </c>
      <c r="S79" s="849" t="str">
        <f t="shared" si="6"/>
        <v/>
      </c>
      <c r="T79" s="849" t="str">
        <f t="shared" si="7"/>
        <v/>
      </c>
      <c r="U79" s="849" t="str">
        <f t="shared" si="8"/>
        <v/>
      </c>
      <c r="V79" s="860" t="str">
        <f t="shared" si="9"/>
        <v/>
      </c>
      <c r="W79" s="805"/>
    </row>
    <row r="80" spans="1:23" ht="14.4" customHeight="1" x14ac:dyDescent="0.3">
      <c r="A80" s="865" t="s">
        <v>3304</v>
      </c>
      <c r="B80" s="812"/>
      <c r="C80" s="813"/>
      <c r="D80" s="814"/>
      <c r="E80" s="815">
        <v>2</v>
      </c>
      <c r="F80" s="793">
        <v>1.98</v>
      </c>
      <c r="G80" s="794">
        <v>8.5</v>
      </c>
      <c r="H80" s="795">
        <v>3</v>
      </c>
      <c r="I80" s="796">
        <v>2.97</v>
      </c>
      <c r="J80" s="806">
        <v>4.3</v>
      </c>
      <c r="K80" s="798">
        <v>0.99</v>
      </c>
      <c r="L80" s="799">
        <v>2</v>
      </c>
      <c r="M80" s="799">
        <v>19</v>
      </c>
      <c r="N80" s="800">
        <v>6.35</v>
      </c>
      <c r="O80" s="799" t="s">
        <v>3154</v>
      </c>
      <c r="P80" s="816" t="s">
        <v>3305</v>
      </c>
      <c r="Q80" s="801">
        <f t="shared" si="5"/>
        <v>3</v>
      </c>
      <c r="R80" s="801">
        <f t="shared" si="5"/>
        <v>2.97</v>
      </c>
      <c r="S80" s="812">
        <f t="shared" si="6"/>
        <v>19.049999999999997</v>
      </c>
      <c r="T80" s="812">
        <f t="shared" si="7"/>
        <v>12.899999999999999</v>
      </c>
      <c r="U80" s="812">
        <f t="shared" si="8"/>
        <v>-6.1499999999999986</v>
      </c>
      <c r="V80" s="817">
        <f t="shared" si="9"/>
        <v>0.67716535433070868</v>
      </c>
      <c r="W80" s="802"/>
    </row>
    <row r="81" spans="1:23" ht="14.4" customHeight="1" x14ac:dyDescent="0.3">
      <c r="A81" s="865" t="s">
        <v>3306</v>
      </c>
      <c r="B81" s="812">
        <v>6</v>
      </c>
      <c r="C81" s="813">
        <v>3.7</v>
      </c>
      <c r="D81" s="814">
        <v>4.2</v>
      </c>
      <c r="E81" s="815">
        <v>2</v>
      </c>
      <c r="F81" s="793">
        <v>1.23</v>
      </c>
      <c r="G81" s="794">
        <v>4.5</v>
      </c>
      <c r="H81" s="795">
        <v>5</v>
      </c>
      <c r="I81" s="796">
        <v>3.08</v>
      </c>
      <c r="J81" s="806">
        <v>3.6</v>
      </c>
      <c r="K81" s="798">
        <v>0.62</v>
      </c>
      <c r="L81" s="799">
        <v>2</v>
      </c>
      <c r="M81" s="799">
        <v>17</v>
      </c>
      <c r="N81" s="800">
        <v>5.56</v>
      </c>
      <c r="O81" s="799" t="s">
        <v>3154</v>
      </c>
      <c r="P81" s="816" t="s">
        <v>3307</v>
      </c>
      <c r="Q81" s="801">
        <f t="shared" si="5"/>
        <v>-1</v>
      </c>
      <c r="R81" s="801">
        <f t="shared" si="5"/>
        <v>-0.62000000000000011</v>
      </c>
      <c r="S81" s="812">
        <f t="shared" si="6"/>
        <v>27.799999999999997</v>
      </c>
      <c r="T81" s="812">
        <f t="shared" si="7"/>
        <v>18</v>
      </c>
      <c r="U81" s="812">
        <f t="shared" si="8"/>
        <v>-9.7999999999999972</v>
      </c>
      <c r="V81" s="817">
        <f t="shared" si="9"/>
        <v>0.64748201438848929</v>
      </c>
      <c r="W81" s="802"/>
    </row>
    <row r="82" spans="1:23" ht="14.4" customHeight="1" x14ac:dyDescent="0.3">
      <c r="A82" s="864" t="s">
        <v>3308</v>
      </c>
      <c r="B82" s="849">
        <v>1</v>
      </c>
      <c r="C82" s="850">
        <v>1.1100000000000001</v>
      </c>
      <c r="D82" s="818">
        <v>4</v>
      </c>
      <c r="E82" s="851"/>
      <c r="F82" s="852"/>
      <c r="G82" s="803"/>
      <c r="H82" s="853">
        <v>1</v>
      </c>
      <c r="I82" s="854">
        <v>1.1100000000000001</v>
      </c>
      <c r="J82" s="804">
        <v>4</v>
      </c>
      <c r="K82" s="855">
        <v>1.1100000000000001</v>
      </c>
      <c r="L82" s="856">
        <v>3</v>
      </c>
      <c r="M82" s="856">
        <v>31</v>
      </c>
      <c r="N82" s="857">
        <v>10.26</v>
      </c>
      <c r="O82" s="856" t="s">
        <v>3154</v>
      </c>
      <c r="P82" s="858" t="s">
        <v>3309</v>
      </c>
      <c r="Q82" s="859">
        <f t="shared" si="5"/>
        <v>0</v>
      </c>
      <c r="R82" s="859">
        <f t="shared" si="5"/>
        <v>0</v>
      </c>
      <c r="S82" s="849">
        <f t="shared" si="6"/>
        <v>10.26</v>
      </c>
      <c r="T82" s="849">
        <f t="shared" si="7"/>
        <v>4</v>
      </c>
      <c r="U82" s="849">
        <f t="shared" si="8"/>
        <v>-6.26</v>
      </c>
      <c r="V82" s="860">
        <f t="shared" si="9"/>
        <v>0.38986354775828463</v>
      </c>
      <c r="W82" s="805"/>
    </row>
    <row r="83" spans="1:23" ht="14.4" customHeight="1" thickBot="1" x14ac:dyDescent="0.35">
      <c r="A83" s="866" t="s">
        <v>3310</v>
      </c>
      <c r="B83" s="867"/>
      <c r="C83" s="868"/>
      <c r="D83" s="869"/>
      <c r="E83" s="870"/>
      <c r="F83" s="871"/>
      <c r="G83" s="872"/>
      <c r="H83" s="873">
        <v>1</v>
      </c>
      <c r="I83" s="874">
        <v>1.24</v>
      </c>
      <c r="J83" s="875">
        <v>3</v>
      </c>
      <c r="K83" s="876">
        <v>1.98</v>
      </c>
      <c r="L83" s="877">
        <v>5</v>
      </c>
      <c r="M83" s="877">
        <v>44</v>
      </c>
      <c r="N83" s="878">
        <v>14.74</v>
      </c>
      <c r="O83" s="877" t="s">
        <v>3154</v>
      </c>
      <c r="P83" s="879" t="s">
        <v>3311</v>
      </c>
      <c r="Q83" s="880">
        <f t="shared" si="5"/>
        <v>1</v>
      </c>
      <c r="R83" s="880">
        <f t="shared" si="5"/>
        <v>1.24</v>
      </c>
      <c r="S83" s="867">
        <f t="shared" si="6"/>
        <v>14.74</v>
      </c>
      <c r="T83" s="867">
        <f t="shared" si="7"/>
        <v>3</v>
      </c>
      <c r="U83" s="867">
        <f t="shared" si="8"/>
        <v>-11.74</v>
      </c>
      <c r="V83" s="881">
        <f t="shared" si="9"/>
        <v>0.20352781546811397</v>
      </c>
      <c r="W83" s="88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4:Q1048576">
    <cfRule type="cellIs" dxfId="12" priority="9" stopIfTrue="1" operator="lessThan">
      <formula>0</formula>
    </cfRule>
  </conditionalFormatting>
  <conditionalFormatting sqref="U84:U1048576">
    <cfRule type="cellIs" dxfId="11" priority="8" stopIfTrue="1" operator="greaterThan">
      <formula>0</formula>
    </cfRule>
  </conditionalFormatting>
  <conditionalFormatting sqref="V84:V1048576">
    <cfRule type="cellIs" dxfId="10" priority="7" stopIfTrue="1" operator="greaterThan">
      <formula>1</formula>
    </cfRule>
  </conditionalFormatting>
  <conditionalFormatting sqref="V84:V1048576">
    <cfRule type="cellIs" dxfId="9" priority="4" stopIfTrue="1" operator="greaterThan">
      <formula>1</formula>
    </cfRule>
  </conditionalFormatting>
  <conditionalFormatting sqref="U84:U1048576">
    <cfRule type="cellIs" dxfId="8" priority="5" stopIfTrue="1" operator="greaterThan">
      <formula>0</formula>
    </cfRule>
  </conditionalFormatting>
  <conditionalFormatting sqref="Q84:Q1048576">
    <cfRule type="cellIs" dxfId="7" priority="6" stopIfTrue="1" operator="lessThan">
      <formula>0</formula>
    </cfRule>
  </conditionalFormatting>
  <conditionalFormatting sqref="V5:V83">
    <cfRule type="cellIs" dxfId="6" priority="1" stopIfTrue="1" operator="greaterThan">
      <formula>1</formula>
    </cfRule>
  </conditionalFormatting>
  <conditionalFormatting sqref="U5:U83">
    <cfRule type="cellIs" dxfId="5" priority="2" stopIfTrue="1" operator="greaterThan">
      <formula>0</formula>
    </cfRule>
  </conditionalFormatting>
  <conditionalFormatting sqref="Q5:Q83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439178</v>
      </c>
      <c r="C3" s="352">
        <f t="shared" ref="C3:L3" si="0">SUBTOTAL(9,C6:C1048576)</f>
        <v>6</v>
      </c>
      <c r="D3" s="352">
        <f t="shared" si="0"/>
        <v>464732</v>
      </c>
      <c r="E3" s="352">
        <f t="shared" si="0"/>
        <v>9.1090118424756668</v>
      </c>
      <c r="F3" s="352">
        <f t="shared" si="0"/>
        <v>576091</v>
      </c>
      <c r="G3" s="355">
        <f>IF(B3&lt;&gt;0,F3/B3,"")</f>
        <v>1.3117483116185238</v>
      </c>
      <c r="H3" s="351">
        <f t="shared" si="0"/>
        <v>8771.32</v>
      </c>
      <c r="I3" s="352">
        <f t="shared" si="0"/>
        <v>1</v>
      </c>
      <c r="J3" s="352">
        <f t="shared" si="0"/>
        <v>33198.289999999994</v>
      </c>
      <c r="K3" s="352">
        <f t="shared" si="0"/>
        <v>0.42003370074287566</v>
      </c>
      <c r="L3" s="352">
        <f t="shared" si="0"/>
        <v>60801.18</v>
      </c>
      <c r="M3" s="353">
        <f>IF(H3&lt;&gt;0,L3/H3,"")</f>
        <v>6.9318164198775101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3"/>
      <c r="B5" s="884">
        <v>2012</v>
      </c>
      <c r="C5" s="885"/>
      <c r="D5" s="885">
        <v>2013</v>
      </c>
      <c r="E5" s="885"/>
      <c r="F5" s="885">
        <v>2014</v>
      </c>
      <c r="G5" s="773" t="s">
        <v>2</v>
      </c>
      <c r="H5" s="884">
        <v>2012</v>
      </c>
      <c r="I5" s="885"/>
      <c r="J5" s="885">
        <v>2013</v>
      </c>
      <c r="K5" s="885"/>
      <c r="L5" s="885">
        <v>2014</v>
      </c>
      <c r="M5" s="773" t="s">
        <v>2</v>
      </c>
    </row>
    <row r="6" spans="1:13" ht="14.4" customHeight="1" x14ac:dyDescent="0.3">
      <c r="A6" s="736" t="s">
        <v>3313</v>
      </c>
      <c r="B6" s="774"/>
      <c r="C6" s="722"/>
      <c r="D6" s="774">
        <v>28656</v>
      </c>
      <c r="E6" s="722"/>
      <c r="F6" s="774">
        <v>28672</v>
      </c>
      <c r="G6" s="727"/>
      <c r="H6" s="774"/>
      <c r="I6" s="722"/>
      <c r="J6" s="774">
        <v>29514.039999999997</v>
      </c>
      <c r="K6" s="722"/>
      <c r="L6" s="774">
        <v>31353.8</v>
      </c>
      <c r="M6" s="235"/>
    </row>
    <row r="7" spans="1:13" ht="14.4" customHeight="1" x14ac:dyDescent="0.3">
      <c r="A7" s="675" t="s">
        <v>3314</v>
      </c>
      <c r="B7" s="775">
        <v>23062</v>
      </c>
      <c r="C7" s="649">
        <v>1</v>
      </c>
      <c r="D7" s="775">
        <v>39174</v>
      </c>
      <c r="E7" s="649">
        <v>1.6986384528661869</v>
      </c>
      <c r="F7" s="775">
        <v>31110</v>
      </c>
      <c r="G7" s="665">
        <v>1.3489723354435867</v>
      </c>
      <c r="H7" s="775"/>
      <c r="I7" s="649"/>
      <c r="J7" s="775"/>
      <c r="K7" s="649"/>
      <c r="L7" s="775"/>
      <c r="M7" s="688"/>
    </row>
    <row r="8" spans="1:13" ht="14.4" customHeight="1" x14ac:dyDescent="0.3">
      <c r="A8" s="675" t="s">
        <v>3315</v>
      </c>
      <c r="B8" s="775">
        <v>32733</v>
      </c>
      <c r="C8" s="649">
        <v>1</v>
      </c>
      <c r="D8" s="775">
        <v>33295</v>
      </c>
      <c r="E8" s="649">
        <v>1.0171692176091407</v>
      </c>
      <c r="F8" s="775">
        <v>39386</v>
      </c>
      <c r="G8" s="665">
        <v>1.2032505422662145</v>
      </c>
      <c r="H8" s="775"/>
      <c r="I8" s="649"/>
      <c r="J8" s="775"/>
      <c r="K8" s="649"/>
      <c r="L8" s="775"/>
      <c r="M8" s="688"/>
    </row>
    <row r="9" spans="1:13" ht="14.4" customHeight="1" x14ac:dyDescent="0.3">
      <c r="A9" s="675" t="s">
        <v>3316</v>
      </c>
      <c r="B9" s="775">
        <v>129454</v>
      </c>
      <c r="C9" s="649">
        <v>1</v>
      </c>
      <c r="D9" s="775">
        <v>79750</v>
      </c>
      <c r="E9" s="649">
        <v>0.6160489440264495</v>
      </c>
      <c r="F9" s="775">
        <v>129925</v>
      </c>
      <c r="G9" s="665">
        <v>1.0036383580267894</v>
      </c>
      <c r="H9" s="775">
        <v>8771.32</v>
      </c>
      <c r="I9" s="649">
        <v>1</v>
      </c>
      <c r="J9" s="775">
        <v>3684.25</v>
      </c>
      <c r="K9" s="649">
        <v>0.42003370074287566</v>
      </c>
      <c r="L9" s="775">
        <v>29447.38</v>
      </c>
      <c r="M9" s="688">
        <v>3.357234714957384</v>
      </c>
    </row>
    <row r="10" spans="1:13" ht="14.4" customHeight="1" x14ac:dyDescent="0.3">
      <c r="A10" s="675" t="s">
        <v>3317</v>
      </c>
      <c r="B10" s="775">
        <v>13957</v>
      </c>
      <c r="C10" s="649">
        <v>1</v>
      </c>
      <c r="D10" s="775">
        <v>54764</v>
      </c>
      <c r="E10" s="649">
        <v>3.9237658522605146</v>
      </c>
      <c r="F10" s="775">
        <v>22765</v>
      </c>
      <c r="G10" s="665">
        <v>1.631081177903561</v>
      </c>
      <c r="H10" s="775"/>
      <c r="I10" s="649"/>
      <c r="J10" s="775"/>
      <c r="K10" s="649"/>
      <c r="L10" s="775"/>
      <c r="M10" s="688"/>
    </row>
    <row r="11" spans="1:13" ht="14.4" customHeight="1" x14ac:dyDescent="0.3">
      <c r="A11" s="675" t="s">
        <v>3318</v>
      </c>
      <c r="B11" s="775">
        <v>213933</v>
      </c>
      <c r="C11" s="649">
        <v>1</v>
      </c>
      <c r="D11" s="775">
        <v>205893</v>
      </c>
      <c r="E11" s="649">
        <v>0.96241814025886607</v>
      </c>
      <c r="F11" s="775">
        <v>255907</v>
      </c>
      <c r="G11" s="665">
        <v>1.1962016145241734</v>
      </c>
      <c r="H11" s="775"/>
      <c r="I11" s="649"/>
      <c r="J11" s="775"/>
      <c r="K11" s="649"/>
      <c r="L11" s="775"/>
      <c r="M11" s="688"/>
    </row>
    <row r="12" spans="1:13" ht="14.4" customHeight="1" x14ac:dyDescent="0.3">
      <c r="A12" s="675" t="s">
        <v>3319</v>
      </c>
      <c r="B12" s="775">
        <v>26039</v>
      </c>
      <c r="C12" s="649">
        <v>1</v>
      </c>
      <c r="D12" s="775">
        <v>23200</v>
      </c>
      <c r="E12" s="649">
        <v>0.89097123545451051</v>
      </c>
      <c r="F12" s="775">
        <v>46940</v>
      </c>
      <c r="G12" s="665">
        <v>1.8026805944928761</v>
      </c>
      <c r="H12" s="775"/>
      <c r="I12" s="649"/>
      <c r="J12" s="775"/>
      <c r="K12" s="649"/>
      <c r="L12" s="775"/>
      <c r="M12" s="688"/>
    </row>
    <row r="13" spans="1:13" ht="14.4" customHeight="1" thickBot="1" x14ac:dyDescent="0.35">
      <c r="A13" s="777" t="s">
        <v>3320</v>
      </c>
      <c r="B13" s="776"/>
      <c r="C13" s="655"/>
      <c r="D13" s="776"/>
      <c r="E13" s="655"/>
      <c r="F13" s="776">
        <v>21386</v>
      </c>
      <c r="G13" s="666"/>
      <c r="H13" s="776"/>
      <c r="I13" s="655"/>
      <c r="J13" s="776"/>
      <c r="K13" s="655"/>
      <c r="L13" s="776"/>
      <c r="M13" s="68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8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3668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2727.2400000000002</v>
      </c>
      <c r="G3" s="215">
        <f t="shared" si="0"/>
        <v>447949.32</v>
      </c>
      <c r="H3" s="216"/>
      <c r="I3" s="216"/>
      <c r="J3" s="211">
        <f t="shared" si="0"/>
        <v>3485.09</v>
      </c>
      <c r="K3" s="215">
        <f t="shared" si="0"/>
        <v>497930.29000000004</v>
      </c>
      <c r="L3" s="216"/>
      <c r="M3" s="216"/>
      <c r="N3" s="211">
        <f t="shared" si="0"/>
        <v>3952.2599999999993</v>
      </c>
      <c r="O3" s="215">
        <f t="shared" si="0"/>
        <v>636892.18000000005</v>
      </c>
      <c r="P3" s="181">
        <f>IF(G3=0,"",O3/G3)</f>
        <v>1.4217951709358552</v>
      </c>
      <c r="Q3" s="213">
        <f>IF(N3=0,"",O3/N3)</f>
        <v>161.14632640565148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89" t="s">
        <v>91</v>
      </c>
      <c r="G5" s="790" t="s">
        <v>14</v>
      </c>
      <c r="H5" s="791"/>
      <c r="I5" s="791"/>
      <c r="J5" s="789" t="s">
        <v>91</v>
      </c>
      <c r="K5" s="790" t="s">
        <v>14</v>
      </c>
      <c r="L5" s="791"/>
      <c r="M5" s="791"/>
      <c r="N5" s="789" t="s">
        <v>91</v>
      </c>
      <c r="O5" s="790" t="s">
        <v>14</v>
      </c>
      <c r="P5" s="792"/>
      <c r="Q5" s="788"/>
    </row>
    <row r="6" spans="1:17" ht="14.4" customHeight="1" x14ac:dyDescent="0.3">
      <c r="A6" s="721" t="s">
        <v>3321</v>
      </c>
      <c r="B6" s="722" t="s">
        <v>1311</v>
      </c>
      <c r="C6" s="722" t="s">
        <v>2739</v>
      </c>
      <c r="D6" s="722" t="s">
        <v>3322</v>
      </c>
      <c r="E6" s="722" t="s">
        <v>3323</v>
      </c>
      <c r="F6" s="229"/>
      <c r="G6" s="229"/>
      <c r="H6" s="229"/>
      <c r="I6" s="229"/>
      <c r="J6" s="229">
        <v>0.3</v>
      </c>
      <c r="K6" s="229">
        <v>326.69</v>
      </c>
      <c r="L6" s="229"/>
      <c r="M6" s="229">
        <v>1088.9666666666667</v>
      </c>
      <c r="N6" s="229"/>
      <c r="O6" s="229"/>
      <c r="P6" s="727"/>
      <c r="Q6" s="735"/>
    </row>
    <row r="7" spans="1:17" ht="14.4" customHeight="1" x14ac:dyDescent="0.3">
      <c r="A7" s="648" t="s">
        <v>3321</v>
      </c>
      <c r="B7" s="649" t="s">
        <v>1311</v>
      </c>
      <c r="C7" s="649" t="s">
        <v>2739</v>
      </c>
      <c r="D7" s="649" t="s">
        <v>3324</v>
      </c>
      <c r="E7" s="649" t="s">
        <v>3323</v>
      </c>
      <c r="F7" s="652"/>
      <c r="G7" s="652"/>
      <c r="H7" s="652"/>
      <c r="I7" s="652"/>
      <c r="J7" s="652">
        <v>0.45</v>
      </c>
      <c r="K7" s="652">
        <v>974.39</v>
      </c>
      <c r="L7" s="652"/>
      <c r="M7" s="652">
        <v>2165.3111111111111</v>
      </c>
      <c r="N7" s="652">
        <v>0.95</v>
      </c>
      <c r="O7" s="652">
        <v>2075.1000000000004</v>
      </c>
      <c r="P7" s="665"/>
      <c r="Q7" s="653">
        <v>2184.3157894736846</v>
      </c>
    </row>
    <row r="8" spans="1:17" ht="14.4" customHeight="1" x14ac:dyDescent="0.3">
      <c r="A8" s="648" t="s">
        <v>3321</v>
      </c>
      <c r="B8" s="649" t="s">
        <v>1311</v>
      </c>
      <c r="C8" s="649" t="s">
        <v>2739</v>
      </c>
      <c r="D8" s="649" t="s">
        <v>3325</v>
      </c>
      <c r="E8" s="649" t="s">
        <v>3326</v>
      </c>
      <c r="F8" s="652"/>
      <c r="G8" s="652"/>
      <c r="H8" s="652"/>
      <c r="I8" s="652"/>
      <c r="J8" s="652"/>
      <c r="K8" s="652"/>
      <c r="L8" s="652"/>
      <c r="M8" s="652"/>
      <c r="N8" s="652">
        <v>0.08</v>
      </c>
      <c r="O8" s="652">
        <v>70.86</v>
      </c>
      <c r="P8" s="665"/>
      <c r="Q8" s="653">
        <v>885.75</v>
      </c>
    </row>
    <row r="9" spans="1:17" ht="14.4" customHeight="1" x14ac:dyDescent="0.3">
      <c r="A9" s="648" t="s">
        <v>3321</v>
      </c>
      <c r="B9" s="649" t="s">
        <v>1311</v>
      </c>
      <c r="C9" s="649" t="s">
        <v>2860</v>
      </c>
      <c r="D9" s="649" t="s">
        <v>3327</v>
      </c>
      <c r="E9" s="649" t="s">
        <v>2619</v>
      </c>
      <c r="F9" s="652"/>
      <c r="G9" s="652"/>
      <c r="H9" s="652"/>
      <c r="I9" s="652"/>
      <c r="J9" s="652">
        <v>848</v>
      </c>
      <c r="K9" s="652">
        <v>28212.959999999999</v>
      </c>
      <c r="L9" s="652"/>
      <c r="M9" s="652">
        <v>33.269999999999996</v>
      </c>
      <c r="N9" s="652">
        <v>824</v>
      </c>
      <c r="O9" s="652">
        <v>27439.199999999997</v>
      </c>
      <c r="P9" s="665"/>
      <c r="Q9" s="653">
        <v>33.299999999999997</v>
      </c>
    </row>
    <row r="10" spans="1:17" ht="14.4" customHeight="1" x14ac:dyDescent="0.3">
      <c r="A10" s="648" t="s">
        <v>3321</v>
      </c>
      <c r="B10" s="649" t="s">
        <v>1311</v>
      </c>
      <c r="C10" s="649" t="s">
        <v>2867</v>
      </c>
      <c r="D10" s="649" t="s">
        <v>3328</v>
      </c>
      <c r="E10" s="649" t="s">
        <v>3329</v>
      </c>
      <c r="F10" s="652"/>
      <c r="G10" s="652"/>
      <c r="H10" s="652"/>
      <c r="I10" s="652"/>
      <c r="J10" s="652"/>
      <c r="K10" s="652"/>
      <c r="L10" s="652"/>
      <c r="M10" s="652"/>
      <c r="N10" s="652">
        <v>2</v>
      </c>
      <c r="O10" s="652">
        <v>1768.64</v>
      </c>
      <c r="P10" s="665"/>
      <c r="Q10" s="653">
        <v>884.32</v>
      </c>
    </row>
    <row r="11" spans="1:17" ht="14.4" customHeight="1" x14ac:dyDescent="0.3">
      <c r="A11" s="648" t="s">
        <v>3321</v>
      </c>
      <c r="B11" s="649" t="s">
        <v>1311</v>
      </c>
      <c r="C11" s="649" t="s">
        <v>2624</v>
      </c>
      <c r="D11" s="649" t="s">
        <v>3330</v>
      </c>
      <c r="E11" s="649" t="s">
        <v>3331</v>
      </c>
      <c r="F11" s="652"/>
      <c r="G11" s="652"/>
      <c r="H11" s="652"/>
      <c r="I11" s="652"/>
      <c r="J11" s="652">
        <v>2</v>
      </c>
      <c r="K11" s="652">
        <v>28656</v>
      </c>
      <c r="L11" s="652"/>
      <c r="M11" s="652">
        <v>14328</v>
      </c>
      <c r="N11" s="652">
        <v>2</v>
      </c>
      <c r="O11" s="652">
        <v>28672</v>
      </c>
      <c r="P11" s="665"/>
      <c r="Q11" s="653">
        <v>14336</v>
      </c>
    </row>
    <row r="12" spans="1:17" ht="14.4" customHeight="1" x14ac:dyDescent="0.3">
      <c r="A12" s="648" t="s">
        <v>3332</v>
      </c>
      <c r="B12" s="649" t="s">
        <v>3333</v>
      </c>
      <c r="C12" s="649" t="s">
        <v>2624</v>
      </c>
      <c r="D12" s="649" t="s">
        <v>3334</v>
      </c>
      <c r="E12" s="649" t="s">
        <v>3335</v>
      </c>
      <c r="F12" s="652"/>
      <c r="G12" s="652"/>
      <c r="H12" s="652"/>
      <c r="I12" s="652"/>
      <c r="J12" s="652">
        <v>1</v>
      </c>
      <c r="K12" s="652">
        <v>9337</v>
      </c>
      <c r="L12" s="652"/>
      <c r="M12" s="652">
        <v>9337</v>
      </c>
      <c r="N12" s="652"/>
      <c r="O12" s="652"/>
      <c r="P12" s="665"/>
      <c r="Q12" s="653"/>
    </row>
    <row r="13" spans="1:17" ht="14.4" customHeight="1" x14ac:dyDescent="0.3">
      <c r="A13" s="648" t="s">
        <v>3332</v>
      </c>
      <c r="B13" s="649" t="s">
        <v>3336</v>
      </c>
      <c r="C13" s="649" t="s">
        <v>2624</v>
      </c>
      <c r="D13" s="649" t="s">
        <v>3337</v>
      </c>
      <c r="E13" s="649" t="s">
        <v>3338</v>
      </c>
      <c r="F13" s="652"/>
      <c r="G13" s="652"/>
      <c r="H13" s="652"/>
      <c r="I13" s="652"/>
      <c r="J13" s="652">
        <v>2</v>
      </c>
      <c r="K13" s="652">
        <v>700</v>
      </c>
      <c r="L13" s="652"/>
      <c r="M13" s="652">
        <v>350</v>
      </c>
      <c r="N13" s="652"/>
      <c r="O13" s="652"/>
      <c r="P13" s="665"/>
      <c r="Q13" s="653"/>
    </row>
    <row r="14" spans="1:17" ht="14.4" customHeight="1" x14ac:dyDescent="0.3">
      <c r="A14" s="648" t="s">
        <v>3332</v>
      </c>
      <c r="B14" s="649" t="s">
        <v>3336</v>
      </c>
      <c r="C14" s="649" t="s">
        <v>2624</v>
      </c>
      <c r="D14" s="649" t="s">
        <v>3339</v>
      </c>
      <c r="E14" s="649" t="s">
        <v>3340</v>
      </c>
      <c r="F14" s="652">
        <v>135</v>
      </c>
      <c r="G14" s="652">
        <v>8640</v>
      </c>
      <c r="H14" s="652">
        <v>1</v>
      </c>
      <c r="I14" s="652">
        <v>64</v>
      </c>
      <c r="J14" s="652">
        <v>112</v>
      </c>
      <c r="K14" s="652">
        <v>7280</v>
      </c>
      <c r="L14" s="652">
        <v>0.84259259259259256</v>
      </c>
      <c r="M14" s="652">
        <v>65</v>
      </c>
      <c r="N14" s="652">
        <v>175</v>
      </c>
      <c r="O14" s="652">
        <v>11375</v>
      </c>
      <c r="P14" s="665">
        <v>1.3165509259259258</v>
      </c>
      <c r="Q14" s="653">
        <v>65</v>
      </c>
    </row>
    <row r="15" spans="1:17" ht="14.4" customHeight="1" x14ac:dyDescent="0.3">
      <c r="A15" s="648" t="s">
        <v>3332</v>
      </c>
      <c r="B15" s="649" t="s">
        <v>3336</v>
      </c>
      <c r="C15" s="649" t="s">
        <v>2624</v>
      </c>
      <c r="D15" s="649" t="s">
        <v>3341</v>
      </c>
      <c r="E15" s="649" t="s">
        <v>3342</v>
      </c>
      <c r="F15" s="652"/>
      <c r="G15" s="652"/>
      <c r="H15" s="652"/>
      <c r="I15" s="652"/>
      <c r="J15" s="652">
        <v>8</v>
      </c>
      <c r="K15" s="652">
        <v>4720</v>
      </c>
      <c r="L15" s="652"/>
      <c r="M15" s="652">
        <v>590</v>
      </c>
      <c r="N15" s="652">
        <v>3</v>
      </c>
      <c r="O15" s="652">
        <v>1772</v>
      </c>
      <c r="P15" s="665"/>
      <c r="Q15" s="653">
        <v>590.66666666666663</v>
      </c>
    </row>
    <row r="16" spans="1:17" ht="14.4" customHeight="1" x14ac:dyDescent="0.3">
      <c r="A16" s="648" t="s">
        <v>3332</v>
      </c>
      <c r="B16" s="649" t="s">
        <v>3336</v>
      </c>
      <c r="C16" s="649" t="s">
        <v>2624</v>
      </c>
      <c r="D16" s="649" t="s">
        <v>3343</v>
      </c>
      <c r="E16" s="649" t="s">
        <v>3344</v>
      </c>
      <c r="F16" s="652">
        <v>6</v>
      </c>
      <c r="G16" s="652">
        <v>138</v>
      </c>
      <c r="H16" s="652">
        <v>1</v>
      </c>
      <c r="I16" s="652">
        <v>23</v>
      </c>
      <c r="J16" s="652">
        <v>2</v>
      </c>
      <c r="K16" s="652">
        <v>46</v>
      </c>
      <c r="L16" s="652">
        <v>0.33333333333333331</v>
      </c>
      <c r="M16" s="652">
        <v>23</v>
      </c>
      <c r="N16" s="652">
        <v>4</v>
      </c>
      <c r="O16" s="652">
        <v>96</v>
      </c>
      <c r="P16" s="665">
        <v>0.69565217391304346</v>
      </c>
      <c r="Q16" s="653">
        <v>24</v>
      </c>
    </row>
    <row r="17" spans="1:17" ht="14.4" customHeight="1" x14ac:dyDescent="0.3">
      <c r="A17" s="648" t="s">
        <v>3332</v>
      </c>
      <c r="B17" s="649" t="s">
        <v>3336</v>
      </c>
      <c r="C17" s="649" t="s">
        <v>2624</v>
      </c>
      <c r="D17" s="649" t="s">
        <v>3345</v>
      </c>
      <c r="E17" s="649" t="s">
        <v>3346</v>
      </c>
      <c r="F17" s="652">
        <v>3</v>
      </c>
      <c r="G17" s="652">
        <v>162</v>
      </c>
      <c r="H17" s="652">
        <v>1</v>
      </c>
      <c r="I17" s="652">
        <v>54</v>
      </c>
      <c r="J17" s="652">
        <v>2</v>
      </c>
      <c r="K17" s="652">
        <v>108</v>
      </c>
      <c r="L17" s="652">
        <v>0.66666666666666663</v>
      </c>
      <c r="M17" s="652">
        <v>54</v>
      </c>
      <c r="N17" s="652">
        <v>4</v>
      </c>
      <c r="O17" s="652">
        <v>216</v>
      </c>
      <c r="P17" s="665">
        <v>1.3333333333333333</v>
      </c>
      <c r="Q17" s="653">
        <v>54</v>
      </c>
    </row>
    <row r="18" spans="1:17" ht="14.4" customHeight="1" x14ac:dyDescent="0.3">
      <c r="A18" s="648" t="s">
        <v>3332</v>
      </c>
      <c r="B18" s="649" t="s">
        <v>3336</v>
      </c>
      <c r="C18" s="649" t="s">
        <v>2624</v>
      </c>
      <c r="D18" s="649" t="s">
        <v>3347</v>
      </c>
      <c r="E18" s="649" t="s">
        <v>3348</v>
      </c>
      <c r="F18" s="652">
        <v>135</v>
      </c>
      <c r="G18" s="652">
        <v>10395</v>
      </c>
      <c r="H18" s="652">
        <v>1</v>
      </c>
      <c r="I18" s="652">
        <v>77</v>
      </c>
      <c r="J18" s="652">
        <v>125</v>
      </c>
      <c r="K18" s="652">
        <v>9625</v>
      </c>
      <c r="L18" s="652">
        <v>0.92592592592592593</v>
      </c>
      <c r="M18" s="652">
        <v>77</v>
      </c>
      <c r="N18" s="652">
        <v>155</v>
      </c>
      <c r="O18" s="652">
        <v>11935</v>
      </c>
      <c r="P18" s="665">
        <v>1.1481481481481481</v>
      </c>
      <c r="Q18" s="653">
        <v>77</v>
      </c>
    </row>
    <row r="19" spans="1:17" ht="14.4" customHeight="1" x14ac:dyDescent="0.3">
      <c r="A19" s="648" t="s">
        <v>3332</v>
      </c>
      <c r="B19" s="649" t="s">
        <v>3336</v>
      </c>
      <c r="C19" s="649" t="s">
        <v>2624</v>
      </c>
      <c r="D19" s="649" t="s">
        <v>3349</v>
      </c>
      <c r="E19" s="649" t="s">
        <v>3350</v>
      </c>
      <c r="F19" s="652">
        <v>20</v>
      </c>
      <c r="G19" s="652">
        <v>440</v>
      </c>
      <c r="H19" s="652">
        <v>1</v>
      </c>
      <c r="I19" s="652">
        <v>22</v>
      </c>
      <c r="J19" s="652">
        <v>10</v>
      </c>
      <c r="K19" s="652">
        <v>220</v>
      </c>
      <c r="L19" s="652">
        <v>0.5</v>
      </c>
      <c r="M19" s="652">
        <v>22</v>
      </c>
      <c r="N19" s="652">
        <v>20</v>
      </c>
      <c r="O19" s="652">
        <v>454</v>
      </c>
      <c r="P19" s="665">
        <v>1.0318181818181817</v>
      </c>
      <c r="Q19" s="653">
        <v>22.7</v>
      </c>
    </row>
    <row r="20" spans="1:17" ht="14.4" customHeight="1" x14ac:dyDescent="0.3">
      <c r="A20" s="648" t="s">
        <v>3332</v>
      </c>
      <c r="B20" s="649" t="s">
        <v>3336</v>
      </c>
      <c r="C20" s="649" t="s">
        <v>2624</v>
      </c>
      <c r="D20" s="649" t="s">
        <v>3351</v>
      </c>
      <c r="E20" s="649" t="s">
        <v>3352</v>
      </c>
      <c r="F20" s="652"/>
      <c r="G20" s="652"/>
      <c r="H20" s="652"/>
      <c r="I20" s="652"/>
      <c r="J20" s="652">
        <v>2</v>
      </c>
      <c r="K20" s="652">
        <v>418</v>
      </c>
      <c r="L20" s="652"/>
      <c r="M20" s="652">
        <v>209</v>
      </c>
      <c r="N20" s="652"/>
      <c r="O20" s="652"/>
      <c r="P20" s="665"/>
      <c r="Q20" s="653"/>
    </row>
    <row r="21" spans="1:17" ht="14.4" customHeight="1" x14ac:dyDescent="0.3">
      <c r="A21" s="648" t="s">
        <v>3332</v>
      </c>
      <c r="B21" s="649" t="s">
        <v>3336</v>
      </c>
      <c r="C21" s="649" t="s">
        <v>2624</v>
      </c>
      <c r="D21" s="649" t="s">
        <v>3353</v>
      </c>
      <c r="E21" s="649" t="s">
        <v>3354</v>
      </c>
      <c r="F21" s="652"/>
      <c r="G21" s="652"/>
      <c r="H21" s="652"/>
      <c r="I21" s="652"/>
      <c r="J21" s="652"/>
      <c r="K21" s="652"/>
      <c r="L21" s="652"/>
      <c r="M21" s="652"/>
      <c r="N21" s="652">
        <v>2</v>
      </c>
      <c r="O21" s="652">
        <v>132</v>
      </c>
      <c r="P21" s="665"/>
      <c r="Q21" s="653">
        <v>66</v>
      </c>
    </row>
    <row r="22" spans="1:17" ht="14.4" customHeight="1" x14ac:dyDescent="0.3">
      <c r="A22" s="648" t="s">
        <v>3332</v>
      </c>
      <c r="B22" s="649" t="s">
        <v>3336</v>
      </c>
      <c r="C22" s="649" t="s">
        <v>2624</v>
      </c>
      <c r="D22" s="649" t="s">
        <v>3355</v>
      </c>
      <c r="E22" s="649" t="s">
        <v>3356</v>
      </c>
      <c r="F22" s="652">
        <v>13</v>
      </c>
      <c r="G22" s="652">
        <v>299</v>
      </c>
      <c r="H22" s="652">
        <v>1</v>
      </c>
      <c r="I22" s="652">
        <v>23</v>
      </c>
      <c r="J22" s="652">
        <v>8</v>
      </c>
      <c r="K22" s="652">
        <v>192</v>
      </c>
      <c r="L22" s="652">
        <v>0.64214046822742477</v>
      </c>
      <c r="M22" s="652">
        <v>24</v>
      </c>
      <c r="N22" s="652">
        <v>16</v>
      </c>
      <c r="O22" s="652">
        <v>384</v>
      </c>
      <c r="P22" s="665">
        <v>1.2842809364548495</v>
      </c>
      <c r="Q22" s="653">
        <v>24</v>
      </c>
    </row>
    <row r="23" spans="1:17" ht="14.4" customHeight="1" x14ac:dyDescent="0.3">
      <c r="A23" s="648" t="s">
        <v>3332</v>
      </c>
      <c r="B23" s="649" t="s">
        <v>3336</v>
      </c>
      <c r="C23" s="649" t="s">
        <v>2624</v>
      </c>
      <c r="D23" s="649" t="s">
        <v>3357</v>
      </c>
      <c r="E23" s="649" t="s">
        <v>3358</v>
      </c>
      <c r="F23" s="652">
        <v>7</v>
      </c>
      <c r="G23" s="652">
        <v>1260</v>
      </c>
      <c r="H23" s="652">
        <v>1</v>
      </c>
      <c r="I23" s="652">
        <v>180</v>
      </c>
      <c r="J23" s="652">
        <v>7</v>
      </c>
      <c r="K23" s="652">
        <v>1260</v>
      </c>
      <c r="L23" s="652">
        <v>1</v>
      </c>
      <c r="M23" s="652">
        <v>180</v>
      </c>
      <c r="N23" s="652">
        <v>1</v>
      </c>
      <c r="O23" s="652">
        <v>180</v>
      </c>
      <c r="P23" s="665">
        <v>0.14285714285714285</v>
      </c>
      <c r="Q23" s="653">
        <v>180</v>
      </c>
    </row>
    <row r="24" spans="1:17" ht="14.4" customHeight="1" x14ac:dyDescent="0.3">
      <c r="A24" s="648" t="s">
        <v>3332</v>
      </c>
      <c r="B24" s="649" t="s">
        <v>3336</v>
      </c>
      <c r="C24" s="649" t="s">
        <v>2624</v>
      </c>
      <c r="D24" s="649" t="s">
        <v>3359</v>
      </c>
      <c r="E24" s="649" t="s">
        <v>3360</v>
      </c>
      <c r="F24" s="652"/>
      <c r="G24" s="652"/>
      <c r="H24" s="652"/>
      <c r="I24" s="652"/>
      <c r="J24" s="652"/>
      <c r="K24" s="652"/>
      <c r="L24" s="652"/>
      <c r="M24" s="652"/>
      <c r="N24" s="652">
        <v>2</v>
      </c>
      <c r="O24" s="652">
        <v>506</v>
      </c>
      <c r="P24" s="665"/>
      <c r="Q24" s="653">
        <v>253</v>
      </c>
    </row>
    <row r="25" spans="1:17" ht="14.4" customHeight="1" x14ac:dyDescent="0.3">
      <c r="A25" s="648" t="s">
        <v>3332</v>
      </c>
      <c r="B25" s="649" t="s">
        <v>3336</v>
      </c>
      <c r="C25" s="649" t="s">
        <v>2624</v>
      </c>
      <c r="D25" s="649" t="s">
        <v>3361</v>
      </c>
      <c r="E25" s="649" t="s">
        <v>3362</v>
      </c>
      <c r="F25" s="652">
        <v>8</v>
      </c>
      <c r="G25" s="652">
        <v>1728</v>
      </c>
      <c r="H25" s="652">
        <v>1</v>
      </c>
      <c r="I25" s="652">
        <v>216</v>
      </c>
      <c r="J25" s="652">
        <v>8</v>
      </c>
      <c r="K25" s="652">
        <v>1728</v>
      </c>
      <c r="L25" s="652">
        <v>1</v>
      </c>
      <c r="M25" s="652">
        <v>216</v>
      </c>
      <c r="N25" s="652">
        <v>5</v>
      </c>
      <c r="O25" s="652">
        <v>1080</v>
      </c>
      <c r="P25" s="665">
        <v>0.625</v>
      </c>
      <c r="Q25" s="653">
        <v>216</v>
      </c>
    </row>
    <row r="26" spans="1:17" ht="14.4" customHeight="1" x14ac:dyDescent="0.3">
      <c r="A26" s="648" t="s">
        <v>3332</v>
      </c>
      <c r="B26" s="649" t="s">
        <v>3336</v>
      </c>
      <c r="C26" s="649" t="s">
        <v>2624</v>
      </c>
      <c r="D26" s="649" t="s">
        <v>3363</v>
      </c>
      <c r="E26" s="649" t="s">
        <v>3364</v>
      </c>
      <c r="F26" s="652"/>
      <c r="G26" s="652"/>
      <c r="H26" s="652"/>
      <c r="I26" s="652"/>
      <c r="J26" s="652">
        <v>6</v>
      </c>
      <c r="K26" s="652">
        <v>3540</v>
      </c>
      <c r="L26" s="652"/>
      <c r="M26" s="652">
        <v>590</v>
      </c>
      <c r="N26" s="652"/>
      <c r="O26" s="652"/>
      <c r="P26" s="665"/>
      <c r="Q26" s="653"/>
    </row>
    <row r="27" spans="1:17" ht="14.4" customHeight="1" x14ac:dyDescent="0.3">
      <c r="A27" s="648" t="s">
        <v>3332</v>
      </c>
      <c r="B27" s="649" t="s">
        <v>3336</v>
      </c>
      <c r="C27" s="649" t="s">
        <v>2624</v>
      </c>
      <c r="D27" s="649" t="s">
        <v>3365</v>
      </c>
      <c r="E27" s="649" t="s">
        <v>3366</v>
      </c>
      <c r="F27" s="652"/>
      <c r="G27" s="652"/>
      <c r="H27" s="652"/>
      <c r="I27" s="652"/>
      <c r="J27" s="652"/>
      <c r="K27" s="652"/>
      <c r="L27" s="652"/>
      <c r="M27" s="652"/>
      <c r="N27" s="652">
        <v>3</v>
      </c>
      <c r="O27" s="652">
        <v>1220</v>
      </c>
      <c r="P27" s="665"/>
      <c r="Q27" s="653">
        <v>406.66666666666669</v>
      </c>
    </row>
    <row r="28" spans="1:17" ht="14.4" customHeight="1" x14ac:dyDescent="0.3">
      <c r="A28" s="648" t="s">
        <v>3332</v>
      </c>
      <c r="B28" s="649" t="s">
        <v>3336</v>
      </c>
      <c r="C28" s="649" t="s">
        <v>2624</v>
      </c>
      <c r="D28" s="649" t="s">
        <v>3367</v>
      </c>
      <c r="E28" s="649" t="s">
        <v>3368</v>
      </c>
      <c r="F28" s="652"/>
      <c r="G28" s="652"/>
      <c r="H28" s="652"/>
      <c r="I28" s="652"/>
      <c r="J28" s="652"/>
      <c r="K28" s="652"/>
      <c r="L28" s="652"/>
      <c r="M28" s="652"/>
      <c r="N28" s="652">
        <v>3</v>
      </c>
      <c r="O28" s="652">
        <v>1760</v>
      </c>
      <c r="P28" s="665"/>
      <c r="Q28" s="653">
        <v>586.66666666666663</v>
      </c>
    </row>
    <row r="29" spans="1:17" ht="14.4" customHeight="1" x14ac:dyDescent="0.3">
      <c r="A29" s="648" t="s">
        <v>3369</v>
      </c>
      <c r="B29" s="649" t="s">
        <v>3370</v>
      </c>
      <c r="C29" s="649" t="s">
        <v>2624</v>
      </c>
      <c r="D29" s="649" t="s">
        <v>3371</v>
      </c>
      <c r="E29" s="649" t="s">
        <v>3372</v>
      </c>
      <c r="F29" s="652">
        <v>57</v>
      </c>
      <c r="G29" s="652">
        <v>1539</v>
      </c>
      <c r="H29" s="652">
        <v>1</v>
      </c>
      <c r="I29" s="652">
        <v>27</v>
      </c>
      <c r="J29" s="652">
        <v>50</v>
      </c>
      <c r="K29" s="652">
        <v>1350</v>
      </c>
      <c r="L29" s="652">
        <v>0.8771929824561403</v>
      </c>
      <c r="M29" s="652">
        <v>27</v>
      </c>
      <c r="N29" s="652">
        <v>62</v>
      </c>
      <c r="O29" s="652">
        <v>1674</v>
      </c>
      <c r="P29" s="665">
        <v>1.0877192982456141</v>
      </c>
      <c r="Q29" s="653">
        <v>27</v>
      </c>
    </row>
    <row r="30" spans="1:17" ht="14.4" customHeight="1" x14ac:dyDescent="0.3">
      <c r="A30" s="648" t="s">
        <v>3369</v>
      </c>
      <c r="B30" s="649" t="s">
        <v>3370</v>
      </c>
      <c r="C30" s="649" t="s">
        <v>2624</v>
      </c>
      <c r="D30" s="649" t="s">
        <v>3373</v>
      </c>
      <c r="E30" s="649" t="s">
        <v>3374</v>
      </c>
      <c r="F30" s="652">
        <v>7</v>
      </c>
      <c r="G30" s="652">
        <v>378</v>
      </c>
      <c r="H30" s="652">
        <v>1</v>
      </c>
      <c r="I30" s="652">
        <v>54</v>
      </c>
      <c r="J30" s="652">
        <v>9</v>
      </c>
      <c r="K30" s="652">
        <v>486</v>
      </c>
      <c r="L30" s="652">
        <v>1.2857142857142858</v>
      </c>
      <c r="M30" s="652">
        <v>54</v>
      </c>
      <c r="N30" s="652">
        <v>5</v>
      </c>
      <c r="O30" s="652">
        <v>270</v>
      </c>
      <c r="P30" s="665">
        <v>0.7142857142857143</v>
      </c>
      <c r="Q30" s="653">
        <v>54</v>
      </c>
    </row>
    <row r="31" spans="1:17" ht="14.4" customHeight="1" x14ac:dyDescent="0.3">
      <c r="A31" s="648" t="s">
        <v>3369</v>
      </c>
      <c r="B31" s="649" t="s">
        <v>3370</v>
      </c>
      <c r="C31" s="649" t="s">
        <v>2624</v>
      </c>
      <c r="D31" s="649" t="s">
        <v>3375</v>
      </c>
      <c r="E31" s="649" t="s">
        <v>3376</v>
      </c>
      <c r="F31" s="652">
        <v>51</v>
      </c>
      <c r="G31" s="652">
        <v>1224</v>
      </c>
      <c r="H31" s="652">
        <v>1</v>
      </c>
      <c r="I31" s="652">
        <v>24</v>
      </c>
      <c r="J31" s="652">
        <v>45</v>
      </c>
      <c r="K31" s="652">
        <v>1080</v>
      </c>
      <c r="L31" s="652">
        <v>0.88235294117647056</v>
      </c>
      <c r="M31" s="652">
        <v>24</v>
      </c>
      <c r="N31" s="652">
        <v>62</v>
      </c>
      <c r="O31" s="652">
        <v>1488</v>
      </c>
      <c r="P31" s="665">
        <v>1.2156862745098038</v>
      </c>
      <c r="Q31" s="653">
        <v>24</v>
      </c>
    </row>
    <row r="32" spans="1:17" ht="14.4" customHeight="1" x14ac:dyDescent="0.3">
      <c r="A32" s="648" t="s">
        <v>3369</v>
      </c>
      <c r="B32" s="649" t="s">
        <v>3370</v>
      </c>
      <c r="C32" s="649" t="s">
        <v>2624</v>
      </c>
      <c r="D32" s="649" t="s">
        <v>3377</v>
      </c>
      <c r="E32" s="649" t="s">
        <v>3378</v>
      </c>
      <c r="F32" s="652">
        <v>56</v>
      </c>
      <c r="G32" s="652">
        <v>1512</v>
      </c>
      <c r="H32" s="652">
        <v>1</v>
      </c>
      <c r="I32" s="652">
        <v>27</v>
      </c>
      <c r="J32" s="652">
        <v>52</v>
      </c>
      <c r="K32" s="652">
        <v>1404</v>
      </c>
      <c r="L32" s="652">
        <v>0.9285714285714286</v>
      </c>
      <c r="M32" s="652">
        <v>27</v>
      </c>
      <c r="N32" s="652">
        <v>71</v>
      </c>
      <c r="O32" s="652">
        <v>1917</v>
      </c>
      <c r="P32" s="665">
        <v>1.2678571428571428</v>
      </c>
      <c r="Q32" s="653">
        <v>27</v>
      </c>
    </row>
    <row r="33" spans="1:17" ht="14.4" customHeight="1" x14ac:dyDescent="0.3">
      <c r="A33" s="648" t="s">
        <v>3369</v>
      </c>
      <c r="B33" s="649" t="s">
        <v>3370</v>
      </c>
      <c r="C33" s="649" t="s">
        <v>2624</v>
      </c>
      <c r="D33" s="649" t="s">
        <v>3379</v>
      </c>
      <c r="E33" s="649" t="s">
        <v>3380</v>
      </c>
      <c r="F33" s="652">
        <v>15</v>
      </c>
      <c r="G33" s="652">
        <v>840</v>
      </c>
      <c r="H33" s="652">
        <v>1</v>
      </c>
      <c r="I33" s="652">
        <v>56</v>
      </c>
      <c r="J33" s="652">
        <v>4</v>
      </c>
      <c r="K33" s="652">
        <v>224</v>
      </c>
      <c r="L33" s="652">
        <v>0.26666666666666666</v>
      </c>
      <c r="M33" s="652">
        <v>56</v>
      </c>
      <c r="N33" s="652"/>
      <c r="O33" s="652"/>
      <c r="P33" s="665"/>
      <c r="Q33" s="653"/>
    </row>
    <row r="34" spans="1:17" ht="14.4" customHeight="1" x14ac:dyDescent="0.3">
      <c r="A34" s="648" t="s">
        <v>3369</v>
      </c>
      <c r="B34" s="649" t="s">
        <v>3370</v>
      </c>
      <c r="C34" s="649" t="s">
        <v>2624</v>
      </c>
      <c r="D34" s="649" t="s">
        <v>3381</v>
      </c>
      <c r="E34" s="649" t="s">
        <v>3382</v>
      </c>
      <c r="F34" s="652">
        <v>42</v>
      </c>
      <c r="G34" s="652">
        <v>1134</v>
      </c>
      <c r="H34" s="652">
        <v>1</v>
      </c>
      <c r="I34" s="652">
        <v>27</v>
      </c>
      <c r="J34" s="652">
        <v>40</v>
      </c>
      <c r="K34" s="652">
        <v>1080</v>
      </c>
      <c r="L34" s="652">
        <v>0.95238095238095233</v>
      </c>
      <c r="M34" s="652">
        <v>27</v>
      </c>
      <c r="N34" s="652">
        <v>59</v>
      </c>
      <c r="O34" s="652">
        <v>1593</v>
      </c>
      <c r="P34" s="665">
        <v>1.4047619047619047</v>
      </c>
      <c r="Q34" s="653">
        <v>27</v>
      </c>
    </row>
    <row r="35" spans="1:17" ht="14.4" customHeight="1" x14ac:dyDescent="0.3">
      <c r="A35" s="648" t="s">
        <v>3369</v>
      </c>
      <c r="B35" s="649" t="s">
        <v>3370</v>
      </c>
      <c r="C35" s="649" t="s">
        <v>2624</v>
      </c>
      <c r="D35" s="649" t="s">
        <v>3383</v>
      </c>
      <c r="E35" s="649" t="s">
        <v>3384</v>
      </c>
      <c r="F35" s="652">
        <v>64</v>
      </c>
      <c r="G35" s="652">
        <v>1408</v>
      </c>
      <c r="H35" s="652">
        <v>1</v>
      </c>
      <c r="I35" s="652">
        <v>22</v>
      </c>
      <c r="J35" s="652">
        <v>57</v>
      </c>
      <c r="K35" s="652">
        <v>1254</v>
      </c>
      <c r="L35" s="652">
        <v>0.890625</v>
      </c>
      <c r="M35" s="652">
        <v>22</v>
      </c>
      <c r="N35" s="652">
        <v>73</v>
      </c>
      <c r="O35" s="652">
        <v>1606</v>
      </c>
      <c r="P35" s="665">
        <v>1.140625</v>
      </c>
      <c r="Q35" s="653">
        <v>22</v>
      </c>
    </row>
    <row r="36" spans="1:17" ht="14.4" customHeight="1" x14ac:dyDescent="0.3">
      <c r="A36" s="648" t="s">
        <v>3369</v>
      </c>
      <c r="B36" s="649" t="s">
        <v>3370</v>
      </c>
      <c r="C36" s="649" t="s">
        <v>2624</v>
      </c>
      <c r="D36" s="649" t="s">
        <v>3385</v>
      </c>
      <c r="E36" s="649" t="s">
        <v>3386</v>
      </c>
      <c r="F36" s="652"/>
      <c r="G36" s="652"/>
      <c r="H36" s="652"/>
      <c r="I36" s="652"/>
      <c r="J36" s="652">
        <v>1</v>
      </c>
      <c r="K36" s="652">
        <v>62</v>
      </c>
      <c r="L36" s="652"/>
      <c r="M36" s="652">
        <v>62</v>
      </c>
      <c r="N36" s="652"/>
      <c r="O36" s="652"/>
      <c r="P36" s="665"/>
      <c r="Q36" s="653"/>
    </row>
    <row r="37" spans="1:17" ht="14.4" customHeight="1" x14ac:dyDescent="0.3">
      <c r="A37" s="648" t="s">
        <v>3369</v>
      </c>
      <c r="B37" s="649" t="s">
        <v>3370</v>
      </c>
      <c r="C37" s="649" t="s">
        <v>2624</v>
      </c>
      <c r="D37" s="649" t="s">
        <v>3387</v>
      </c>
      <c r="E37" s="649" t="s">
        <v>3388</v>
      </c>
      <c r="F37" s="652">
        <v>12</v>
      </c>
      <c r="G37" s="652">
        <v>732</v>
      </c>
      <c r="H37" s="652">
        <v>1</v>
      </c>
      <c r="I37" s="652">
        <v>61</v>
      </c>
      <c r="J37" s="652">
        <v>4</v>
      </c>
      <c r="K37" s="652">
        <v>244</v>
      </c>
      <c r="L37" s="652">
        <v>0.33333333333333331</v>
      </c>
      <c r="M37" s="652">
        <v>61</v>
      </c>
      <c r="N37" s="652">
        <v>3</v>
      </c>
      <c r="O37" s="652">
        <v>186</v>
      </c>
      <c r="P37" s="665">
        <v>0.25409836065573771</v>
      </c>
      <c r="Q37" s="653">
        <v>62</v>
      </c>
    </row>
    <row r="38" spans="1:17" ht="14.4" customHeight="1" x14ac:dyDescent="0.3">
      <c r="A38" s="648" t="s">
        <v>3369</v>
      </c>
      <c r="B38" s="649" t="s">
        <v>3370</v>
      </c>
      <c r="C38" s="649" t="s">
        <v>2624</v>
      </c>
      <c r="D38" s="649" t="s">
        <v>3389</v>
      </c>
      <c r="E38" s="649" t="s">
        <v>3390</v>
      </c>
      <c r="F38" s="652">
        <v>3</v>
      </c>
      <c r="G38" s="652">
        <v>2961</v>
      </c>
      <c r="H38" s="652">
        <v>1</v>
      </c>
      <c r="I38" s="652">
        <v>987</v>
      </c>
      <c r="J38" s="652">
        <v>9</v>
      </c>
      <c r="K38" s="652">
        <v>8883</v>
      </c>
      <c r="L38" s="652">
        <v>3</v>
      </c>
      <c r="M38" s="652">
        <v>987</v>
      </c>
      <c r="N38" s="652">
        <v>4</v>
      </c>
      <c r="O38" s="652">
        <v>3948</v>
      </c>
      <c r="P38" s="665">
        <v>1.3333333333333333</v>
      </c>
      <c r="Q38" s="653">
        <v>987</v>
      </c>
    </row>
    <row r="39" spans="1:17" ht="14.4" customHeight="1" x14ac:dyDescent="0.3">
      <c r="A39" s="648" t="s">
        <v>3369</v>
      </c>
      <c r="B39" s="649" t="s">
        <v>3370</v>
      </c>
      <c r="C39" s="649" t="s">
        <v>2624</v>
      </c>
      <c r="D39" s="649" t="s">
        <v>3391</v>
      </c>
      <c r="E39" s="649" t="s">
        <v>3392</v>
      </c>
      <c r="F39" s="652">
        <v>10</v>
      </c>
      <c r="G39" s="652">
        <v>170</v>
      </c>
      <c r="H39" s="652">
        <v>1</v>
      </c>
      <c r="I39" s="652">
        <v>17</v>
      </c>
      <c r="J39" s="652">
        <v>3</v>
      </c>
      <c r="K39" s="652">
        <v>51</v>
      </c>
      <c r="L39" s="652">
        <v>0.3</v>
      </c>
      <c r="M39" s="652">
        <v>17</v>
      </c>
      <c r="N39" s="652">
        <v>11</v>
      </c>
      <c r="O39" s="652">
        <v>187</v>
      </c>
      <c r="P39" s="665">
        <v>1.1000000000000001</v>
      </c>
      <c r="Q39" s="653">
        <v>17</v>
      </c>
    </row>
    <row r="40" spans="1:17" ht="14.4" customHeight="1" x14ac:dyDescent="0.3">
      <c r="A40" s="648" t="s">
        <v>3369</v>
      </c>
      <c r="B40" s="649" t="s">
        <v>3370</v>
      </c>
      <c r="C40" s="649" t="s">
        <v>2624</v>
      </c>
      <c r="D40" s="649" t="s">
        <v>3393</v>
      </c>
      <c r="E40" s="649" t="s">
        <v>3394</v>
      </c>
      <c r="F40" s="652"/>
      <c r="G40" s="652"/>
      <c r="H40" s="652"/>
      <c r="I40" s="652"/>
      <c r="J40" s="652">
        <v>1</v>
      </c>
      <c r="K40" s="652">
        <v>60</v>
      </c>
      <c r="L40" s="652"/>
      <c r="M40" s="652">
        <v>60</v>
      </c>
      <c r="N40" s="652"/>
      <c r="O40" s="652"/>
      <c r="P40" s="665"/>
      <c r="Q40" s="653"/>
    </row>
    <row r="41" spans="1:17" ht="14.4" customHeight="1" x14ac:dyDescent="0.3">
      <c r="A41" s="648" t="s">
        <v>3369</v>
      </c>
      <c r="B41" s="649" t="s">
        <v>3370</v>
      </c>
      <c r="C41" s="649" t="s">
        <v>2624</v>
      </c>
      <c r="D41" s="649" t="s">
        <v>3395</v>
      </c>
      <c r="E41" s="649" t="s">
        <v>3396</v>
      </c>
      <c r="F41" s="652">
        <v>3</v>
      </c>
      <c r="G41" s="652">
        <v>57</v>
      </c>
      <c r="H41" s="652">
        <v>1</v>
      </c>
      <c r="I41" s="652">
        <v>19</v>
      </c>
      <c r="J41" s="652">
        <v>1</v>
      </c>
      <c r="K41" s="652">
        <v>19</v>
      </c>
      <c r="L41" s="652">
        <v>0.33333333333333331</v>
      </c>
      <c r="M41" s="652">
        <v>19</v>
      </c>
      <c r="N41" s="652"/>
      <c r="O41" s="652"/>
      <c r="P41" s="665"/>
      <c r="Q41" s="653"/>
    </row>
    <row r="42" spans="1:17" ht="14.4" customHeight="1" x14ac:dyDescent="0.3">
      <c r="A42" s="648" t="s">
        <v>3369</v>
      </c>
      <c r="B42" s="649" t="s">
        <v>3370</v>
      </c>
      <c r="C42" s="649" t="s">
        <v>2624</v>
      </c>
      <c r="D42" s="649" t="s">
        <v>3397</v>
      </c>
      <c r="E42" s="649" t="s">
        <v>3398</v>
      </c>
      <c r="F42" s="652">
        <v>2</v>
      </c>
      <c r="G42" s="652">
        <v>922</v>
      </c>
      <c r="H42" s="652">
        <v>1</v>
      </c>
      <c r="I42" s="652">
        <v>461</v>
      </c>
      <c r="J42" s="652">
        <v>2</v>
      </c>
      <c r="K42" s="652">
        <v>922</v>
      </c>
      <c r="L42" s="652">
        <v>1</v>
      </c>
      <c r="M42" s="652">
        <v>461</v>
      </c>
      <c r="N42" s="652"/>
      <c r="O42" s="652"/>
      <c r="P42" s="665"/>
      <c r="Q42" s="653"/>
    </row>
    <row r="43" spans="1:17" ht="14.4" customHeight="1" x14ac:dyDescent="0.3">
      <c r="A43" s="648" t="s">
        <v>3369</v>
      </c>
      <c r="B43" s="649" t="s">
        <v>3370</v>
      </c>
      <c r="C43" s="649" t="s">
        <v>2624</v>
      </c>
      <c r="D43" s="649" t="s">
        <v>3399</v>
      </c>
      <c r="E43" s="649" t="s">
        <v>3400</v>
      </c>
      <c r="F43" s="652"/>
      <c r="G43" s="652"/>
      <c r="H43" s="652"/>
      <c r="I43" s="652"/>
      <c r="J43" s="652">
        <v>1</v>
      </c>
      <c r="K43" s="652">
        <v>851</v>
      </c>
      <c r="L43" s="652"/>
      <c r="M43" s="652">
        <v>851</v>
      </c>
      <c r="N43" s="652">
        <v>2</v>
      </c>
      <c r="O43" s="652">
        <v>1703</v>
      </c>
      <c r="P43" s="665"/>
      <c r="Q43" s="653">
        <v>851.5</v>
      </c>
    </row>
    <row r="44" spans="1:17" ht="14.4" customHeight="1" x14ac:dyDescent="0.3">
      <c r="A44" s="648" t="s">
        <v>3369</v>
      </c>
      <c r="B44" s="649" t="s">
        <v>3370</v>
      </c>
      <c r="C44" s="649" t="s">
        <v>2624</v>
      </c>
      <c r="D44" s="649" t="s">
        <v>3401</v>
      </c>
      <c r="E44" s="649" t="s">
        <v>3402</v>
      </c>
      <c r="F44" s="652"/>
      <c r="G44" s="652"/>
      <c r="H44" s="652"/>
      <c r="I44" s="652"/>
      <c r="J44" s="652"/>
      <c r="K44" s="652"/>
      <c r="L44" s="652"/>
      <c r="M44" s="652"/>
      <c r="N44" s="652">
        <v>1</v>
      </c>
      <c r="O44" s="652">
        <v>783</v>
      </c>
      <c r="P44" s="665"/>
      <c r="Q44" s="653">
        <v>783</v>
      </c>
    </row>
    <row r="45" spans="1:17" ht="14.4" customHeight="1" x14ac:dyDescent="0.3">
      <c r="A45" s="648" t="s">
        <v>3369</v>
      </c>
      <c r="B45" s="649" t="s">
        <v>3370</v>
      </c>
      <c r="C45" s="649" t="s">
        <v>2624</v>
      </c>
      <c r="D45" s="649" t="s">
        <v>3403</v>
      </c>
      <c r="E45" s="649" t="s">
        <v>3404</v>
      </c>
      <c r="F45" s="652"/>
      <c r="G45" s="652"/>
      <c r="H45" s="652"/>
      <c r="I45" s="652"/>
      <c r="J45" s="652">
        <v>1</v>
      </c>
      <c r="K45" s="652">
        <v>186</v>
      </c>
      <c r="L45" s="652"/>
      <c r="M45" s="652">
        <v>186</v>
      </c>
      <c r="N45" s="652"/>
      <c r="O45" s="652"/>
      <c r="P45" s="665"/>
      <c r="Q45" s="653"/>
    </row>
    <row r="46" spans="1:17" ht="14.4" customHeight="1" x14ac:dyDescent="0.3">
      <c r="A46" s="648" t="s">
        <v>3369</v>
      </c>
      <c r="B46" s="649" t="s">
        <v>3370</v>
      </c>
      <c r="C46" s="649" t="s">
        <v>2624</v>
      </c>
      <c r="D46" s="649" t="s">
        <v>3405</v>
      </c>
      <c r="E46" s="649" t="s">
        <v>3406</v>
      </c>
      <c r="F46" s="652">
        <v>2</v>
      </c>
      <c r="G46" s="652">
        <v>452</v>
      </c>
      <c r="H46" s="652">
        <v>1</v>
      </c>
      <c r="I46" s="652">
        <v>226</v>
      </c>
      <c r="J46" s="652"/>
      <c r="K46" s="652"/>
      <c r="L46" s="652"/>
      <c r="M46" s="652"/>
      <c r="N46" s="652"/>
      <c r="O46" s="652"/>
      <c r="P46" s="665"/>
      <c r="Q46" s="653"/>
    </row>
    <row r="47" spans="1:17" ht="14.4" customHeight="1" x14ac:dyDescent="0.3">
      <c r="A47" s="648" t="s">
        <v>3369</v>
      </c>
      <c r="B47" s="649" t="s">
        <v>3370</v>
      </c>
      <c r="C47" s="649" t="s">
        <v>2624</v>
      </c>
      <c r="D47" s="649" t="s">
        <v>3407</v>
      </c>
      <c r="E47" s="649" t="s">
        <v>3408</v>
      </c>
      <c r="F47" s="652">
        <v>1</v>
      </c>
      <c r="G47" s="652">
        <v>559</v>
      </c>
      <c r="H47" s="652">
        <v>1</v>
      </c>
      <c r="I47" s="652">
        <v>559</v>
      </c>
      <c r="J47" s="652">
        <v>1</v>
      </c>
      <c r="K47" s="652">
        <v>560</v>
      </c>
      <c r="L47" s="652">
        <v>1.0017889087656529</v>
      </c>
      <c r="M47" s="652">
        <v>560</v>
      </c>
      <c r="N47" s="652"/>
      <c r="O47" s="652"/>
      <c r="P47" s="665"/>
      <c r="Q47" s="653"/>
    </row>
    <row r="48" spans="1:17" ht="14.4" customHeight="1" x14ac:dyDescent="0.3">
      <c r="A48" s="648" t="s">
        <v>3369</v>
      </c>
      <c r="B48" s="649" t="s">
        <v>3370</v>
      </c>
      <c r="C48" s="649" t="s">
        <v>2624</v>
      </c>
      <c r="D48" s="649" t="s">
        <v>3409</v>
      </c>
      <c r="E48" s="649" t="s">
        <v>3410</v>
      </c>
      <c r="F48" s="652">
        <v>1</v>
      </c>
      <c r="G48" s="652">
        <v>130</v>
      </c>
      <c r="H48" s="652">
        <v>1</v>
      </c>
      <c r="I48" s="652">
        <v>130</v>
      </c>
      <c r="J48" s="652"/>
      <c r="K48" s="652"/>
      <c r="L48" s="652"/>
      <c r="M48" s="652"/>
      <c r="N48" s="652"/>
      <c r="O48" s="652"/>
      <c r="P48" s="665"/>
      <c r="Q48" s="653"/>
    </row>
    <row r="49" spans="1:17" ht="14.4" customHeight="1" x14ac:dyDescent="0.3">
      <c r="A49" s="648" t="s">
        <v>3369</v>
      </c>
      <c r="B49" s="649" t="s">
        <v>3370</v>
      </c>
      <c r="C49" s="649" t="s">
        <v>2624</v>
      </c>
      <c r="D49" s="649" t="s">
        <v>3411</v>
      </c>
      <c r="E49" s="649" t="s">
        <v>3412</v>
      </c>
      <c r="F49" s="652">
        <v>1</v>
      </c>
      <c r="G49" s="652">
        <v>938</v>
      </c>
      <c r="H49" s="652">
        <v>1</v>
      </c>
      <c r="I49" s="652">
        <v>938</v>
      </c>
      <c r="J49" s="652"/>
      <c r="K49" s="652"/>
      <c r="L49" s="652"/>
      <c r="M49" s="652"/>
      <c r="N49" s="652"/>
      <c r="O49" s="652"/>
      <c r="P49" s="665"/>
      <c r="Q49" s="653"/>
    </row>
    <row r="50" spans="1:17" ht="14.4" customHeight="1" x14ac:dyDescent="0.3">
      <c r="A50" s="648" t="s">
        <v>3369</v>
      </c>
      <c r="B50" s="649" t="s">
        <v>3370</v>
      </c>
      <c r="C50" s="649" t="s">
        <v>2624</v>
      </c>
      <c r="D50" s="649" t="s">
        <v>3413</v>
      </c>
      <c r="E50" s="649" t="s">
        <v>3414</v>
      </c>
      <c r="F50" s="652">
        <v>75</v>
      </c>
      <c r="G50" s="652">
        <v>2175</v>
      </c>
      <c r="H50" s="652">
        <v>1</v>
      </c>
      <c r="I50" s="652">
        <v>29</v>
      </c>
      <c r="J50" s="652">
        <v>60</v>
      </c>
      <c r="K50" s="652">
        <v>1740</v>
      </c>
      <c r="L50" s="652">
        <v>0.8</v>
      </c>
      <c r="M50" s="652">
        <v>29</v>
      </c>
      <c r="N50" s="652">
        <v>73</v>
      </c>
      <c r="O50" s="652">
        <v>2169</v>
      </c>
      <c r="P50" s="665">
        <v>0.99724137931034484</v>
      </c>
      <c r="Q50" s="653">
        <v>29.712328767123289</v>
      </c>
    </row>
    <row r="51" spans="1:17" ht="14.4" customHeight="1" x14ac:dyDescent="0.3">
      <c r="A51" s="648" t="s">
        <v>3369</v>
      </c>
      <c r="B51" s="649" t="s">
        <v>3370</v>
      </c>
      <c r="C51" s="649" t="s">
        <v>2624</v>
      </c>
      <c r="D51" s="649" t="s">
        <v>3415</v>
      </c>
      <c r="E51" s="649" t="s">
        <v>3416</v>
      </c>
      <c r="F51" s="652"/>
      <c r="G51" s="652"/>
      <c r="H51" s="652"/>
      <c r="I51" s="652"/>
      <c r="J51" s="652">
        <v>1</v>
      </c>
      <c r="K51" s="652">
        <v>50</v>
      </c>
      <c r="L51" s="652"/>
      <c r="M51" s="652">
        <v>50</v>
      </c>
      <c r="N51" s="652"/>
      <c r="O51" s="652"/>
      <c r="P51" s="665"/>
      <c r="Q51" s="653"/>
    </row>
    <row r="52" spans="1:17" ht="14.4" customHeight="1" x14ac:dyDescent="0.3">
      <c r="A52" s="648" t="s">
        <v>3369</v>
      </c>
      <c r="B52" s="649" t="s">
        <v>3370</v>
      </c>
      <c r="C52" s="649" t="s">
        <v>2624</v>
      </c>
      <c r="D52" s="649" t="s">
        <v>3417</v>
      </c>
      <c r="E52" s="649" t="s">
        <v>3418</v>
      </c>
      <c r="F52" s="652">
        <v>7</v>
      </c>
      <c r="G52" s="652">
        <v>84</v>
      </c>
      <c r="H52" s="652">
        <v>1</v>
      </c>
      <c r="I52" s="652">
        <v>12</v>
      </c>
      <c r="J52" s="652">
        <v>7</v>
      </c>
      <c r="K52" s="652">
        <v>84</v>
      </c>
      <c r="L52" s="652">
        <v>1</v>
      </c>
      <c r="M52" s="652">
        <v>12</v>
      </c>
      <c r="N52" s="652">
        <v>3</v>
      </c>
      <c r="O52" s="652">
        <v>36</v>
      </c>
      <c r="P52" s="665">
        <v>0.42857142857142855</v>
      </c>
      <c r="Q52" s="653">
        <v>12</v>
      </c>
    </row>
    <row r="53" spans="1:17" ht="14.4" customHeight="1" x14ac:dyDescent="0.3">
      <c r="A53" s="648" t="s">
        <v>3369</v>
      </c>
      <c r="B53" s="649" t="s">
        <v>3370</v>
      </c>
      <c r="C53" s="649" t="s">
        <v>2624</v>
      </c>
      <c r="D53" s="649" t="s">
        <v>3419</v>
      </c>
      <c r="E53" s="649" t="s">
        <v>3420</v>
      </c>
      <c r="F53" s="652"/>
      <c r="G53" s="652"/>
      <c r="H53" s="652"/>
      <c r="I53" s="652"/>
      <c r="J53" s="652">
        <v>1</v>
      </c>
      <c r="K53" s="652">
        <v>181</v>
      </c>
      <c r="L53" s="652"/>
      <c r="M53" s="652">
        <v>181</v>
      </c>
      <c r="N53" s="652">
        <v>2</v>
      </c>
      <c r="O53" s="652">
        <v>364</v>
      </c>
      <c r="P53" s="665"/>
      <c r="Q53" s="653">
        <v>182</v>
      </c>
    </row>
    <row r="54" spans="1:17" ht="14.4" customHeight="1" x14ac:dyDescent="0.3">
      <c r="A54" s="648" t="s">
        <v>3369</v>
      </c>
      <c r="B54" s="649" t="s">
        <v>3370</v>
      </c>
      <c r="C54" s="649" t="s">
        <v>2624</v>
      </c>
      <c r="D54" s="649" t="s">
        <v>3421</v>
      </c>
      <c r="E54" s="649" t="s">
        <v>3422</v>
      </c>
      <c r="F54" s="652">
        <v>13</v>
      </c>
      <c r="G54" s="652">
        <v>923</v>
      </c>
      <c r="H54" s="652">
        <v>1</v>
      </c>
      <c r="I54" s="652">
        <v>71</v>
      </c>
      <c r="J54" s="652">
        <v>4</v>
      </c>
      <c r="K54" s="652">
        <v>284</v>
      </c>
      <c r="L54" s="652">
        <v>0.30769230769230771</v>
      </c>
      <c r="M54" s="652">
        <v>71</v>
      </c>
      <c r="N54" s="652"/>
      <c r="O54" s="652"/>
      <c r="P54" s="665"/>
      <c r="Q54" s="653"/>
    </row>
    <row r="55" spans="1:17" ht="14.4" customHeight="1" x14ac:dyDescent="0.3">
      <c r="A55" s="648" t="s">
        <v>3369</v>
      </c>
      <c r="B55" s="649" t="s">
        <v>3370</v>
      </c>
      <c r="C55" s="649" t="s">
        <v>2624</v>
      </c>
      <c r="D55" s="649" t="s">
        <v>3423</v>
      </c>
      <c r="E55" s="649" t="s">
        <v>3424</v>
      </c>
      <c r="F55" s="652"/>
      <c r="G55" s="652"/>
      <c r="H55" s="652"/>
      <c r="I55" s="652"/>
      <c r="J55" s="652"/>
      <c r="K55" s="652"/>
      <c r="L55" s="652"/>
      <c r="M55" s="652"/>
      <c r="N55" s="652">
        <v>1</v>
      </c>
      <c r="O55" s="652">
        <v>1245</v>
      </c>
      <c r="P55" s="665"/>
      <c r="Q55" s="653">
        <v>1245</v>
      </c>
    </row>
    <row r="56" spans="1:17" ht="14.4" customHeight="1" x14ac:dyDescent="0.3">
      <c r="A56" s="648" t="s">
        <v>3369</v>
      </c>
      <c r="B56" s="649" t="s">
        <v>3370</v>
      </c>
      <c r="C56" s="649" t="s">
        <v>2624</v>
      </c>
      <c r="D56" s="649" t="s">
        <v>3425</v>
      </c>
      <c r="E56" s="649" t="s">
        <v>3426</v>
      </c>
      <c r="F56" s="652">
        <v>8</v>
      </c>
      <c r="G56" s="652">
        <v>1176</v>
      </c>
      <c r="H56" s="652">
        <v>1</v>
      </c>
      <c r="I56" s="652">
        <v>147</v>
      </c>
      <c r="J56" s="652">
        <v>30</v>
      </c>
      <c r="K56" s="652">
        <v>4410</v>
      </c>
      <c r="L56" s="652">
        <v>3.75</v>
      </c>
      <c r="M56" s="652">
        <v>147</v>
      </c>
      <c r="N56" s="652">
        <v>50</v>
      </c>
      <c r="O56" s="652">
        <v>7384</v>
      </c>
      <c r="P56" s="665">
        <v>6.27891156462585</v>
      </c>
      <c r="Q56" s="653">
        <v>147.68</v>
      </c>
    </row>
    <row r="57" spans="1:17" ht="14.4" customHeight="1" x14ac:dyDescent="0.3">
      <c r="A57" s="648" t="s">
        <v>3369</v>
      </c>
      <c r="B57" s="649" t="s">
        <v>3370</v>
      </c>
      <c r="C57" s="649" t="s">
        <v>2624</v>
      </c>
      <c r="D57" s="649" t="s">
        <v>3427</v>
      </c>
      <c r="E57" s="649" t="s">
        <v>3428</v>
      </c>
      <c r="F57" s="652">
        <v>83</v>
      </c>
      <c r="G57" s="652">
        <v>2407</v>
      </c>
      <c r="H57" s="652">
        <v>1</v>
      </c>
      <c r="I57" s="652">
        <v>29</v>
      </c>
      <c r="J57" s="652">
        <v>66</v>
      </c>
      <c r="K57" s="652">
        <v>1914</v>
      </c>
      <c r="L57" s="652">
        <v>0.79518072289156627</v>
      </c>
      <c r="M57" s="652">
        <v>29</v>
      </c>
      <c r="N57" s="652">
        <v>79</v>
      </c>
      <c r="O57" s="652">
        <v>2346</v>
      </c>
      <c r="P57" s="665">
        <v>0.97465724968840883</v>
      </c>
      <c r="Q57" s="653">
        <v>29.696202531645568</v>
      </c>
    </row>
    <row r="58" spans="1:17" ht="14.4" customHeight="1" x14ac:dyDescent="0.3">
      <c r="A58" s="648" t="s">
        <v>3369</v>
      </c>
      <c r="B58" s="649" t="s">
        <v>3370</v>
      </c>
      <c r="C58" s="649" t="s">
        <v>2624</v>
      </c>
      <c r="D58" s="649" t="s">
        <v>3429</v>
      </c>
      <c r="E58" s="649" t="s">
        <v>3430</v>
      </c>
      <c r="F58" s="652">
        <v>49</v>
      </c>
      <c r="G58" s="652">
        <v>1519</v>
      </c>
      <c r="H58" s="652">
        <v>1</v>
      </c>
      <c r="I58" s="652">
        <v>31</v>
      </c>
      <c r="J58" s="652">
        <v>39</v>
      </c>
      <c r="K58" s="652">
        <v>1209</v>
      </c>
      <c r="L58" s="652">
        <v>0.79591836734693877</v>
      </c>
      <c r="M58" s="652">
        <v>31</v>
      </c>
      <c r="N58" s="652">
        <v>60</v>
      </c>
      <c r="O58" s="652">
        <v>1860</v>
      </c>
      <c r="P58" s="665">
        <v>1.2244897959183674</v>
      </c>
      <c r="Q58" s="653">
        <v>31</v>
      </c>
    </row>
    <row r="59" spans="1:17" ht="14.4" customHeight="1" x14ac:dyDescent="0.3">
      <c r="A59" s="648" t="s">
        <v>3369</v>
      </c>
      <c r="B59" s="649" t="s">
        <v>3370</v>
      </c>
      <c r="C59" s="649" t="s">
        <v>2624</v>
      </c>
      <c r="D59" s="649" t="s">
        <v>3431</v>
      </c>
      <c r="E59" s="649" t="s">
        <v>3432</v>
      </c>
      <c r="F59" s="652">
        <v>57</v>
      </c>
      <c r="G59" s="652">
        <v>1539</v>
      </c>
      <c r="H59" s="652">
        <v>1</v>
      </c>
      <c r="I59" s="652">
        <v>27</v>
      </c>
      <c r="J59" s="652">
        <v>51</v>
      </c>
      <c r="K59" s="652">
        <v>1377</v>
      </c>
      <c r="L59" s="652">
        <v>0.89473684210526316</v>
      </c>
      <c r="M59" s="652">
        <v>27</v>
      </c>
      <c r="N59" s="652">
        <v>62</v>
      </c>
      <c r="O59" s="652">
        <v>1674</v>
      </c>
      <c r="P59" s="665">
        <v>1.0877192982456141</v>
      </c>
      <c r="Q59" s="653">
        <v>27</v>
      </c>
    </row>
    <row r="60" spans="1:17" ht="14.4" customHeight="1" x14ac:dyDescent="0.3">
      <c r="A60" s="648" t="s">
        <v>3369</v>
      </c>
      <c r="B60" s="649" t="s">
        <v>3370</v>
      </c>
      <c r="C60" s="649" t="s">
        <v>2624</v>
      </c>
      <c r="D60" s="649" t="s">
        <v>3433</v>
      </c>
      <c r="E60" s="649" t="s">
        <v>3434</v>
      </c>
      <c r="F60" s="652">
        <v>1</v>
      </c>
      <c r="G60" s="652">
        <v>22</v>
      </c>
      <c r="H60" s="652">
        <v>1</v>
      </c>
      <c r="I60" s="652">
        <v>22</v>
      </c>
      <c r="J60" s="652">
        <v>1</v>
      </c>
      <c r="K60" s="652">
        <v>22</v>
      </c>
      <c r="L60" s="652">
        <v>1</v>
      </c>
      <c r="M60" s="652">
        <v>22</v>
      </c>
      <c r="N60" s="652">
        <v>1</v>
      </c>
      <c r="O60" s="652">
        <v>22</v>
      </c>
      <c r="P60" s="665">
        <v>1</v>
      </c>
      <c r="Q60" s="653">
        <v>22</v>
      </c>
    </row>
    <row r="61" spans="1:17" ht="14.4" customHeight="1" x14ac:dyDescent="0.3">
      <c r="A61" s="648" t="s">
        <v>3369</v>
      </c>
      <c r="B61" s="649" t="s">
        <v>3370</v>
      </c>
      <c r="C61" s="649" t="s">
        <v>2624</v>
      </c>
      <c r="D61" s="649" t="s">
        <v>3435</v>
      </c>
      <c r="E61" s="649" t="s">
        <v>3436</v>
      </c>
      <c r="F61" s="652">
        <v>56</v>
      </c>
      <c r="G61" s="652">
        <v>1400</v>
      </c>
      <c r="H61" s="652">
        <v>1</v>
      </c>
      <c r="I61" s="652">
        <v>25</v>
      </c>
      <c r="J61" s="652">
        <v>52</v>
      </c>
      <c r="K61" s="652">
        <v>1300</v>
      </c>
      <c r="L61" s="652">
        <v>0.9285714285714286</v>
      </c>
      <c r="M61" s="652">
        <v>25</v>
      </c>
      <c r="N61" s="652">
        <v>71</v>
      </c>
      <c r="O61" s="652">
        <v>1775</v>
      </c>
      <c r="P61" s="665">
        <v>1.2678571428571428</v>
      </c>
      <c r="Q61" s="653">
        <v>25</v>
      </c>
    </row>
    <row r="62" spans="1:17" ht="14.4" customHeight="1" x14ac:dyDescent="0.3">
      <c r="A62" s="648" t="s">
        <v>3369</v>
      </c>
      <c r="B62" s="649" t="s">
        <v>3370</v>
      </c>
      <c r="C62" s="649" t="s">
        <v>2624</v>
      </c>
      <c r="D62" s="649" t="s">
        <v>3437</v>
      </c>
      <c r="E62" s="649" t="s">
        <v>3438</v>
      </c>
      <c r="F62" s="652"/>
      <c r="G62" s="652"/>
      <c r="H62" s="652"/>
      <c r="I62" s="652"/>
      <c r="J62" s="652">
        <v>1</v>
      </c>
      <c r="K62" s="652">
        <v>33</v>
      </c>
      <c r="L62" s="652"/>
      <c r="M62" s="652">
        <v>33</v>
      </c>
      <c r="N62" s="652"/>
      <c r="O62" s="652"/>
      <c r="P62" s="665"/>
      <c r="Q62" s="653"/>
    </row>
    <row r="63" spans="1:17" ht="14.4" customHeight="1" x14ac:dyDescent="0.3">
      <c r="A63" s="648" t="s">
        <v>3369</v>
      </c>
      <c r="B63" s="649" t="s">
        <v>3370</v>
      </c>
      <c r="C63" s="649" t="s">
        <v>2624</v>
      </c>
      <c r="D63" s="649" t="s">
        <v>3439</v>
      </c>
      <c r="E63" s="649" t="s">
        <v>3440</v>
      </c>
      <c r="F63" s="652"/>
      <c r="G63" s="652"/>
      <c r="H63" s="652"/>
      <c r="I63" s="652"/>
      <c r="J63" s="652"/>
      <c r="K63" s="652"/>
      <c r="L63" s="652"/>
      <c r="M63" s="652"/>
      <c r="N63" s="652">
        <v>1</v>
      </c>
      <c r="O63" s="652">
        <v>30</v>
      </c>
      <c r="P63" s="665"/>
      <c r="Q63" s="653">
        <v>30</v>
      </c>
    </row>
    <row r="64" spans="1:17" ht="14.4" customHeight="1" x14ac:dyDescent="0.3">
      <c r="A64" s="648" t="s">
        <v>3369</v>
      </c>
      <c r="B64" s="649" t="s">
        <v>3370</v>
      </c>
      <c r="C64" s="649" t="s">
        <v>2624</v>
      </c>
      <c r="D64" s="649" t="s">
        <v>3441</v>
      </c>
      <c r="E64" s="649" t="s">
        <v>3442</v>
      </c>
      <c r="F64" s="652">
        <v>3</v>
      </c>
      <c r="G64" s="652">
        <v>78</v>
      </c>
      <c r="H64" s="652">
        <v>1</v>
      </c>
      <c r="I64" s="652">
        <v>26</v>
      </c>
      <c r="J64" s="652">
        <v>1</v>
      </c>
      <c r="K64" s="652">
        <v>26</v>
      </c>
      <c r="L64" s="652">
        <v>0.33333333333333331</v>
      </c>
      <c r="M64" s="652">
        <v>26</v>
      </c>
      <c r="N64" s="652">
        <v>9</v>
      </c>
      <c r="O64" s="652">
        <v>234</v>
      </c>
      <c r="P64" s="665">
        <v>3</v>
      </c>
      <c r="Q64" s="653">
        <v>26</v>
      </c>
    </row>
    <row r="65" spans="1:17" ht="14.4" customHeight="1" x14ac:dyDescent="0.3">
      <c r="A65" s="648" t="s">
        <v>3369</v>
      </c>
      <c r="B65" s="649" t="s">
        <v>3370</v>
      </c>
      <c r="C65" s="649" t="s">
        <v>2624</v>
      </c>
      <c r="D65" s="649" t="s">
        <v>3443</v>
      </c>
      <c r="E65" s="649" t="s">
        <v>3444</v>
      </c>
      <c r="F65" s="652"/>
      <c r="G65" s="652"/>
      <c r="H65" s="652"/>
      <c r="I65" s="652"/>
      <c r="J65" s="652"/>
      <c r="K65" s="652"/>
      <c r="L65" s="652"/>
      <c r="M65" s="652"/>
      <c r="N65" s="652">
        <v>1</v>
      </c>
      <c r="O65" s="652">
        <v>84</v>
      </c>
      <c r="P65" s="665"/>
      <c r="Q65" s="653">
        <v>84</v>
      </c>
    </row>
    <row r="66" spans="1:17" ht="14.4" customHeight="1" x14ac:dyDescent="0.3">
      <c r="A66" s="648" t="s">
        <v>3369</v>
      </c>
      <c r="B66" s="649" t="s">
        <v>3370</v>
      </c>
      <c r="C66" s="649" t="s">
        <v>2624</v>
      </c>
      <c r="D66" s="649" t="s">
        <v>3445</v>
      </c>
      <c r="E66" s="649" t="s">
        <v>3446</v>
      </c>
      <c r="F66" s="652">
        <v>3</v>
      </c>
      <c r="G66" s="652">
        <v>519</v>
      </c>
      <c r="H66" s="652">
        <v>1</v>
      </c>
      <c r="I66" s="652">
        <v>173</v>
      </c>
      <c r="J66" s="652">
        <v>1</v>
      </c>
      <c r="K66" s="652">
        <v>174</v>
      </c>
      <c r="L66" s="652">
        <v>0.33526011560693642</v>
      </c>
      <c r="M66" s="652">
        <v>174</v>
      </c>
      <c r="N66" s="652">
        <v>2</v>
      </c>
      <c r="O66" s="652">
        <v>350</v>
      </c>
      <c r="P66" s="665">
        <v>0.67437379576107903</v>
      </c>
      <c r="Q66" s="653">
        <v>175</v>
      </c>
    </row>
    <row r="67" spans="1:17" ht="14.4" customHeight="1" x14ac:dyDescent="0.3">
      <c r="A67" s="648" t="s">
        <v>3369</v>
      </c>
      <c r="B67" s="649" t="s">
        <v>3370</v>
      </c>
      <c r="C67" s="649" t="s">
        <v>2624</v>
      </c>
      <c r="D67" s="649" t="s">
        <v>3447</v>
      </c>
      <c r="E67" s="649" t="s">
        <v>3448</v>
      </c>
      <c r="F67" s="652">
        <v>9</v>
      </c>
      <c r="G67" s="652">
        <v>135</v>
      </c>
      <c r="H67" s="652">
        <v>1</v>
      </c>
      <c r="I67" s="652">
        <v>15</v>
      </c>
      <c r="J67" s="652">
        <v>8</v>
      </c>
      <c r="K67" s="652">
        <v>120</v>
      </c>
      <c r="L67" s="652">
        <v>0.88888888888888884</v>
      </c>
      <c r="M67" s="652">
        <v>15</v>
      </c>
      <c r="N67" s="652">
        <v>14</v>
      </c>
      <c r="O67" s="652">
        <v>210</v>
      </c>
      <c r="P67" s="665">
        <v>1.5555555555555556</v>
      </c>
      <c r="Q67" s="653">
        <v>15</v>
      </c>
    </row>
    <row r="68" spans="1:17" ht="14.4" customHeight="1" x14ac:dyDescent="0.3">
      <c r="A68" s="648" t="s">
        <v>3369</v>
      </c>
      <c r="B68" s="649" t="s">
        <v>3370</v>
      </c>
      <c r="C68" s="649" t="s">
        <v>2624</v>
      </c>
      <c r="D68" s="649" t="s">
        <v>3449</v>
      </c>
      <c r="E68" s="649" t="s">
        <v>3450</v>
      </c>
      <c r="F68" s="652">
        <v>2</v>
      </c>
      <c r="G68" s="652">
        <v>46</v>
      </c>
      <c r="H68" s="652">
        <v>1</v>
      </c>
      <c r="I68" s="652">
        <v>23</v>
      </c>
      <c r="J68" s="652">
        <v>1</v>
      </c>
      <c r="K68" s="652">
        <v>23</v>
      </c>
      <c r="L68" s="652">
        <v>0.5</v>
      </c>
      <c r="M68" s="652">
        <v>23</v>
      </c>
      <c r="N68" s="652">
        <v>3</v>
      </c>
      <c r="O68" s="652">
        <v>69</v>
      </c>
      <c r="P68" s="665">
        <v>1.5</v>
      </c>
      <c r="Q68" s="653">
        <v>23</v>
      </c>
    </row>
    <row r="69" spans="1:17" ht="14.4" customHeight="1" x14ac:dyDescent="0.3">
      <c r="A69" s="648" t="s">
        <v>3369</v>
      </c>
      <c r="B69" s="649" t="s">
        <v>3370</v>
      </c>
      <c r="C69" s="649" t="s">
        <v>2624</v>
      </c>
      <c r="D69" s="649" t="s">
        <v>3451</v>
      </c>
      <c r="E69" s="649" t="s">
        <v>3452</v>
      </c>
      <c r="F69" s="652">
        <v>1</v>
      </c>
      <c r="G69" s="652">
        <v>37</v>
      </c>
      <c r="H69" s="652">
        <v>1</v>
      </c>
      <c r="I69" s="652">
        <v>37</v>
      </c>
      <c r="J69" s="652">
        <v>1</v>
      </c>
      <c r="K69" s="652">
        <v>37</v>
      </c>
      <c r="L69" s="652">
        <v>1</v>
      </c>
      <c r="M69" s="652">
        <v>37</v>
      </c>
      <c r="N69" s="652">
        <v>1</v>
      </c>
      <c r="O69" s="652">
        <v>37</v>
      </c>
      <c r="P69" s="665">
        <v>1</v>
      </c>
      <c r="Q69" s="653">
        <v>37</v>
      </c>
    </row>
    <row r="70" spans="1:17" ht="14.4" customHeight="1" x14ac:dyDescent="0.3">
      <c r="A70" s="648" t="s">
        <v>3369</v>
      </c>
      <c r="B70" s="649" t="s">
        <v>3370</v>
      </c>
      <c r="C70" s="649" t="s">
        <v>2624</v>
      </c>
      <c r="D70" s="649" t="s">
        <v>3453</v>
      </c>
      <c r="E70" s="649" t="s">
        <v>3454</v>
      </c>
      <c r="F70" s="652">
        <v>61</v>
      </c>
      <c r="G70" s="652">
        <v>1403</v>
      </c>
      <c r="H70" s="652">
        <v>1</v>
      </c>
      <c r="I70" s="652">
        <v>23</v>
      </c>
      <c r="J70" s="652">
        <v>51</v>
      </c>
      <c r="K70" s="652">
        <v>1173</v>
      </c>
      <c r="L70" s="652">
        <v>0.83606557377049184</v>
      </c>
      <c r="M70" s="652">
        <v>23</v>
      </c>
      <c r="N70" s="652">
        <v>65</v>
      </c>
      <c r="O70" s="652">
        <v>1495</v>
      </c>
      <c r="P70" s="665">
        <v>1.0655737704918034</v>
      </c>
      <c r="Q70" s="653">
        <v>23</v>
      </c>
    </row>
    <row r="71" spans="1:17" ht="14.4" customHeight="1" x14ac:dyDescent="0.3">
      <c r="A71" s="648" t="s">
        <v>3369</v>
      </c>
      <c r="B71" s="649" t="s">
        <v>3370</v>
      </c>
      <c r="C71" s="649" t="s">
        <v>2624</v>
      </c>
      <c r="D71" s="649" t="s">
        <v>3455</v>
      </c>
      <c r="E71" s="649" t="s">
        <v>3456</v>
      </c>
      <c r="F71" s="652">
        <v>3</v>
      </c>
      <c r="G71" s="652">
        <v>87</v>
      </c>
      <c r="H71" s="652">
        <v>1</v>
      </c>
      <c r="I71" s="652">
        <v>29</v>
      </c>
      <c r="J71" s="652">
        <v>2</v>
      </c>
      <c r="K71" s="652">
        <v>58</v>
      </c>
      <c r="L71" s="652">
        <v>0.66666666666666663</v>
      </c>
      <c r="M71" s="652">
        <v>29</v>
      </c>
      <c r="N71" s="652">
        <v>10</v>
      </c>
      <c r="O71" s="652">
        <v>290</v>
      </c>
      <c r="P71" s="665">
        <v>3.3333333333333335</v>
      </c>
      <c r="Q71" s="653">
        <v>29</v>
      </c>
    </row>
    <row r="72" spans="1:17" ht="14.4" customHeight="1" x14ac:dyDescent="0.3">
      <c r="A72" s="648" t="s">
        <v>3369</v>
      </c>
      <c r="B72" s="649" t="s">
        <v>3370</v>
      </c>
      <c r="C72" s="649" t="s">
        <v>2624</v>
      </c>
      <c r="D72" s="649" t="s">
        <v>3457</v>
      </c>
      <c r="E72" s="649" t="s">
        <v>3458</v>
      </c>
      <c r="F72" s="652">
        <v>9</v>
      </c>
      <c r="G72" s="652">
        <v>171</v>
      </c>
      <c r="H72" s="652">
        <v>1</v>
      </c>
      <c r="I72" s="652">
        <v>19</v>
      </c>
      <c r="J72" s="652">
        <v>5</v>
      </c>
      <c r="K72" s="652">
        <v>95</v>
      </c>
      <c r="L72" s="652">
        <v>0.55555555555555558</v>
      </c>
      <c r="M72" s="652">
        <v>19</v>
      </c>
      <c r="N72" s="652">
        <v>11</v>
      </c>
      <c r="O72" s="652">
        <v>209</v>
      </c>
      <c r="P72" s="665">
        <v>1.2222222222222223</v>
      </c>
      <c r="Q72" s="653">
        <v>19</v>
      </c>
    </row>
    <row r="73" spans="1:17" ht="14.4" customHeight="1" x14ac:dyDescent="0.3">
      <c r="A73" s="648" t="s">
        <v>3369</v>
      </c>
      <c r="B73" s="649" t="s">
        <v>3370</v>
      </c>
      <c r="C73" s="649" t="s">
        <v>2624</v>
      </c>
      <c r="D73" s="649" t="s">
        <v>3459</v>
      </c>
      <c r="E73" s="649" t="s">
        <v>3460</v>
      </c>
      <c r="F73" s="652">
        <v>10</v>
      </c>
      <c r="G73" s="652">
        <v>200</v>
      </c>
      <c r="H73" s="652">
        <v>1</v>
      </c>
      <c r="I73" s="652">
        <v>20</v>
      </c>
      <c r="J73" s="652">
        <v>7</v>
      </c>
      <c r="K73" s="652">
        <v>140</v>
      </c>
      <c r="L73" s="652">
        <v>0.7</v>
      </c>
      <c r="M73" s="652">
        <v>20</v>
      </c>
      <c r="N73" s="652">
        <v>7</v>
      </c>
      <c r="O73" s="652">
        <v>140</v>
      </c>
      <c r="P73" s="665">
        <v>0.7</v>
      </c>
      <c r="Q73" s="653">
        <v>20</v>
      </c>
    </row>
    <row r="74" spans="1:17" ht="14.4" customHeight="1" x14ac:dyDescent="0.3">
      <c r="A74" s="648" t="s">
        <v>3369</v>
      </c>
      <c r="B74" s="649" t="s">
        <v>3370</v>
      </c>
      <c r="C74" s="649" t="s">
        <v>2624</v>
      </c>
      <c r="D74" s="649" t="s">
        <v>3461</v>
      </c>
      <c r="E74" s="649" t="s">
        <v>3462</v>
      </c>
      <c r="F74" s="652"/>
      <c r="G74" s="652"/>
      <c r="H74" s="652"/>
      <c r="I74" s="652"/>
      <c r="J74" s="652">
        <v>1</v>
      </c>
      <c r="K74" s="652">
        <v>84</v>
      </c>
      <c r="L74" s="652"/>
      <c r="M74" s="652">
        <v>84</v>
      </c>
      <c r="N74" s="652">
        <v>1</v>
      </c>
      <c r="O74" s="652">
        <v>84</v>
      </c>
      <c r="P74" s="665"/>
      <c r="Q74" s="653">
        <v>84</v>
      </c>
    </row>
    <row r="75" spans="1:17" ht="14.4" customHeight="1" x14ac:dyDescent="0.3">
      <c r="A75" s="648" t="s">
        <v>3369</v>
      </c>
      <c r="B75" s="649" t="s">
        <v>3370</v>
      </c>
      <c r="C75" s="649" t="s">
        <v>2624</v>
      </c>
      <c r="D75" s="649" t="s">
        <v>3463</v>
      </c>
      <c r="E75" s="649" t="s">
        <v>3464</v>
      </c>
      <c r="F75" s="652">
        <v>2</v>
      </c>
      <c r="G75" s="652">
        <v>44</v>
      </c>
      <c r="H75" s="652">
        <v>1</v>
      </c>
      <c r="I75" s="652">
        <v>22</v>
      </c>
      <c r="J75" s="652"/>
      <c r="K75" s="652"/>
      <c r="L75" s="652"/>
      <c r="M75" s="652"/>
      <c r="N75" s="652">
        <v>3</v>
      </c>
      <c r="O75" s="652">
        <v>66</v>
      </c>
      <c r="P75" s="665">
        <v>1.5</v>
      </c>
      <c r="Q75" s="653">
        <v>22</v>
      </c>
    </row>
    <row r="76" spans="1:17" ht="14.4" customHeight="1" x14ac:dyDescent="0.3">
      <c r="A76" s="648" t="s">
        <v>3369</v>
      </c>
      <c r="B76" s="649" t="s">
        <v>3370</v>
      </c>
      <c r="C76" s="649" t="s">
        <v>2624</v>
      </c>
      <c r="D76" s="649" t="s">
        <v>3465</v>
      </c>
      <c r="E76" s="649" t="s">
        <v>3466</v>
      </c>
      <c r="F76" s="652">
        <v>1</v>
      </c>
      <c r="G76" s="652">
        <v>562</v>
      </c>
      <c r="H76" s="652">
        <v>1</v>
      </c>
      <c r="I76" s="652">
        <v>562</v>
      </c>
      <c r="J76" s="652"/>
      <c r="K76" s="652"/>
      <c r="L76" s="652"/>
      <c r="M76" s="652"/>
      <c r="N76" s="652">
        <v>1</v>
      </c>
      <c r="O76" s="652">
        <v>564</v>
      </c>
      <c r="P76" s="665">
        <v>1.0035587188612101</v>
      </c>
      <c r="Q76" s="653">
        <v>564</v>
      </c>
    </row>
    <row r="77" spans="1:17" ht="14.4" customHeight="1" x14ac:dyDescent="0.3">
      <c r="A77" s="648" t="s">
        <v>3369</v>
      </c>
      <c r="B77" s="649" t="s">
        <v>3370</v>
      </c>
      <c r="C77" s="649" t="s">
        <v>2624</v>
      </c>
      <c r="D77" s="649" t="s">
        <v>3467</v>
      </c>
      <c r="E77" s="649" t="s">
        <v>3468</v>
      </c>
      <c r="F77" s="652">
        <v>1</v>
      </c>
      <c r="G77" s="652">
        <v>1000</v>
      </c>
      <c r="H77" s="652">
        <v>1</v>
      </c>
      <c r="I77" s="652">
        <v>1000</v>
      </c>
      <c r="J77" s="652"/>
      <c r="K77" s="652"/>
      <c r="L77" s="652"/>
      <c r="M77" s="652"/>
      <c r="N77" s="652">
        <v>1</v>
      </c>
      <c r="O77" s="652">
        <v>1002</v>
      </c>
      <c r="P77" s="665">
        <v>1.002</v>
      </c>
      <c r="Q77" s="653">
        <v>1002</v>
      </c>
    </row>
    <row r="78" spans="1:17" ht="14.4" customHeight="1" x14ac:dyDescent="0.3">
      <c r="A78" s="648" t="s">
        <v>3369</v>
      </c>
      <c r="B78" s="649" t="s">
        <v>3370</v>
      </c>
      <c r="C78" s="649" t="s">
        <v>2624</v>
      </c>
      <c r="D78" s="649" t="s">
        <v>3469</v>
      </c>
      <c r="E78" s="649" t="s">
        <v>3470</v>
      </c>
      <c r="F78" s="652">
        <v>1</v>
      </c>
      <c r="G78" s="652">
        <v>649</v>
      </c>
      <c r="H78" s="652">
        <v>1</v>
      </c>
      <c r="I78" s="652">
        <v>649</v>
      </c>
      <c r="J78" s="652"/>
      <c r="K78" s="652"/>
      <c r="L78" s="652"/>
      <c r="M78" s="652"/>
      <c r="N78" s="652"/>
      <c r="O78" s="652"/>
      <c r="P78" s="665"/>
      <c r="Q78" s="653"/>
    </row>
    <row r="79" spans="1:17" ht="14.4" customHeight="1" x14ac:dyDescent="0.3">
      <c r="A79" s="648" t="s">
        <v>3369</v>
      </c>
      <c r="B79" s="649" t="s">
        <v>3370</v>
      </c>
      <c r="C79" s="649" t="s">
        <v>2624</v>
      </c>
      <c r="D79" s="649" t="s">
        <v>3471</v>
      </c>
      <c r="E79" s="649" t="s">
        <v>3472</v>
      </c>
      <c r="F79" s="652"/>
      <c r="G79" s="652"/>
      <c r="H79" s="652"/>
      <c r="I79" s="652"/>
      <c r="J79" s="652"/>
      <c r="K79" s="652"/>
      <c r="L79" s="652"/>
      <c r="M79" s="652"/>
      <c r="N79" s="652">
        <v>1</v>
      </c>
      <c r="O79" s="652">
        <v>292</v>
      </c>
      <c r="P79" s="665"/>
      <c r="Q79" s="653">
        <v>292</v>
      </c>
    </row>
    <row r="80" spans="1:17" ht="14.4" customHeight="1" x14ac:dyDescent="0.3">
      <c r="A80" s="648" t="s">
        <v>3369</v>
      </c>
      <c r="B80" s="649" t="s">
        <v>3370</v>
      </c>
      <c r="C80" s="649" t="s">
        <v>2624</v>
      </c>
      <c r="D80" s="649" t="s">
        <v>3473</v>
      </c>
      <c r="E80" s="649" t="s">
        <v>3474</v>
      </c>
      <c r="F80" s="652">
        <v>1</v>
      </c>
      <c r="G80" s="652">
        <v>365</v>
      </c>
      <c r="H80" s="652">
        <v>1</v>
      </c>
      <c r="I80" s="652">
        <v>365</v>
      </c>
      <c r="J80" s="652"/>
      <c r="K80" s="652"/>
      <c r="L80" s="652"/>
      <c r="M80" s="652"/>
      <c r="N80" s="652"/>
      <c r="O80" s="652"/>
      <c r="P80" s="665"/>
      <c r="Q80" s="653"/>
    </row>
    <row r="81" spans="1:17" ht="14.4" customHeight="1" x14ac:dyDescent="0.3">
      <c r="A81" s="648" t="s">
        <v>3369</v>
      </c>
      <c r="B81" s="649" t="s">
        <v>3370</v>
      </c>
      <c r="C81" s="649" t="s">
        <v>2624</v>
      </c>
      <c r="D81" s="649" t="s">
        <v>3475</v>
      </c>
      <c r="E81" s="649" t="s">
        <v>3476</v>
      </c>
      <c r="F81" s="652"/>
      <c r="G81" s="652"/>
      <c r="H81" s="652"/>
      <c r="I81" s="652"/>
      <c r="J81" s="652">
        <v>1</v>
      </c>
      <c r="K81" s="652">
        <v>45</v>
      </c>
      <c r="L81" s="652"/>
      <c r="M81" s="652">
        <v>45</v>
      </c>
      <c r="N81" s="652"/>
      <c r="O81" s="652"/>
      <c r="P81" s="665"/>
      <c r="Q81" s="653"/>
    </row>
    <row r="82" spans="1:17" ht="14.4" customHeight="1" x14ac:dyDescent="0.3">
      <c r="A82" s="648" t="s">
        <v>3369</v>
      </c>
      <c r="B82" s="649" t="s">
        <v>3477</v>
      </c>
      <c r="C82" s="649" t="s">
        <v>2624</v>
      </c>
      <c r="D82" s="649" t="s">
        <v>3423</v>
      </c>
      <c r="E82" s="649" t="s">
        <v>3424</v>
      </c>
      <c r="F82" s="652">
        <v>1</v>
      </c>
      <c r="G82" s="652">
        <v>1236</v>
      </c>
      <c r="H82" s="652">
        <v>1</v>
      </c>
      <c r="I82" s="652">
        <v>1236</v>
      </c>
      <c r="J82" s="652"/>
      <c r="K82" s="652"/>
      <c r="L82" s="652"/>
      <c r="M82" s="652"/>
      <c r="N82" s="652"/>
      <c r="O82" s="652"/>
      <c r="P82" s="665"/>
      <c r="Q82" s="653"/>
    </row>
    <row r="83" spans="1:17" ht="14.4" customHeight="1" x14ac:dyDescent="0.3">
      <c r="A83" s="648" t="s">
        <v>3478</v>
      </c>
      <c r="B83" s="649" t="s">
        <v>3479</v>
      </c>
      <c r="C83" s="649" t="s">
        <v>2739</v>
      </c>
      <c r="D83" s="649" t="s">
        <v>3480</v>
      </c>
      <c r="E83" s="649" t="s">
        <v>3481</v>
      </c>
      <c r="F83" s="652">
        <v>1.7000000000000002</v>
      </c>
      <c r="G83" s="652">
        <v>2634.7</v>
      </c>
      <c r="H83" s="652">
        <v>1</v>
      </c>
      <c r="I83" s="652">
        <v>1549.8235294117644</v>
      </c>
      <c r="J83" s="652"/>
      <c r="K83" s="652"/>
      <c r="L83" s="652"/>
      <c r="M83" s="652"/>
      <c r="N83" s="652">
        <v>1.2</v>
      </c>
      <c r="O83" s="652">
        <v>1186.82</v>
      </c>
      <c r="P83" s="665">
        <v>0.45045735757391736</v>
      </c>
      <c r="Q83" s="653">
        <v>989.01666666666665</v>
      </c>
    </row>
    <row r="84" spans="1:17" ht="14.4" customHeight="1" x14ac:dyDescent="0.3">
      <c r="A84" s="648" t="s">
        <v>3478</v>
      </c>
      <c r="B84" s="649" t="s">
        <v>3479</v>
      </c>
      <c r="C84" s="649" t="s">
        <v>2739</v>
      </c>
      <c r="D84" s="649" t="s">
        <v>3482</v>
      </c>
      <c r="E84" s="649" t="s">
        <v>3483</v>
      </c>
      <c r="F84" s="652">
        <v>0.14000000000000001</v>
      </c>
      <c r="G84" s="652">
        <v>1805.99</v>
      </c>
      <c r="H84" s="652">
        <v>1</v>
      </c>
      <c r="I84" s="652">
        <v>12899.928571428571</v>
      </c>
      <c r="J84" s="652">
        <v>0.04</v>
      </c>
      <c r="K84" s="652">
        <v>413.49</v>
      </c>
      <c r="L84" s="652">
        <v>0.2289547561171435</v>
      </c>
      <c r="M84" s="652">
        <v>10337.25</v>
      </c>
      <c r="N84" s="652">
        <v>0.14000000000000001</v>
      </c>
      <c r="O84" s="652">
        <v>1447.23</v>
      </c>
      <c r="P84" s="665">
        <v>0.80134995210383231</v>
      </c>
      <c r="Q84" s="653">
        <v>10337.357142857141</v>
      </c>
    </row>
    <row r="85" spans="1:17" ht="14.4" customHeight="1" x14ac:dyDescent="0.3">
      <c r="A85" s="648" t="s">
        <v>3478</v>
      </c>
      <c r="B85" s="649" t="s">
        <v>3479</v>
      </c>
      <c r="C85" s="649" t="s">
        <v>2739</v>
      </c>
      <c r="D85" s="649" t="s">
        <v>3484</v>
      </c>
      <c r="E85" s="649" t="s">
        <v>3485</v>
      </c>
      <c r="F85" s="652"/>
      <c r="G85" s="652"/>
      <c r="H85" s="652"/>
      <c r="I85" s="652"/>
      <c r="J85" s="652"/>
      <c r="K85" s="652"/>
      <c r="L85" s="652"/>
      <c r="M85" s="652"/>
      <c r="N85" s="652">
        <v>1</v>
      </c>
      <c r="O85" s="652">
        <v>975.22</v>
      </c>
      <c r="P85" s="665"/>
      <c r="Q85" s="653">
        <v>975.22</v>
      </c>
    </row>
    <row r="86" spans="1:17" ht="14.4" customHeight="1" x14ac:dyDescent="0.3">
      <c r="A86" s="648" t="s">
        <v>3478</v>
      </c>
      <c r="B86" s="649" t="s">
        <v>3479</v>
      </c>
      <c r="C86" s="649" t="s">
        <v>2739</v>
      </c>
      <c r="D86" s="649" t="s">
        <v>3486</v>
      </c>
      <c r="E86" s="649" t="s">
        <v>3323</v>
      </c>
      <c r="F86" s="652">
        <v>0.4</v>
      </c>
      <c r="G86" s="652">
        <v>4330.63</v>
      </c>
      <c r="H86" s="652">
        <v>1</v>
      </c>
      <c r="I86" s="652">
        <v>10826.574999999999</v>
      </c>
      <c r="J86" s="652">
        <v>0.3</v>
      </c>
      <c r="K86" s="652">
        <v>3270.76</v>
      </c>
      <c r="L86" s="652">
        <v>0.75526193648499185</v>
      </c>
      <c r="M86" s="652">
        <v>10902.533333333335</v>
      </c>
      <c r="N86" s="652">
        <v>0.49</v>
      </c>
      <c r="O86" s="652">
        <v>5351.54</v>
      </c>
      <c r="P86" s="665">
        <v>1.2357416819261862</v>
      </c>
      <c r="Q86" s="653">
        <v>10921.510204081633</v>
      </c>
    </row>
    <row r="87" spans="1:17" ht="14.4" customHeight="1" x14ac:dyDescent="0.3">
      <c r="A87" s="648" t="s">
        <v>3478</v>
      </c>
      <c r="B87" s="649" t="s">
        <v>3479</v>
      </c>
      <c r="C87" s="649" t="s">
        <v>2739</v>
      </c>
      <c r="D87" s="649" t="s">
        <v>3324</v>
      </c>
      <c r="E87" s="649" t="s">
        <v>3323</v>
      </c>
      <c r="F87" s="652"/>
      <c r="G87" s="652"/>
      <c r="H87" s="652"/>
      <c r="I87" s="652"/>
      <c r="J87" s="652"/>
      <c r="K87" s="652"/>
      <c r="L87" s="652"/>
      <c r="M87" s="652"/>
      <c r="N87" s="652">
        <v>1.35</v>
      </c>
      <c r="O87" s="652">
        <v>2948.81</v>
      </c>
      <c r="P87" s="665"/>
      <c r="Q87" s="653">
        <v>2184.3037037037034</v>
      </c>
    </row>
    <row r="88" spans="1:17" ht="14.4" customHeight="1" x14ac:dyDescent="0.3">
      <c r="A88" s="648" t="s">
        <v>3478</v>
      </c>
      <c r="B88" s="649" t="s">
        <v>3479</v>
      </c>
      <c r="C88" s="649" t="s">
        <v>2739</v>
      </c>
      <c r="D88" s="649" t="s">
        <v>3487</v>
      </c>
      <c r="E88" s="649" t="s">
        <v>3488</v>
      </c>
      <c r="F88" s="652"/>
      <c r="G88" s="652"/>
      <c r="H88" s="652"/>
      <c r="I88" s="652"/>
      <c r="J88" s="652"/>
      <c r="K88" s="652"/>
      <c r="L88" s="652"/>
      <c r="M88" s="652"/>
      <c r="N88" s="652">
        <v>0.05</v>
      </c>
      <c r="O88" s="652">
        <v>18.96</v>
      </c>
      <c r="P88" s="665"/>
      <c r="Q88" s="653">
        <v>379.2</v>
      </c>
    </row>
    <row r="89" spans="1:17" ht="14.4" customHeight="1" x14ac:dyDescent="0.3">
      <c r="A89" s="648" t="s">
        <v>3478</v>
      </c>
      <c r="B89" s="649" t="s">
        <v>3479</v>
      </c>
      <c r="C89" s="649" t="s">
        <v>2867</v>
      </c>
      <c r="D89" s="649" t="s">
        <v>3489</v>
      </c>
      <c r="E89" s="649" t="s">
        <v>3490</v>
      </c>
      <c r="F89" s="652"/>
      <c r="G89" s="652"/>
      <c r="H89" s="652"/>
      <c r="I89" s="652"/>
      <c r="J89" s="652"/>
      <c r="K89" s="652"/>
      <c r="L89" s="652"/>
      <c r="M89" s="652"/>
      <c r="N89" s="652">
        <v>1</v>
      </c>
      <c r="O89" s="652">
        <v>1707.31</v>
      </c>
      <c r="P89" s="665"/>
      <c r="Q89" s="653">
        <v>1707.31</v>
      </c>
    </row>
    <row r="90" spans="1:17" ht="14.4" customHeight="1" x14ac:dyDescent="0.3">
      <c r="A90" s="648" t="s">
        <v>3478</v>
      </c>
      <c r="B90" s="649" t="s">
        <v>3479</v>
      </c>
      <c r="C90" s="649" t="s">
        <v>2867</v>
      </c>
      <c r="D90" s="649" t="s">
        <v>3491</v>
      </c>
      <c r="E90" s="649" t="s">
        <v>3492</v>
      </c>
      <c r="F90" s="652"/>
      <c r="G90" s="652"/>
      <c r="H90" s="652"/>
      <c r="I90" s="652"/>
      <c r="J90" s="652"/>
      <c r="K90" s="652"/>
      <c r="L90" s="652"/>
      <c r="M90" s="652"/>
      <c r="N90" s="652">
        <v>1</v>
      </c>
      <c r="O90" s="652">
        <v>1027.76</v>
      </c>
      <c r="P90" s="665"/>
      <c r="Q90" s="653">
        <v>1027.76</v>
      </c>
    </row>
    <row r="91" spans="1:17" ht="14.4" customHeight="1" x14ac:dyDescent="0.3">
      <c r="A91" s="648" t="s">
        <v>3478</v>
      </c>
      <c r="B91" s="649" t="s">
        <v>3479</v>
      </c>
      <c r="C91" s="649" t="s">
        <v>2867</v>
      </c>
      <c r="D91" s="649" t="s">
        <v>3493</v>
      </c>
      <c r="E91" s="649" t="s">
        <v>3494</v>
      </c>
      <c r="F91" s="652"/>
      <c r="G91" s="652"/>
      <c r="H91" s="652"/>
      <c r="I91" s="652"/>
      <c r="J91" s="652"/>
      <c r="K91" s="652"/>
      <c r="L91" s="652"/>
      <c r="M91" s="652"/>
      <c r="N91" s="652">
        <v>1</v>
      </c>
      <c r="O91" s="652">
        <v>6890.78</v>
      </c>
      <c r="P91" s="665"/>
      <c r="Q91" s="653">
        <v>6890.78</v>
      </c>
    </row>
    <row r="92" spans="1:17" ht="14.4" customHeight="1" x14ac:dyDescent="0.3">
      <c r="A92" s="648" t="s">
        <v>3478</v>
      </c>
      <c r="B92" s="649" t="s">
        <v>3479</v>
      </c>
      <c r="C92" s="649" t="s">
        <v>2867</v>
      </c>
      <c r="D92" s="649" t="s">
        <v>3495</v>
      </c>
      <c r="E92" s="649" t="s">
        <v>3496</v>
      </c>
      <c r="F92" s="652"/>
      <c r="G92" s="652"/>
      <c r="H92" s="652"/>
      <c r="I92" s="652"/>
      <c r="J92" s="652"/>
      <c r="K92" s="652"/>
      <c r="L92" s="652"/>
      <c r="M92" s="652"/>
      <c r="N92" s="652">
        <v>1</v>
      </c>
      <c r="O92" s="652">
        <v>1305.82</v>
      </c>
      <c r="P92" s="665"/>
      <c r="Q92" s="653">
        <v>1305.82</v>
      </c>
    </row>
    <row r="93" spans="1:17" ht="14.4" customHeight="1" x14ac:dyDescent="0.3">
      <c r="A93" s="648" t="s">
        <v>3478</v>
      </c>
      <c r="B93" s="649" t="s">
        <v>3479</v>
      </c>
      <c r="C93" s="649" t="s">
        <v>2867</v>
      </c>
      <c r="D93" s="649" t="s">
        <v>3497</v>
      </c>
      <c r="E93" s="649" t="s">
        <v>3498</v>
      </c>
      <c r="F93" s="652"/>
      <c r="G93" s="652"/>
      <c r="H93" s="652"/>
      <c r="I93" s="652"/>
      <c r="J93" s="652"/>
      <c r="K93" s="652"/>
      <c r="L93" s="652"/>
      <c r="M93" s="652"/>
      <c r="N93" s="652">
        <v>1</v>
      </c>
      <c r="O93" s="652">
        <v>6587.13</v>
      </c>
      <c r="P93" s="665"/>
      <c r="Q93" s="653">
        <v>6587.13</v>
      </c>
    </row>
    <row r="94" spans="1:17" ht="14.4" customHeight="1" x14ac:dyDescent="0.3">
      <c r="A94" s="648" t="s">
        <v>3478</v>
      </c>
      <c r="B94" s="649" t="s">
        <v>3479</v>
      </c>
      <c r="C94" s="649" t="s">
        <v>2624</v>
      </c>
      <c r="D94" s="649" t="s">
        <v>3499</v>
      </c>
      <c r="E94" s="649" t="s">
        <v>3500</v>
      </c>
      <c r="F94" s="652">
        <v>73</v>
      </c>
      <c r="G94" s="652">
        <v>14892</v>
      </c>
      <c r="H94" s="652">
        <v>1</v>
      </c>
      <c r="I94" s="652">
        <v>204</v>
      </c>
      <c r="J94" s="652">
        <v>40</v>
      </c>
      <c r="K94" s="652">
        <v>8200</v>
      </c>
      <c r="L94" s="652">
        <v>0.55063121138866511</v>
      </c>
      <c r="M94" s="652">
        <v>205</v>
      </c>
      <c r="N94" s="652">
        <v>33</v>
      </c>
      <c r="O94" s="652">
        <v>6788</v>
      </c>
      <c r="P94" s="665">
        <v>0.45581520279344617</v>
      </c>
      <c r="Q94" s="653">
        <v>205.69696969696969</v>
      </c>
    </row>
    <row r="95" spans="1:17" ht="14.4" customHeight="1" x14ac:dyDescent="0.3">
      <c r="A95" s="648" t="s">
        <v>3478</v>
      </c>
      <c r="B95" s="649" t="s">
        <v>3479</v>
      </c>
      <c r="C95" s="649" t="s">
        <v>2624</v>
      </c>
      <c r="D95" s="649" t="s">
        <v>3501</v>
      </c>
      <c r="E95" s="649" t="s">
        <v>3502</v>
      </c>
      <c r="F95" s="652">
        <v>3</v>
      </c>
      <c r="G95" s="652">
        <v>447</v>
      </c>
      <c r="H95" s="652">
        <v>1</v>
      </c>
      <c r="I95" s="652">
        <v>149</v>
      </c>
      <c r="J95" s="652">
        <v>1</v>
      </c>
      <c r="K95" s="652">
        <v>150</v>
      </c>
      <c r="L95" s="652">
        <v>0.33557046979865773</v>
      </c>
      <c r="M95" s="652">
        <v>150</v>
      </c>
      <c r="N95" s="652">
        <v>3</v>
      </c>
      <c r="O95" s="652">
        <v>452</v>
      </c>
      <c r="P95" s="665">
        <v>1.0111856823266219</v>
      </c>
      <c r="Q95" s="653">
        <v>150.66666666666666</v>
      </c>
    </row>
    <row r="96" spans="1:17" ht="14.4" customHeight="1" x14ac:dyDescent="0.3">
      <c r="A96" s="648" t="s">
        <v>3478</v>
      </c>
      <c r="B96" s="649" t="s">
        <v>3479</v>
      </c>
      <c r="C96" s="649" t="s">
        <v>2624</v>
      </c>
      <c r="D96" s="649" t="s">
        <v>3503</v>
      </c>
      <c r="E96" s="649" t="s">
        <v>3504</v>
      </c>
      <c r="F96" s="652">
        <v>1</v>
      </c>
      <c r="G96" s="652">
        <v>181</v>
      </c>
      <c r="H96" s="652">
        <v>1</v>
      </c>
      <c r="I96" s="652">
        <v>181</v>
      </c>
      <c r="J96" s="652"/>
      <c r="K96" s="652"/>
      <c r="L96" s="652"/>
      <c r="M96" s="652"/>
      <c r="N96" s="652">
        <v>3</v>
      </c>
      <c r="O96" s="652">
        <v>548</v>
      </c>
      <c r="P96" s="665">
        <v>3.027624309392265</v>
      </c>
      <c r="Q96" s="653">
        <v>182.66666666666666</v>
      </c>
    </row>
    <row r="97" spans="1:17" ht="14.4" customHeight="1" x14ac:dyDescent="0.3">
      <c r="A97" s="648" t="s">
        <v>3478</v>
      </c>
      <c r="B97" s="649" t="s">
        <v>3479</v>
      </c>
      <c r="C97" s="649" t="s">
        <v>2624</v>
      </c>
      <c r="D97" s="649" t="s">
        <v>3505</v>
      </c>
      <c r="E97" s="649" t="s">
        <v>3506</v>
      </c>
      <c r="F97" s="652"/>
      <c r="G97" s="652"/>
      <c r="H97" s="652"/>
      <c r="I97" s="652"/>
      <c r="J97" s="652"/>
      <c r="K97" s="652"/>
      <c r="L97" s="652"/>
      <c r="M97" s="652"/>
      <c r="N97" s="652">
        <v>6</v>
      </c>
      <c r="O97" s="652">
        <v>744</v>
      </c>
      <c r="P97" s="665"/>
      <c r="Q97" s="653">
        <v>124</v>
      </c>
    </row>
    <row r="98" spans="1:17" ht="14.4" customHeight="1" x14ac:dyDescent="0.3">
      <c r="A98" s="648" t="s">
        <v>3478</v>
      </c>
      <c r="B98" s="649" t="s">
        <v>3479</v>
      </c>
      <c r="C98" s="649" t="s">
        <v>2624</v>
      </c>
      <c r="D98" s="649" t="s">
        <v>3507</v>
      </c>
      <c r="E98" s="649" t="s">
        <v>3508</v>
      </c>
      <c r="F98" s="652">
        <v>4</v>
      </c>
      <c r="G98" s="652">
        <v>864</v>
      </c>
      <c r="H98" s="652">
        <v>1</v>
      </c>
      <c r="I98" s="652">
        <v>216</v>
      </c>
      <c r="J98" s="652">
        <v>6</v>
      </c>
      <c r="K98" s="652">
        <v>1302</v>
      </c>
      <c r="L98" s="652">
        <v>1.5069444444444444</v>
      </c>
      <c r="M98" s="652">
        <v>217</v>
      </c>
      <c r="N98" s="652">
        <v>5</v>
      </c>
      <c r="O98" s="652">
        <v>1090</v>
      </c>
      <c r="P98" s="665">
        <v>1.2615740740740742</v>
      </c>
      <c r="Q98" s="653">
        <v>218</v>
      </c>
    </row>
    <row r="99" spans="1:17" ht="14.4" customHeight="1" x14ac:dyDescent="0.3">
      <c r="A99" s="648" t="s">
        <v>3478</v>
      </c>
      <c r="B99" s="649" t="s">
        <v>3479</v>
      </c>
      <c r="C99" s="649" t="s">
        <v>2624</v>
      </c>
      <c r="D99" s="649" t="s">
        <v>3509</v>
      </c>
      <c r="E99" s="649" t="s">
        <v>3510</v>
      </c>
      <c r="F99" s="652">
        <v>1</v>
      </c>
      <c r="G99" s="652">
        <v>216</v>
      </c>
      <c r="H99" s="652">
        <v>1</v>
      </c>
      <c r="I99" s="652">
        <v>216</v>
      </c>
      <c r="J99" s="652">
        <v>1</v>
      </c>
      <c r="K99" s="652">
        <v>217</v>
      </c>
      <c r="L99" s="652">
        <v>1.0046296296296295</v>
      </c>
      <c r="M99" s="652">
        <v>217</v>
      </c>
      <c r="N99" s="652">
        <v>3</v>
      </c>
      <c r="O99" s="652">
        <v>653</v>
      </c>
      <c r="P99" s="665">
        <v>3.0231481481481484</v>
      </c>
      <c r="Q99" s="653">
        <v>217.66666666666666</v>
      </c>
    </row>
    <row r="100" spans="1:17" ht="14.4" customHeight="1" x14ac:dyDescent="0.3">
      <c r="A100" s="648" t="s">
        <v>3478</v>
      </c>
      <c r="B100" s="649" t="s">
        <v>3479</v>
      </c>
      <c r="C100" s="649" t="s">
        <v>2624</v>
      </c>
      <c r="D100" s="649" t="s">
        <v>3511</v>
      </c>
      <c r="E100" s="649" t="s">
        <v>3512</v>
      </c>
      <c r="F100" s="652"/>
      <c r="G100" s="652"/>
      <c r="H100" s="652"/>
      <c r="I100" s="652"/>
      <c r="J100" s="652"/>
      <c r="K100" s="652"/>
      <c r="L100" s="652"/>
      <c r="M100" s="652"/>
      <c r="N100" s="652">
        <v>1</v>
      </c>
      <c r="O100" s="652">
        <v>220</v>
      </c>
      <c r="P100" s="665"/>
      <c r="Q100" s="653">
        <v>220</v>
      </c>
    </row>
    <row r="101" spans="1:17" ht="14.4" customHeight="1" x14ac:dyDescent="0.3">
      <c r="A101" s="648" t="s">
        <v>3478</v>
      </c>
      <c r="B101" s="649" t="s">
        <v>3479</v>
      </c>
      <c r="C101" s="649" t="s">
        <v>2624</v>
      </c>
      <c r="D101" s="649" t="s">
        <v>3513</v>
      </c>
      <c r="E101" s="649" t="s">
        <v>3514</v>
      </c>
      <c r="F101" s="652">
        <v>1</v>
      </c>
      <c r="G101" s="652">
        <v>325</v>
      </c>
      <c r="H101" s="652">
        <v>1</v>
      </c>
      <c r="I101" s="652">
        <v>325</v>
      </c>
      <c r="J101" s="652"/>
      <c r="K101" s="652"/>
      <c r="L101" s="652"/>
      <c r="M101" s="652"/>
      <c r="N101" s="652"/>
      <c r="O101" s="652"/>
      <c r="P101" s="665"/>
      <c r="Q101" s="653"/>
    </row>
    <row r="102" spans="1:17" ht="14.4" customHeight="1" x14ac:dyDescent="0.3">
      <c r="A102" s="648" t="s">
        <v>3478</v>
      </c>
      <c r="B102" s="649" t="s">
        <v>3479</v>
      </c>
      <c r="C102" s="649" t="s">
        <v>2624</v>
      </c>
      <c r="D102" s="649" t="s">
        <v>3515</v>
      </c>
      <c r="E102" s="649" t="s">
        <v>3516</v>
      </c>
      <c r="F102" s="652">
        <v>2</v>
      </c>
      <c r="G102" s="652">
        <v>8244</v>
      </c>
      <c r="H102" s="652">
        <v>1</v>
      </c>
      <c r="I102" s="652">
        <v>4122</v>
      </c>
      <c r="J102" s="652">
        <v>1</v>
      </c>
      <c r="K102" s="652">
        <v>4127</v>
      </c>
      <c r="L102" s="652">
        <v>0.50060650169820475</v>
      </c>
      <c r="M102" s="652">
        <v>4127</v>
      </c>
      <c r="N102" s="652">
        <v>1</v>
      </c>
      <c r="O102" s="652">
        <v>4135</v>
      </c>
      <c r="P102" s="665">
        <v>0.50157690441533231</v>
      </c>
      <c r="Q102" s="653">
        <v>4135</v>
      </c>
    </row>
    <row r="103" spans="1:17" ht="14.4" customHeight="1" x14ac:dyDescent="0.3">
      <c r="A103" s="648" t="s">
        <v>3478</v>
      </c>
      <c r="B103" s="649" t="s">
        <v>3479</v>
      </c>
      <c r="C103" s="649" t="s">
        <v>2624</v>
      </c>
      <c r="D103" s="649" t="s">
        <v>3517</v>
      </c>
      <c r="E103" s="649" t="s">
        <v>3518</v>
      </c>
      <c r="F103" s="652"/>
      <c r="G103" s="652"/>
      <c r="H103" s="652"/>
      <c r="I103" s="652"/>
      <c r="J103" s="652"/>
      <c r="K103" s="652"/>
      <c r="L103" s="652"/>
      <c r="M103" s="652"/>
      <c r="N103" s="652">
        <v>1</v>
      </c>
      <c r="O103" s="652">
        <v>3821</v>
      </c>
      <c r="P103" s="665"/>
      <c r="Q103" s="653">
        <v>3821</v>
      </c>
    </row>
    <row r="104" spans="1:17" ht="14.4" customHeight="1" x14ac:dyDescent="0.3">
      <c r="A104" s="648" t="s">
        <v>3478</v>
      </c>
      <c r="B104" s="649" t="s">
        <v>3479</v>
      </c>
      <c r="C104" s="649" t="s">
        <v>2624</v>
      </c>
      <c r="D104" s="649" t="s">
        <v>3519</v>
      </c>
      <c r="E104" s="649" t="s">
        <v>3520</v>
      </c>
      <c r="F104" s="652">
        <v>3</v>
      </c>
      <c r="G104" s="652">
        <v>15435</v>
      </c>
      <c r="H104" s="652">
        <v>1</v>
      </c>
      <c r="I104" s="652">
        <v>5145</v>
      </c>
      <c r="J104" s="652">
        <v>1</v>
      </c>
      <c r="K104" s="652">
        <v>5150</v>
      </c>
      <c r="L104" s="652">
        <v>0.33365727243278265</v>
      </c>
      <c r="M104" s="652">
        <v>5150</v>
      </c>
      <c r="N104" s="652"/>
      <c r="O104" s="652"/>
      <c r="P104" s="665"/>
      <c r="Q104" s="653"/>
    </row>
    <row r="105" spans="1:17" ht="14.4" customHeight="1" x14ac:dyDescent="0.3">
      <c r="A105" s="648" t="s">
        <v>3478</v>
      </c>
      <c r="B105" s="649" t="s">
        <v>3479</v>
      </c>
      <c r="C105" s="649" t="s">
        <v>2624</v>
      </c>
      <c r="D105" s="649" t="s">
        <v>3521</v>
      </c>
      <c r="E105" s="649" t="s">
        <v>3522</v>
      </c>
      <c r="F105" s="652">
        <v>1</v>
      </c>
      <c r="G105" s="652">
        <v>5065</v>
      </c>
      <c r="H105" s="652">
        <v>1</v>
      </c>
      <c r="I105" s="652">
        <v>5065</v>
      </c>
      <c r="J105" s="652"/>
      <c r="K105" s="652"/>
      <c r="L105" s="652"/>
      <c r="M105" s="652"/>
      <c r="N105" s="652">
        <v>5</v>
      </c>
      <c r="O105" s="652">
        <v>25370</v>
      </c>
      <c r="P105" s="665">
        <v>5.0088845014807504</v>
      </c>
      <c r="Q105" s="653">
        <v>5074</v>
      </c>
    </row>
    <row r="106" spans="1:17" ht="14.4" customHeight="1" x14ac:dyDescent="0.3">
      <c r="A106" s="648" t="s">
        <v>3478</v>
      </c>
      <c r="B106" s="649" t="s">
        <v>3479</v>
      </c>
      <c r="C106" s="649" t="s">
        <v>2624</v>
      </c>
      <c r="D106" s="649" t="s">
        <v>3523</v>
      </c>
      <c r="E106" s="649" t="s">
        <v>3524</v>
      </c>
      <c r="F106" s="652">
        <v>39</v>
      </c>
      <c r="G106" s="652">
        <v>6708</v>
      </c>
      <c r="H106" s="652">
        <v>1</v>
      </c>
      <c r="I106" s="652">
        <v>172</v>
      </c>
      <c r="J106" s="652">
        <v>26</v>
      </c>
      <c r="K106" s="652">
        <v>4498</v>
      </c>
      <c r="L106" s="652">
        <v>0.6705426356589147</v>
      </c>
      <c r="M106" s="652">
        <v>173</v>
      </c>
      <c r="N106" s="652">
        <v>32</v>
      </c>
      <c r="O106" s="652">
        <v>5557</v>
      </c>
      <c r="P106" s="665">
        <v>0.82841383422778769</v>
      </c>
      <c r="Q106" s="653">
        <v>173.65625</v>
      </c>
    </row>
    <row r="107" spans="1:17" ht="14.4" customHeight="1" x14ac:dyDescent="0.3">
      <c r="A107" s="648" t="s">
        <v>3478</v>
      </c>
      <c r="B107" s="649" t="s">
        <v>3479</v>
      </c>
      <c r="C107" s="649" t="s">
        <v>2624</v>
      </c>
      <c r="D107" s="649" t="s">
        <v>3525</v>
      </c>
      <c r="E107" s="649" t="s">
        <v>3526</v>
      </c>
      <c r="F107" s="652">
        <v>26</v>
      </c>
      <c r="G107" s="652">
        <v>51844</v>
      </c>
      <c r="H107" s="652">
        <v>1</v>
      </c>
      <c r="I107" s="652">
        <v>1994</v>
      </c>
      <c r="J107" s="652">
        <v>18</v>
      </c>
      <c r="K107" s="652">
        <v>35928</v>
      </c>
      <c r="L107" s="652">
        <v>0.69300208317259471</v>
      </c>
      <c r="M107" s="652">
        <v>1996</v>
      </c>
      <c r="N107" s="652">
        <v>12</v>
      </c>
      <c r="O107" s="652">
        <v>23973</v>
      </c>
      <c r="P107" s="665">
        <v>0.46240645011958953</v>
      </c>
      <c r="Q107" s="653">
        <v>1997.75</v>
      </c>
    </row>
    <row r="108" spans="1:17" ht="14.4" customHeight="1" x14ac:dyDescent="0.3">
      <c r="A108" s="648" t="s">
        <v>3478</v>
      </c>
      <c r="B108" s="649" t="s">
        <v>3479</v>
      </c>
      <c r="C108" s="649" t="s">
        <v>2624</v>
      </c>
      <c r="D108" s="649" t="s">
        <v>3527</v>
      </c>
      <c r="E108" s="649" t="s">
        <v>3528</v>
      </c>
      <c r="F108" s="652"/>
      <c r="G108" s="652"/>
      <c r="H108" s="652"/>
      <c r="I108" s="652"/>
      <c r="J108" s="652"/>
      <c r="K108" s="652"/>
      <c r="L108" s="652"/>
      <c r="M108" s="652"/>
      <c r="N108" s="652">
        <v>2</v>
      </c>
      <c r="O108" s="652">
        <v>5390</v>
      </c>
      <c r="P108" s="665"/>
      <c r="Q108" s="653">
        <v>2695</v>
      </c>
    </row>
    <row r="109" spans="1:17" ht="14.4" customHeight="1" x14ac:dyDescent="0.3">
      <c r="A109" s="648" t="s">
        <v>3478</v>
      </c>
      <c r="B109" s="649" t="s">
        <v>3479</v>
      </c>
      <c r="C109" s="649" t="s">
        <v>2624</v>
      </c>
      <c r="D109" s="649" t="s">
        <v>3529</v>
      </c>
      <c r="E109" s="649" t="s">
        <v>3530</v>
      </c>
      <c r="F109" s="652"/>
      <c r="G109" s="652"/>
      <c r="H109" s="652"/>
      <c r="I109" s="652"/>
      <c r="J109" s="652">
        <v>1</v>
      </c>
      <c r="K109" s="652">
        <v>5180</v>
      </c>
      <c r="L109" s="652"/>
      <c r="M109" s="652">
        <v>5180</v>
      </c>
      <c r="N109" s="652"/>
      <c r="O109" s="652"/>
      <c r="P109" s="665"/>
      <c r="Q109" s="653"/>
    </row>
    <row r="110" spans="1:17" ht="14.4" customHeight="1" x14ac:dyDescent="0.3">
      <c r="A110" s="648" t="s">
        <v>3478</v>
      </c>
      <c r="B110" s="649" t="s">
        <v>3479</v>
      </c>
      <c r="C110" s="649" t="s">
        <v>2624</v>
      </c>
      <c r="D110" s="649" t="s">
        <v>3531</v>
      </c>
      <c r="E110" s="649" t="s">
        <v>3532</v>
      </c>
      <c r="F110" s="652">
        <v>2</v>
      </c>
      <c r="G110" s="652">
        <v>298</v>
      </c>
      <c r="H110" s="652">
        <v>1</v>
      </c>
      <c r="I110" s="652">
        <v>149</v>
      </c>
      <c r="J110" s="652">
        <v>2</v>
      </c>
      <c r="K110" s="652">
        <v>300</v>
      </c>
      <c r="L110" s="652">
        <v>1.0067114093959733</v>
      </c>
      <c r="M110" s="652">
        <v>150</v>
      </c>
      <c r="N110" s="652">
        <v>5</v>
      </c>
      <c r="O110" s="652">
        <v>755</v>
      </c>
      <c r="P110" s="665">
        <v>2.5335570469798658</v>
      </c>
      <c r="Q110" s="653">
        <v>151</v>
      </c>
    </row>
    <row r="111" spans="1:17" ht="14.4" customHeight="1" x14ac:dyDescent="0.3">
      <c r="A111" s="648" t="s">
        <v>3478</v>
      </c>
      <c r="B111" s="649" t="s">
        <v>3479</v>
      </c>
      <c r="C111" s="649" t="s">
        <v>2624</v>
      </c>
      <c r="D111" s="649" t="s">
        <v>3533</v>
      </c>
      <c r="E111" s="649" t="s">
        <v>3534</v>
      </c>
      <c r="F111" s="652"/>
      <c r="G111" s="652"/>
      <c r="H111" s="652"/>
      <c r="I111" s="652"/>
      <c r="J111" s="652"/>
      <c r="K111" s="652"/>
      <c r="L111" s="652"/>
      <c r="M111" s="652"/>
      <c r="N111" s="652">
        <v>1</v>
      </c>
      <c r="O111" s="652">
        <v>415</v>
      </c>
      <c r="P111" s="665"/>
      <c r="Q111" s="653">
        <v>415</v>
      </c>
    </row>
    <row r="112" spans="1:17" ht="14.4" customHeight="1" x14ac:dyDescent="0.3">
      <c r="A112" s="648" t="s">
        <v>3478</v>
      </c>
      <c r="B112" s="649" t="s">
        <v>3479</v>
      </c>
      <c r="C112" s="649" t="s">
        <v>2624</v>
      </c>
      <c r="D112" s="649" t="s">
        <v>3535</v>
      </c>
      <c r="E112" s="649" t="s">
        <v>3536</v>
      </c>
      <c r="F112" s="652">
        <v>51</v>
      </c>
      <c r="G112" s="652">
        <v>8007</v>
      </c>
      <c r="H112" s="652">
        <v>1</v>
      </c>
      <c r="I112" s="652">
        <v>157</v>
      </c>
      <c r="J112" s="652">
        <v>26</v>
      </c>
      <c r="K112" s="652">
        <v>4108</v>
      </c>
      <c r="L112" s="652">
        <v>0.51305108030473334</v>
      </c>
      <c r="M112" s="652">
        <v>158</v>
      </c>
      <c r="N112" s="652">
        <v>25</v>
      </c>
      <c r="O112" s="652">
        <v>3964</v>
      </c>
      <c r="P112" s="665">
        <v>0.49506681653553142</v>
      </c>
      <c r="Q112" s="653">
        <v>158.56</v>
      </c>
    </row>
    <row r="113" spans="1:17" ht="14.4" customHeight="1" x14ac:dyDescent="0.3">
      <c r="A113" s="648" t="s">
        <v>3478</v>
      </c>
      <c r="B113" s="649" t="s">
        <v>3479</v>
      </c>
      <c r="C113" s="649" t="s">
        <v>2624</v>
      </c>
      <c r="D113" s="649" t="s">
        <v>3537</v>
      </c>
      <c r="E113" s="649" t="s">
        <v>3538</v>
      </c>
      <c r="F113" s="652">
        <v>8</v>
      </c>
      <c r="G113" s="652">
        <v>16928</v>
      </c>
      <c r="H113" s="652">
        <v>1</v>
      </c>
      <c r="I113" s="652">
        <v>2116</v>
      </c>
      <c r="J113" s="652">
        <v>5</v>
      </c>
      <c r="K113" s="652">
        <v>10590</v>
      </c>
      <c r="L113" s="652">
        <v>0.62559073724007563</v>
      </c>
      <c r="M113" s="652">
        <v>2118</v>
      </c>
      <c r="N113" s="652">
        <v>16</v>
      </c>
      <c r="O113" s="652">
        <v>33921</v>
      </c>
      <c r="P113" s="665">
        <v>2.0038397920604916</v>
      </c>
      <c r="Q113" s="653">
        <v>2120.0625</v>
      </c>
    </row>
    <row r="114" spans="1:17" ht="14.4" customHeight="1" x14ac:dyDescent="0.3">
      <c r="A114" s="648" t="s">
        <v>3478</v>
      </c>
      <c r="B114" s="649" t="s">
        <v>3479</v>
      </c>
      <c r="C114" s="649" t="s">
        <v>2624</v>
      </c>
      <c r="D114" s="649" t="s">
        <v>3539</v>
      </c>
      <c r="E114" s="649" t="s">
        <v>3518</v>
      </c>
      <c r="F114" s="652"/>
      <c r="G114" s="652"/>
      <c r="H114" s="652"/>
      <c r="I114" s="652"/>
      <c r="J114" s="652"/>
      <c r="K114" s="652"/>
      <c r="L114" s="652"/>
      <c r="M114" s="652"/>
      <c r="N114" s="652">
        <v>2</v>
      </c>
      <c r="O114" s="652">
        <v>3734</v>
      </c>
      <c r="P114" s="665"/>
      <c r="Q114" s="653">
        <v>1867</v>
      </c>
    </row>
    <row r="115" spans="1:17" ht="14.4" customHeight="1" x14ac:dyDescent="0.3">
      <c r="A115" s="648" t="s">
        <v>3478</v>
      </c>
      <c r="B115" s="649" t="s">
        <v>3479</v>
      </c>
      <c r="C115" s="649" t="s">
        <v>2624</v>
      </c>
      <c r="D115" s="649" t="s">
        <v>3540</v>
      </c>
      <c r="E115" s="649" t="s">
        <v>3541</v>
      </c>
      <c r="F115" s="652"/>
      <c r="G115" s="652"/>
      <c r="H115" s="652"/>
      <c r="I115" s="652"/>
      <c r="J115" s="652"/>
      <c r="K115" s="652"/>
      <c r="L115" s="652"/>
      <c r="M115" s="652"/>
      <c r="N115" s="652">
        <v>1</v>
      </c>
      <c r="O115" s="652">
        <v>8395</v>
      </c>
      <c r="P115" s="665"/>
      <c r="Q115" s="653">
        <v>8395</v>
      </c>
    </row>
    <row r="116" spans="1:17" ht="14.4" customHeight="1" x14ac:dyDescent="0.3">
      <c r="A116" s="648" t="s">
        <v>3542</v>
      </c>
      <c r="B116" s="649" t="s">
        <v>3543</v>
      </c>
      <c r="C116" s="649" t="s">
        <v>2624</v>
      </c>
      <c r="D116" s="649" t="s">
        <v>3544</v>
      </c>
      <c r="E116" s="649" t="s">
        <v>3545</v>
      </c>
      <c r="F116" s="652">
        <v>18</v>
      </c>
      <c r="G116" s="652">
        <v>3636</v>
      </c>
      <c r="H116" s="652">
        <v>1</v>
      </c>
      <c r="I116" s="652">
        <v>202</v>
      </c>
      <c r="J116" s="652">
        <v>24</v>
      </c>
      <c r="K116" s="652">
        <v>4872</v>
      </c>
      <c r="L116" s="652">
        <v>1.3399339933993399</v>
      </c>
      <c r="M116" s="652">
        <v>203</v>
      </c>
      <c r="N116" s="652">
        <v>12</v>
      </c>
      <c r="O116" s="652">
        <v>2456</v>
      </c>
      <c r="P116" s="665">
        <v>0.67546754675467546</v>
      </c>
      <c r="Q116" s="653">
        <v>204.66666666666666</v>
      </c>
    </row>
    <row r="117" spans="1:17" ht="14.4" customHeight="1" x14ac:dyDescent="0.3">
      <c r="A117" s="648" t="s">
        <v>3542</v>
      </c>
      <c r="B117" s="649" t="s">
        <v>3543</v>
      </c>
      <c r="C117" s="649" t="s">
        <v>2624</v>
      </c>
      <c r="D117" s="649" t="s">
        <v>3546</v>
      </c>
      <c r="E117" s="649" t="s">
        <v>3547</v>
      </c>
      <c r="F117" s="652"/>
      <c r="G117" s="652"/>
      <c r="H117" s="652"/>
      <c r="I117" s="652"/>
      <c r="J117" s="652">
        <v>90</v>
      </c>
      <c r="K117" s="652">
        <v>26280</v>
      </c>
      <c r="L117" s="652"/>
      <c r="M117" s="652">
        <v>292</v>
      </c>
      <c r="N117" s="652">
        <v>12</v>
      </c>
      <c r="O117" s="652">
        <v>3504</v>
      </c>
      <c r="P117" s="665"/>
      <c r="Q117" s="653">
        <v>292</v>
      </c>
    </row>
    <row r="118" spans="1:17" ht="14.4" customHeight="1" x14ac:dyDescent="0.3">
      <c r="A118" s="648" t="s">
        <v>3542</v>
      </c>
      <c r="B118" s="649" t="s">
        <v>3543</v>
      </c>
      <c r="C118" s="649" t="s">
        <v>2624</v>
      </c>
      <c r="D118" s="649" t="s">
        <v>3548</v>
      </c>
      <c r="E118" s="649" t="s">
        <v>3549</v>
      </c>
      <c r="F118" s="652">
        <v>11</v>
      </c>
      <c r="G118" s="652">
        <v>1463</v>
      </c>
      <c r="H118" s="652">
        <v>1</v>
      </c>
      <c r="I118" s="652">
        <v>133</v>
      </c>
      <c r="J118" s="652">
        <v>23</v>
      </c>
      <c r="K118" s="652">
        <v>3082</v>
      </c>
      <c r="L118" s="652">
        <v>2.10663021189337</v>
      </c>
      <c r="M118" s="652">
        <v>134</v>
      </c>
      <c r="N118" s="652">
        <v>21</v>
      </c>
      <c r="O118" s="652">
        <v>2827</v>
      </c>
      <c r="P118" s="665">
        <v>1.9323308270676691</v>
      </c>
      <c r="Q118" s="653">
        <v>134.61904761904762</v>
      </c>
    </row>
    <row r="119" spans="1:17" ht="14.4" customHeight="1" x14ac:dyDescent="0.3">
      <c r="A119" s="648" t="s">
        <v>3542</v>
      </c>
      <c r="B119" s="649" t="s">
        <v>3543</v>
      </c>
      <c r="C119" s="649" t="s">
        <v>2624</v>
      </c>
      <c r="D119" s="649" t="s">
        <v>3550</v>
      </c>
      <c r="E119" s="649" t="s">
        <v>3551</v>
      </c>
      <c r="F119" s="652"/>
      <c r="G119" s="652"/>
      <c r="H119" s="652"/>
      <c r="I119" s="652"/>
      <c r="J119" s="652">
        <v>2</v>
      </c>
      <c r="K119" s="652">
        <v>1224</v>
      </c>
      <c r="L119" s="652"/>
      <c r="M119" s="652">
        <v>612</v>
      </c>
      <c r="N119" s="652"/>
      <c r="O119" s="652"/>
      <c r="P119" s="665"/>
      <c r="Q119" s="653"/>
    </row>
    <row r="120" spans="1:17" ht="14.4" customHeight="1" x14ac:dyDescent="0.3">
      <c r="A120" s="648" t="s">
        <v>3542</v>
      </c>
      <c r="B120" s="649" t="s">
        <v>3543</v>
      </c>
      <c r="C120" s="649" t="s">
        <v>2624</v>
      </c>
      <c r="D120" s="649" t="s">
        <v>3552</v>
      </c>
      <c r="E120" s="649" t="s">
        <v>3553</v>
      </c>
      <c r="F120" s="652"/>
      <c r="G120" s="652"/>
      <c r="H120" s="652"/>
      <c r="I120" s="652"/>
      <c r="J120" s="652">
        <v>3</v>
      </c>
      <c r="K120" s="652">
        <v>477</v>
      </c>
      <c r="L120" s="652"/>
      <c r="M120" s="652">
        <v>159</v>
      </c>
      <c r="N120" s="652">
        <v>1</v>
      </c>
      <c r="O120" s="652">
        <v>159</v>
      </c>
      <c r="P120" s="665"/>
      <c r="Q120" s="653">
        <v>159</v>
      </c>
    </row>
    <row r="121" spans="1:17" ht="14.4" customHeight="1" x14ac:dyDescent="0.3">
      <c r="A121" s="648" t="s">
        <v>3542</v>
      </c>
      <c r="B121" s="649" t="s">
        <v>3543</v>
      </c>
      <c r="C121" s="649" t="s">
        <v>2624</v>
      </c>
      <c r="D121" s="649" t="s">
        <v>3554</v>
      </c>
      <c r="E121" s="649" t="s">
        <v>3555</v>
      </c>
      <c r="F121" s="652">
        <v>6</v>
      </c>
      <c r="G121" s="652">
        <v>1566</v>
      </c>
      <c r="H121" s="652">
        <v>1</v>
      </c>
      <c r="I121" s="652">
        <v>261</v>
      </c>
      <c r="J121" s="652">
        <v>9</v>
      </c>
      <c r="K121" s="652">
        <v>2358</v>
      </c>
      <c r="L121" s="652">
        <v>1.5057471264367817</v>
      </c>
      <c r="M121" s="652">
        <v>262</v>
      </c>
      <c r="N121" s="652">
        <v>6</v>
      </c>
      <c r="O121" s="652">
        <v>1587</v>
      </c>
      <c r="P121" s="665">
        <v>1.0134099616858236</v>
      </c>
      <c r="Q121" s="653">
        <v>264.5</v>
      </c>
    </row>
    <row r="122" spans="1:17" ht="14.4" customHeight="1" x14ac:dyDescent="0.3">
      <c r="A122" s="648" t="s">
        <v>3542</v>
      </c>
      <c r="B122" s="649" t="s">
        <v>3543</v>
      </c>
      <c r="C122" s="649" t="s">
        <v>2624</v>
      </c>
      <c r="D122" s="649" t="s">
        <v>3556</v>
      </c>
      <c r="E122" s="649" t="s">
        <v>3557</v>
      </c>
      <c r="F122" s="652">
        <v>6</v>
      </c>
      <c r="G122" s="652">
        <v>840</v>
      </c>
      <c r="H122" s="652">
        <v>1</v>
      </c>
      <c r="I122" s="652">
        <v>140</v>
      </c>
      <c r="J122" s="652">
        <v>9</v>
      </c>
      <c r="K122" s="652">
        <v>1269</v>
      </c>
      <c r="L122" s="652">
        <v>1.5107142857142857</v>
      </c>
      <c r="M122" s="652">
        <v>141</v>
      </c>
      <c r="N122" s="652">
        <v>4</v>
      </c>
      <c r="O122" s="652">
        <v>564</v>
      </c>
      <c r="P122" s="665">
        <v>0.67142857142857137</v>
      </c>
      <c r="Q122" s="653">
        <v>141</v>
      </c>
    </row>
    <row r="123" spans="1:17" ht="14.4" customHeight="1" x14ac:dyDescent="0.3">
      <c r="A123" s="648" t="s">
        <v>3542</v>
      </c>
      <c r="B123" s="649" t="s">
        <v>3543</v>
      </c>
      <c r="C123" s="649" t="s">
        <v>2624</v>
      </c>
      <c r="D123" s="649" t="s">
        <v>3558</v>
      </c>
      <c r="E123" s="649" t="s">
        <v>3557</v>
      </c>
      <c r="F123" s="652">
        <v>11</v>
      </c>
      <c r="G123" s="652">
        <v>858</v>
      </c>
      <c r="H123" s="652">
        <v>1</v>
      </c>
      <c r="I123" s="652">
        <v>78</v>
      </c>
      <c r="J123" s="652">
        <v>23</v>
      </c>
      <c r="K123" s="652">
        <v>1794</v>
      </c>
      <c r="L123" s="652">
        <v>2.0909090909090908</v>
      </c>
      <c r="M123" s="652">
        <v>78</v>
      </c>
      <c r="N123" s="652">
        <v>21</v>
      </c>
      <c r="O123" s="652">
        <v>1638</v>
      </c>
      <c r="P123" s="665">
        <v>1.9090909090909092</v>
      </c>
      <c r="Q123" s="653">
        <v>78</v>
      </c>
    </row>
    <row r="124" spans="1:17" ht="14.4" customHeight="1" x14ac:dyDescent="0.3">
      <c r="A124" s="648" t="s">
        <v>3542</v>
      </c>
      <c r="B124" s="649" t="s">
        <v>3543</v>
      </c>
      <c r="C124" s="649" t="s">
        <v>2624</v>
      </c>
      <c r="D124" s="649" t="s">
        <v>3559</v>
      </c>
      <c r="E124" s="649" t="s">
        <v>3560</v>
      </c>
      <c r="F124" s="652">
        <v>5</v>
      </c>
      <c r="G124" s="652">
        <v>1510</v>
      </c>
      <c r="H124" s="652">
        <v>1</v>
      </c>
      <c r="I124" s="652">
        <v>302</v>
      </c>
      <c r="J124" s="652">
        <v>9</v>
      </c>
      <c r="K124" s="652">
        <v>2727</v>
      </c>
      <c r="L124" s="652">
        <v>1.8059602649006623</v>
      </c>
      <c r="M124" s="652">
        <v>303</v>
      </c>
      <c r="N124" s="652">
        <v>4</v>
      </c>
      <c r="O124" s="652">
        <v>1224</v>
      </c>
      <c r="P124" s="665">
        <v>0.81059602649006623</v>
      </c>
      <c r="Q124" s="653">
        <v>306</v>
      </c>
    </row>
    <row r="125" spans="1:17" ht="14.4" customHeight="1" x14ac:dyDescent="0.3">
      <c r="A125" s="648" t="s">
        <v>3542</v>
      </c>
      <c r="B125" s="649" t="s">
        <v>3543</v>
      </c>
      <c r="C125" s="649" t="s">
        <v>2624</v>
      </c>
      <c r="D125" s="649" t="s">
        <v>3561</v>
      </c>
      <c r="E125" s="649" t="s">
        <v>3562</v>
      </c>
      <c r="F125" s="652">
        <v>16</v>
      </c>
      <c r="G125" s="652">
        <v>2544</v>
      </c>
      <c r="H125" s="652">
        <v>1</v>
      </c>
      <c r="I125" s="652">
        <v>159</v>
      </c>
      <c r="J125" s="652">
        <v>21</v>
      </c>
      <c r="K125" s="652">
        <v>3360</v>
      </c>
      <c r="L125" s="652">
        <v>1.320754716981132</v>
      </c>
      <c r="M125" s="652">
        <v>160</v>
      </c>
      <c r="N125" s="652">
        <v>20</v>
      </c>
      <c r="O125" s="652">
        <v>3213</v>
      </c>
      <c r="P125" s="665">
        <v>1.2629716981132075</v>
      </c>
      <c r="Q125" s="653">
        <v>160.65</v>
      </c>
    </row>
    <row r="126" spans="1:17" ht="14.4" customHeight="1" x14ac:dyDescent="0.3">
      <c r="A126" s="648" t="s">
        <v>3542</v>
      </c>
      <c r="B126" s="649" t="s">
        <v>3543</v>
      </c>
      <c r="C126" s="649" t="s">
        <v>2624</v>
      </c>
      <c r="D126" s="649" t="s">
        <v>3563</v>
      </c>
      <c r="E126" s="649" t="s">
        <v>3545</v>
      </c>
      <c r="F126" s="652">
        <v>22</v>
      </c>
      <c r="G126" s="652">
        <v>1540</v>
      </c>
      <c r="H126" s="652">
        <v>1</v>
      </c>
      <c r="I126" s="652">
        <v>70</v>
      </c>
      <c r="J126" s="652">
        <v>49</v>
      </c>
      <c r="K126" s="652">
        <v>3430</v>
      </c>
      <c r="L126" s="652">
        <v>2.2272727272727271</v>
      </c>
      <c r="M126" s="652">
        <v>70</v>
      </c>
      <c r="N126" s="652">
        <v>44</v>
      </c>
      <c r="O126" s="652">
        <v>3107</v>
      </c>
      <c r="P126" s="665">
        <v>2.0175324675324675</v>
      </c>
      <c r="Q126" s="653">
        <v>70.61363636363636</v>
      </c>
    </row>
    <row r="127" spans="1:17" ht="14.4" customHeight="1" x14ac:dyDescent="0.3">
      <c r="A127" s="648" t="s">
        <v>3542</v>
      </c>
      <c r="B127" s="649" t="s">
        <v>3543</v>
      </c>
      <c r="C127" s="649" t="s">
        <v>2624</v>
      </c>
      <c r="D127" s="649" t="s">
        <v>3564</v>
      </c>
      <c r="E127" s="649" t="s">
        <v>3565</v>
      </c>
      <c r="F127" s="652"/>
      <c r="G127" s="652"/>
      <c r="H127" s="652"/>
      <c r="I127" s="652"/>
      <c r="J127" s="652">
        <v>3</v>
      </c>
      <c r="K127" s="652">
        <v>3567</v>
      </c>
      <c r="L127" s="652"/>
      <c r="M127" s="652">
        <v>1189</v>
      </c>
      <c r="N127" s="652">
        <v>2</v>
      </c>
      <c r="O127" s="652">
        <v>2378</v>
      </c>
      <c r="P127" s="665"/>
      <c r="Q127" s="653">
        <v>1189</v>
      </c>
    </row>
    <row r="128" spans="1:17" ht="14.4" customHeight="1" x14ac:dyDescent="0.3">
      <c r="A128" s="648" t="s">
        <v>3542</v>
      </c>
      <c r="B128" s="649" t="s">
        <v>3543</v>
      </c>
      <c r="C128" s="649" t="s">
        <v>2624</v>
      </c>
      <c r="D128" s="649" t="s">
        <v>3566</v>
      </c>
      <c r="E128" s="649" t="s">
        <v>3567</v>
      </c>
      <c r="F128" s="652"/>
      <c r="G128" s="652"/>
      <c r="H128" s="652"/>
      <c r="I128" s="652"/>
      <c r="J128" s="652">
        <v>3</v>
      </c>
      <c r="K128" s="652">
        <v>324</v>
      </c>
      <c r="L128" s="652"/>
      <c r="M128" s="652">
        <v>108</v>
      </c>
      <c r="N128" s="652">
        <v>1</v>
      </c>
      <c r="O128" s="652">
        <v>108</v>
      </c>
      <c r="P128" s="665"/>
      <c r="Q128" s="653">
        <v>108</v>
      </c>
    </row>
    <row r="129" spans="1:17" ht="14.4" customHeight="1" x14ac:dyDescent="0.3">
      <c r="A129" s="648" t="s">
        <v>3568</v>
      </c>
      <c r="B129" s="649" t="s">
        <v>3569</v>
      </c>
      <c r="C129" s="649" t="s">
        <v>2624</v>
      </c>
      <c r="D129" s="649" t="s">
        <v>3570</v>
      </c>
      <c r="E129" s="649" t="s">
        <v>3571</v>
      </c>
      <c r="F129" s="652">
        <v>300</v>
      </c>
      <c r="G129" s="652">
        <v>15900</v>
      </c>
      <c r="H129" s="652">
        <v>1</v>
      </c>
      <c r="I129" s="652">
        <v>53</v>
      </c>
      <c r="J129" s="652">
        <v>248</v>
      </c>
      <c r="K129" s="652">
        <v>13144</v>
      </c>
      <c r="L129" s="652">
        <v>0.82666666666666666</v>
      </c>
      <c r="M129" s="652">
        <v>53</v>
      </c>
      <c r="N129" s="652">
        <v>294</v>
      </c>
      <c r="O129" s="652">
        <v>15738</v>
      </c>
      <c r="P129" s="665">
        <v>0.98981132075471701</v>
      </c>
      <c r="Q129" s="653">
        <v>53.530612244897959</v>
      </c>
    </row>
    <row r="130" spans="1:17" ht="14.4" customHeight="1" x14ac:dyDescent="0.3">
      <c r="A130" s="648" t="s">
        <v>3568</v>
      </c>
      <c r="B130" s="649" t="s">
        <v>3569</v>
      </c>
      <c r="C130" s="649" t="s">
        <v>2624</v>
      </c>
      <c r="D130" s="649" t="s">
        <v>3572</v>
      </c>
      <c r="E130" s="649" t="s">
        <v>3573</v>
      </c>
      <c r="F130" s="652">
        <v>48</v>
      </c>
      <c r="G130" s="652">
        <v>5760</v>
      </c>
      <c r="H130" s="652">
        <v>1</v>
      </c>
      <c r="I130" s="652">
        <v>120</v>
      </c>
      <c r="J130" s="652">
        <v>69</v>
      </c>
      <c r="K130" s="652">
        <v>8349</v>
      </c>
      <c r="L130" s="652">
        <v>1.4494791666666667</v>
      </c>
      <c r="M130" s="652">
        <v>121</v>
      </c>
      <c r="N130" s="652">
        <v>36</v>
      </c>
      <c r="O130" s="652">
        <v>4372</v>
      </c>
      <c r="P130" s="665">
        <v>0.75902777777777775</v>
      </c>
      <c r="Q130" s="653">
        <v>121.44444444444444</v>
      </c>
    </row>
    <row r="131" spans="1:17" ht="14.4" customHeight="1" x14ac:dyDescent="0.3">
      <c r="A131" s="648" t="s">
        <v>3568</v>
      </c>
      <c r="B131" s="649" t="s">
        <v>3569</v>
      </c>
      <c r="C131" s="649" t="s">
        <v>2624</v>
      </c>
      <c r="D131" s="649" t="s">
        <v>3574</v>
      </c>
      <c r="E131" s="649" t="s">
        <v>3575</v>
      </c>
      <c r="F131" s="652"/>
      <c r="G131" s="652"/>
      <c r="H131" s="652"/>
      <c r="I131" s="652"/>
      <c r="J131" s="652">
        <v>5</v>
      </c>
      <c r="K131" s="652">
        <v>1900</v>
      </c>
      <c r="L131" s="652"/>
      <c r="M131" s="652">
        <v>380</v>
      </c>
      <c r="N131" s="652">
        <v>1</v>
      </c>
      <c r="O131" s="652">
        <v>383</v>
      </c>
      <c r="P131" s="665"/>
      <c r="Q131" s="653">
        <v>383</v>
      </c>
    </row>
    <row r="132" spans="1:17" ht="14.4" customHeight="1" x14ac:dyDescent="0.3">
      <c r="A132" s="648" t="s">
        <v>3568</v>
      </c>
      <c r="B132" s="649" t="s">
        <v>3569</v>
      </c>
      <c r="C132" s="649" t="s">
        <v>2624</v>
      </c>
      <c r="D132" s="649" t="s">
        <v>3576</v>
      </c>
      <c r="E132" s="649" t="s">
        <v>3577</v>
      </c>
      <c r="F132" s="652">
        <v>27</v>
      </c>
      <c r="G132" s="652">
        <v>4509</v>
      </c>
      <c r="H132" s="652">
        <v>1</v>
      </c>
      <c r="I132" s="652">
        <v>167</v>
      </c>
      <c r="J132" s="652">
        <v>34</v>
      </c>
      <c r="K132" s="652">
        <v>5712</v>
      </c>
      <c r="L132" s="652">
        <v>1.2667997338656021</v>
      </c>
      <c r="M132" s="652">
        <v>168</v>
      </c>
      <c r="N132" s="652">
        <v>32</v>
      </c>
      <c r="O132" s="652">
        <v>5415</v>
      </c>
      <c r="P132" s="665">
        <v>1.2009314703925482</v>
      </c>
      <c r="Q132" s="653">
        <v>169.21875</v>
      </c>
    </row>
    <row r="133" spans="1:17" ht="14.4" customHeight="1" x14ac:dyDescent="0.3">
      <c r="A133" s="648" t="s">
        <v>3568</v>
      </c>
      <c r="B133" s="649" t="s">
        <v>3569</v>
      </c>
      <c r="C133" s="649" t="s">
        <v>2624</v>
      </c>
      <c r="D133" s="649" t="s">
        <v>3578</v>
      </c>
      <c r="E133" s="649" t="s">
        <v>3579</v>
      </c>
      <c r="F133" s="652">
        <v>15</v>
      </c>
      <c r="G133" s="652">
        <v>4695</v>
      </c>
      <c r="H133" s="652">
        <v>1</v>
      </c>
      <c r="I133" s="652">
        <v>313</v>
      </c>
      <c r="J133" s="652">
        <v>9</v>
      </c>
      <c r="K133" s="652">
        <v>2844</v>
      </c>
      <c r="L133" s="652">
        <v>0.60575079872204474</v>
      </c>
      <c r="M133" s="652">
        <v>316</v>
      </c>
      <c r="N133" s="652">
        <v>15</v>
      </c>
      <c r="O133" s="652">
        <v>4776</v>
      </c>
      <c r="P133" s="665">
        <v>1.0172523961661342</v>
      </c>
      <c r="Q133" s="653">
        <v>318.39999999999998</v>
      </c>
    </row>
    <row r="134" spans="1:17" ht="14.4" customHeight="1" x14ac:dyDescent="0.3">
      <c r="A134" s="648" t="s">
        <v>3568</v>
      </c>
      <c r="B134" s="649" t="s">
        <v>3569</v>
      </c>
      <c r="C134" s="649" t="s">
        <v>2624</v>
      </c>
      <c r="D134" s="649" t="s">
        <v>3580</v>
      </c>
      <c r="E134" s="649" t="s">
        <v>3581</v>
      </c>
      <c r="F134" s="652"/>
      <c r="G134" s="652"/>
      <c r="H134" s="652"/>
      <c r="I134" s="652"/>
      <c r="J134" s="652">
        <v>1</v>
      </c>
      <c r="K134" s="652">
        <v>435</v>
      </c>
      <c r="L134" s="652"/>
      <c r="M134" s="652">
        <v>435</v>
      </c>
      <c r="N134" s="652">
        <v>1</v>
      </c>
      <c r="O134" s="652">
        <v>435</v>
      </c>
      <c r="P134" s="665"/>
      <c r="Q134" s="653">
        <v>435</v>
      </c>
    </row>
    <row r="135" spans="1:17" ht="14.4" customHeight="1" x14ac:dyDescent="0.3">
      <c r="A135" s="648" t="s">
        <v>3568</v>
      </c>
      <c r="B135" s="649" t="s">
        <v>3569</v>
      </c>
      <c r="C135" s="649" t="s">
        <v>2624</v>
      </c>
      <c r="D135" s="649" t="s">
        <v>3582</v>
      </c>
      <c r="E135" s="649" t="s">
        <v>3583</v>
      </c>
      <c r="F135" s="652">
        <v>33</v>
      </c>
      <c r="G135" s="652">
        <v>11121</v>
      </c>
      <c r="H135" s="652">
        <v>1</v>
      </c>
      <c r="I135" s="652">
        <v>337</v>
      </c>
      <c r="J135" s="652">
        <v>43</v>
      </c>
      <c r="K135" s="652">
        <v>14534</v>
      </c>
      <c r="L135" s="652">
        <v>1.3068968617930041</v>
      </c>
      <c r="M135" s="652">
        <v>338</v>
      </c>
      <c r="N135" s="652">
        <v>54</v>
      </c>
      <c r="O135" s="652">
        <v>18290</v>
      </c>
      <c r="P135" s="665">
        <v>1.6446362737163924</v>
      </c>
      <c r="Q135" s="653">
        <v>338.7037037037037</v>
      </c>
    </row>
    <row r="136" spans="1:17" ht="14.4" customHeight="1" x14ac:dyDescent="0.3">
      <c r="A136" s="648" t="s">
        <v>3568</v>
      </c>
      <c r="B136" s="649" t="s">
        <v>3569</v>
      </c>
      <c r="C136" s="649" t="s">
        <v>2624</v>
      </c>
      <c r="D136" s="649" t="s">
        <v>3584</v>
      </c>
      <c r="E136" s="649" t="s">
        <v>3585</v>
      </c>
      <c r="F136" s="652"/>
      <c r="G136" s="652"/>
      <c r="H136" s="652"/>
      <c r="I136" s="652"/>
      <c r="J136" s="652"/>
      <c r="K136" s="652"/>
      <c r="L136" s="652"/>
      <c r="M136" s="652"/>
      <c r="N136" s="652">
        <v>5</v>
      </c>
      <c r="O136" s="652">
        <v>545</v>
      </c>
      <c r="P136" s="665"/>
      <c r="Q136" s="653">
        <v>109</v>
      </c>
    </row>
    <row r="137" spans="1:17" ht="14.4" customHeight="1" x14ac:dyDescent="0.3">
      <c r="A137" s="648" t="s">
        <v>3568</v>
      </c>
      <c r="B137" s="649" t="s">
        <v>3569</v>
      </c>
      <c r="C137" s="649" t="s">
        <v>2624</v>
      </c>
      <c r="D137" s="649" t="s">
        <v>3586</v>
      </c>
      <c r="E137" s="649" t="s">
        <v>3587</v>
      </c>
      <c r="F137" s="652"/>
      <c r="G137" s="652"/>
      <c r="H137" s="652"/>
      <c r="I137" s="652"/>
      <c r="J137" s="652"/>
      <c r="K137" s="652"/>
      <c r="L137" s="652"/>
      <c r="M137" s="652"/>
      <c r="N137" s="652">
        <v>5</v>
      </c>
      <c r="O137" s="652">
        <v>185</v>
      </c>
      <c r="P137" s="665"/>
      <c r="Q137" s="653">
        <v>37</v>
      </c>
    </row>
    <row r="138" spans="1:17" ht="14.4" customHeight="1" x14ac:dyDescent="0.3">
      <c r="A138" s="648" t="s">
        <v>3568</v>
      </c>
      <c r="B138" s="649" t="s">
        <v>3569</v>
      </c>
      <c r="C138" s="649" t="s">
        <v>2624</v>
      </c>
      <c r="D138" s="649" t="s">
        <v>3588</v>
      </c>
      <c r="E138" s="649" t="s">
        <v>3589</v>
      </c>
      <c r="F138" s="652"/>
      <c r="G138" s="652"/>
      <c r="H138" s="652"/>
      <c r="I138" s="652"/>
      <c r="J138" s="652"/>
      <c r="K138" s="652"/>
      <c r="L138" s="652"/>
      <c r="M138" s="652"/>
      <c r="N138" s="652">
        <v>5</v>
      </c>
      <c r="O138" s="652">
        <v>3352</v>
      </c>
      <c r="P138" s="665"/>
      <c r="Q138" s="653">
        <v>670.4</v>
      </c>
    </row>
    <row r="139" spans="1:17" ht="14.4" customHeight="1" x14ac:dyDescent="0.3">
      <c r="A139" s="648" t="s">
        <v>3568</v>
      </c>
      <c r="B139" s="649" t="s">
        <v>3569</v>
      </c>
      <c r="C139" s="649" t="s">
        <v>2624</v>
      </c>
      <c r="D139" s="649" t="s">
        <v>3590</v>
      </c>
      <c r="E139" s="649" t="s">
        <v>3591</v>
      </c>
      <c r="F139" s="652">
        <v>151</v>
      </c>
      <c r="G139" s="652">
        <v>42280</v>
      </c>
      <c r="H139" s="652">
        <v>1</v>
      </c>
      <c r="I139" s="652">
        <v>280</v>
      </c>
      <c r="J139" s="652">
        <v>101</v>
      </c>
      <c r="K139" s="652">
        <v>28381</v>
      </c>
      <c r="L139" s="652">
        <v>0.67126300851466414</v>
      </c>
      <c r="M139" s="652">
        <v>281</v>
      </c>
      <c r="N139" s="652">
        <v>130</v>
      </c>
      <c r="O139" s="652">
        <v>36743</v>
      </c>
      <c r="P139" s="665">
        <v>0.86903973509933774</v>
      </c>
      <c r="Q139" s="653">
        <v>282.63846153846151</v>
      </c>
    </row>
    <row r="140" spans="1:17" ht="14.4" customHeight="1" x14ac:dyDescent="0.3">
      <c r="A140" s="648" t="s">
        <v>3568</v>
      </c>
      <c r="B140" s="649" t="s">
        <v>3569</v>
      </c>
      <c r="C140" s="649" t="s">
        <v>2624</v>
      </c>
      <c r="D140" s="649" t="s">
        <v>3592</v>
      </c>
      <c r="E140" s="649" t="s">
        <v>3593</v>
      </c>
      <c r="F140" s="652">
        <v>44</v>
      </c>
      <c r="G140" s="652">
        <v>19932</v>
      </c>
      <c r="H140" s="652">
        <v>1</v>
      </c>
      <c r="I140" s="652">
        <v>453</v>
      </c>
      <c r="J140" s="652">
        <v>40</v>
      </c>
      <c r="K140" s="652">
        <v>18240</v>
      </c>
      <c r="L140" s="652">
        <v>0.91511137868753767</v>
      </c>
      <c r="M140" s="652">
        <v>456</v>
      </c>
      <c r="N140" s="652">
        <v>34</v>
      </c>
      <c r="O140" s="652">
        <v>15572</v>
      </c>
      <c r="P140" s="665">
        <v>0.78125627132249653</v>
      </c>
      <c r="Q140" s="653">
        <v>458</v>
      </c>
    </row>
    <row r="141" spans="1:17" ht="14.4" customHeight="1" x14ac:dyDescent="0.3">
      <c r="A141" s="648" t="s">
        <v>3568</v>
      </c>
      <c r="B141" s="649" t="s">
        <v>3569</v>
      </c>
      <c r="C141" s="649" t="s">
        <v>2624</v>
      </c>
      <c r="D141" s="649" t="s">
        <v>3594</v>
      </c>
      <c r="E141" s="649" t="s">
        <v>3595</v>
      </c>
      <c r="F141" s="652">
        <v>183</v>
      </c>
      <c r="G141" s="652">
        <v>63135</v>
      </c>
      <c r="H141" s="652">
        <v>1</v>
      </c>
      <c r="I141" s="652">
        <v>345</v>
      </c>
      <c r="J141" s="652">
        <v>144</v>
      </c>
      <c r="K141" s="652">
        <v>50112</v>
      </c>
      <c r="L141" s="652">
        <v>0.79372772630078403</v>
      </c>
      <c r="M141" s="652">
        <v>348</v>
      </c>
      <c r="N141" s="652">
        <v>164</v>
      </c>
      <c r="O141" s="652">
        <v>57624</v>
      </c>
      <c r="P141" s="665">
        <v>0.91271085768591109</v>
      </c>
      <c r="Q141" s="653">
        <v>351.36585365853659</v>
      </c>
    </row>
    <row r="142" spans="1:17" ht="14.4" customHeight="1" x14ac:dyDescent="0.3">
      <c r="A142" s="648" t="s">
        <v>3568</v>
      </c>
      <c r="B142" s="649" t="s">
        <v>3569</v>
      </c>
      <c r="C142" s="649" t="s">
        <v>2624</v>
      </c>
      <c r="D142" s="649" t="s">
        <v>3596</v>
      </c>
      <c r="E142" s="649" t="s">
        <v>3597</v>
      </c>
      <c r="F142" s="652">
        <v>2</v>
      </c>
      <c r="G142" s="652">
        <v>204</v>
      </c>
      <c r="H142" s="652">
        <v>1</v>
      </c>
      <c r="I142" s="652">
        <v>102</v>
      </c>
      <c r="J142" s="652">
        <v>7</v>
      </c>
      <c r="K142" s="652">
        <v>721</v>
      </c>
      <c r="L142" s="652">
        <v>3.534313725490196</v>
      </c>
      <c r="M142" s="652">
        <v>103</v>
      </c>
      <c r="N142" s="652">
        <v>5</v>
      </c>
      <c r="O142" s="652">
        <v>519</v>
      </c>
      <c r="P142" s="665">
        <v>2.5441176470588234</v>
      </c>
      <c r="Q142" s="653">
        <v>103.8</v>
      </c>
    </row>
    <row r="143" spans="1:17" ht="14.4" customHeight="1" x14ac:dyDescent="0.3">
      <c r="A143" s="648" t="s">
        <v>3568</v>
      </c>
      <c r="B143" s="649" t="s">
        <v>3569</v>
      </c>
      <c r="C143" s="649" t="s">
        <v>2624</v>
      </c>
      <c r="D143" s="649" t="s">
        <v>3598</v>
      </c>
      <c r="E143" s="649" t="s">
        <v>3599</v>
      </c>
      <c r="F143" s="652">
        <v>7</v>
      </c>
      <c r="G143" s="652">
        <v>805</v>
      </c>
      <c r="H143" s="652">
        <v>1</v>
      </c>
      <c r="I143" s="652">
        <v>115</v>
      </c>
      <c r="J143" s="652">
        <v>11</v>
      </c>
      <c r="K143" s="652">
        <v>1265</v>
      </c>
      <c r="L143" s="652">
        <v>1.5714285714285714</v>
      </c>
      <c r="M143" s="652">
        <v>115</v>
      </c>
      <c r="N143" s="652">
        <v>8</v>
      </c>
      <c r="O143" s="652">
        <v>926</v>
      </c>
      <c r="P143" s="665">
        <v>1.1503105590062113</v>
      </c>
      <c r="Q143" s="653">
        <v>115.75</v>
      </c>
    </row>
    <row r="144" spans="1:17" ht="14.4" customHeight="1" x14ac:dyDescent="0.3">
      <c r="A144" s="648" t="s">
        <v>3568</v>
      </c>
      <c r="B144" s="649" t="s">
        <v>3569</v>
      </c>
      <c r="C144" s="649" t="s">
        <v>2624</v>
      </c>
      <c r="D144" s="649" t="s">
        <v>3600</v>
      </c>
      <c r="E144" s="649" t="s">
        <v>3601</v>
      </c>
      <c r="F144" s="652"/>
      <c r="G144" s="652"/>
      <c r="H144" s="652"/>
      <c r="I144" s="652"/>
      <c r="J144" s="652">
        <v>1</v>
      </c>
      <c r="K144" s="652">
        <v>457</v>
      </c>
      <c r="L144" s="652"/>
      <c r="M144" s="652">
        <v>457</v>
      </c>
      <c r="N144" s="652">
        <v>7</v>
      </c>
      <c r="O144" s="652">
        <v>3223</v>
      </c>
      <c r="P144" s="665"/>
      <c r="Q144" s="653">
        <v>460.42857142857144</v>
      </c>
    </row>
    <row r="145" spans="1:17" ht="14.4" customHeight="1" x14ac:dyDescent="0.3">
      <c r="A145" s="648" t="s">
        <v>3568</v>
      </c>
      <c r="B145" s="649" t="s">
        <v>3569</v>
      </c>
      <c r="C145" s="649" t="s">
        <v>2624</v>
      </c>
      <c r="D145" s="649" t="s">
        <v>3423</v>
      </c>
      <c r="E145" s="649" t="s">
        <v>3424</v>
      </c>
      <c r="F145" s="652"/>
      <c r="G145" s="652"/>
      <c r="H145" s="652"/>
      <c r="I145" s="652"/>
      <c r="J145" s="652"/>
      <c r="K145" s="652"/>
      <c r="L145" s="652"/>
      <c r="M145" s="652"/>
      <c r="N145" s="652">
        <v>2</v>
      </c>
      <c r="O145" s="652">
        <v>2506</v>
      </c>
      <c r="P145" s="665"/>
      <c r="Q145" s="653">
        <v>1253</v>
      </c>
    </row>
    <row r="146" spans="1:17" ht="14.4" customHeight="1" x14ac:dyDescent="0.3">
      <c r="A146" s="648" t="s">
        <v>3568</v>
      </c>
      <c r="B146" s="649" t="s">
        <v>3569</v>
      </c>
      <c r="C146" s="649" t="s">
        <v>2624</v>
      </c>
      <c r="D146" s="649" t="s">
        <v>3602</v>
      </c>
      <c r="E146" s="649" t="s">
        <v>3603</v>
      </c>
      <c r="F146" s="652">
        <v>8</v>
      </c>
      <c r="G146" s="652">
        <v>3400</v>
      </c>
      <c r="H146" s="652">
        <v>1</v>
      </c>
      <c r="I146" s="652">
        <v>425</v>
      </c>
      <c r="J146" s="652">
        <v>12</v>
      </c>
      <c r="K146" s="652">
        <v>5148</v>
      </c>
      <c r="L146" s="652">
        <v>1.5141176470588236</v>
      </c>
      <c r="M146" s="652">
        <v>429</v>
      </c>
      <c r="N146" s="652">
        <v>9</v>
      </c>
      <c r="O146" s="652">
        <v>3891</v>
      </c>
      <c r="P146" s="665">
        <v>1.1444117647058825</v>
      </c>
      <c r="Q146" s="653">
        <v>432.33333333333331</v>
      </c>
    </row>
    <row r="147" spans="1:17" ht="14.4" customHeight="1" x14ac:dyDescent="0.3">
      <c r="A147" s="648" t="s">
        <v>3568</v>
      </c>
      <c r="B147" s="649" t="s">
        <v>3569</v>
      </c>
      <c r="C147" s="649" t="s">
        <v>2624</v>
      </c>
      <c r="D147" s="649" t="s">
        <v>3604</v>
      </c>
      <c r="E147" s="649" t="s">
        <v>3605</v>
      </c>
      <c r="F147" s="652">
        <v>92</v>
      </c>
      <c r="G147" s="652">
        <v>4876</v>
      </c>
      <c r="H147" s="652">
        <v>1</v>
      </c>
      <c r="I147" s="652">
        <v>53</v>
      </c>
      <c r="J147" s="652">
        <v>32</v>
      </c>
      <c r="K147" s="652">
        <v>1696</v>
      </c>
      <c r="L147" s="652">
        <v>0.34782608695652173</v>
      </c>
      <c r="M147" s="652">
        <v>53</v>
      </c>
      <c r="N147" s="652">
        <v>78</v>
      </c>
      <c r="O147" s="652">
        <v>4180</v>
      </c>
      <c r="P147" s="665">
        <v>0.85726004922067267</v>
      </c>
      <c r="Q147" s="653">
        <v>53.589743589743591</v>
      </c>
    </row>
    <row r="148" spans="1:17" ht="14.4" customHeight="1" x14ac:dyDescent="0.3">
      <c r="A148" s="648" t="s">
        <v>3568</v>
      </c>
      <c r="B148" s="649" t="s">
        <v>3569</v>
      </c>
      <c r="C148" s="649" t="s">
        <v>2624</v>
      </c>
      <c r="D148" s="649" t="s">
        <v>3606</v>
      </c>
      <c r="E148" s="649" t="s">
        <v>3607</v>
      </c>
      <c r="F148" s="652">
        <v>208</v>
      </c>
      <c r="G148" s="652">
        <v>34112</v>
      </c>
      <c r="H148" s="652">
        <v>1</v>
      </c>
      <c r="I148" s="652">
        <v>164</v>
      </c>
      <c r="J148" s="652">
        <v>301</v>
      </c>
      <c r="K148" s="652">
        <v>49665</v>
      </c>
      <c r="L148" s="652">
        <v>1.4559392589118199</v>
      </c>
      <c r="M148" s="652">
        <v>165</v>
      </c>
      <c r="N148" s="652">
        <v>265</v>
      </c>
      <c r="O148" s="652">
        <v>44238</v>
      </c>
      <c r="P148" s="665">
        <v>1.2968456848030019</v>
      </c>
      <c r="Q148" s="653">
        <v>166.93584905660379</v>
      </c>
    </row>
    <row r="149" spans="1:17" ht="14.4" customHeight="1" x14ac:dyDescent="0.3">
      <c r="A149" s="648" t="s">
        <v>3568</v>
      </c>
      <c r="B149" s="649" t="s">
        <v>3569</v>
      </c>
      <c r="C149" s="649" t="s">
        <v>2624</v>
      </c>
      <c r="D149" s="649" t="s">
        <v>3608</v>
      </c>
      <c r="E149" s="649" t="s">
        <v>3609</v>
      </c>
      <c r="F149" s="652"/>
      <c r="G149" s="652"/>
      <c r="H149" s="652"/>
      <c r="I149" s="652"/>
      <c r="J149" s="652"/>
      <c r="K149" s="652"/>
      <c r="L149" s="652"/>
      <c r="M149" s="652"/>
      <c r="N149" s="652">
        <v>1</v>
      </c>
      <c r="O149" s="652">
        <v>79</v>
      </c>
      <c r="P149" s="665"/>
      <c r="Q149" s="653">
        <v>79</v>
      </c>
    </row>
    <row r="150" spans="1:17" ht="14.4" customHeight="1" x14ac:dyDescent="0.3">
      <c r="A150" s="648" t="s">
        <v>3568</v>
      </c>
      <c r="B150" s="649" t="s">
        <v>3569</v>
      </c>
      <c r="C150" s="649" t="s">
        <v>2624</v>
      </c>
      <c r="D150" s="649" t="s">
        <v>3610</v>
      </c>
      <c r="E150" s="649" t="s">
        <v>3611</v>
      </c>
      <c r="F150" s="652"/>
      <c r="G150" s="652"/>
      <c r="H150" s="652"/>
      <c r="I150" s="652"/>
      <c r="J150" s="652">
        <v>1</v>
      </c>
      <c r="K150" s="652">
        <v>164</v>
      </c>
      <c r="L150" s="652"/>
      <c r="M150" s="652">
        <v>164</v>
      </c>
      <c r="N150" s="652"/>
      <c r="O150" s="652"/>
      <c r="P150" s="665"/>
      <c r="Q150" s="653"/>
    </row>
    <row r="151" spans="1:17" ht="14.4" customHeight="1" x14ac:dyDescent="0.3">
      <c r="A151" s="648" t="s">
        <v>3568</v>
      </c>
      <c r="B151" s="649" t="s">
        <v>3569</v>
      </c>
      <c r="C151" s="649" t="s">
        <v>2624</v>
      </c>
      <c r="D151" s="649" t="s">
        <v>3612</v>
      </c>
      <c r="E151" s="649" t="s">
        <v>3613</v>
      </c>
      <c r="F151" s="652">
        <v>6</v>
      </c>
      <c r="G151" s="652">
        <v>954</v>
      </c>
      <c r="H151" s="652">
        <v>1</v>
      </c>
      <c r="I151" s="652">
        <v>159</v>
      </c>
      <c r="J151" s="652">
        <v>9</v>
      </c>
      <c r="K151" s="652">
        <v>1440</v>
      </c>
      <c r="L151" s="652">
        <v>1.5094339622641511</v>
      </c>
      <c r="M151" s="652">
        <v>160</v>
      </c>
      <c r="N151" s="652">
        <v>31</v>
      </c>
      <c r="O151" s="652">
        <v>4966</v>
      </c>
      <c r="P151" s="665">
        <v>5.2054507337526204</v>
      </c>
      <c r="Q151" s="653">
        <v>160.19354838709677</v>
      </c>
    </row>
    <row r="152" spans="1:17" ht="14.4" customHeight="1" x14ac:dyDescent="0.3">
      <c r="A152" s="648" t="s">
        <v>3568</v>
      </c>
      <c r="B152" s="649" t="s">
        <v>3569</v>
      </c>
      <c r="C152" s="649" t="s">
        <v>2624</v>
      </c>
      <c r="D152" s="649" t="s">
        <v>3467</v>
      </c>
      <c r="E152" s="649" t="s">
        <v>3468</v>
      </c>
      <c r="F152" s="652"/>
      <c r="G152" s="652"/>
      <c r="H152" s="652"/>
      <c r="I152" s="652"/>
      <c r="J152" s="652"/>
      <c r="K152" s="652"/>
      <c r="L152" s="652"/>
      <c r="M152" s="652"/>
      <c r="N152" s="652">
        <v>8</v>
      </c>
      <c r="O152" s="652">
        <v>8032</v>
      </c>
      <c r="P152" s="665"/>
      <c r="Q152" s="653">
        <v>1004</v>
      </c>
    </row>
    <row r="153" spans="1:17" ht="14.4" customHeight="1" x14ac:dyDescent="0.3">
      <c r="A153" s="648" t="s">
        <v>3568</v>
      </c>
      <c r="B153" s="649" t="s">
        <v>3569</v>
      </c>
      <c r="C153" s="649" t="s">
        <v>2624</v>
      </c>
      <c r="D153" s="649" t="s">
        <v>3614</v>
      </c>
      <c r="E153" s="649" t="s">
        <v>3615</v>
      </c>
      <c r="F153" s="652"/>
      <c r="G153" s="652"/>
      <c r="H153" s="652"/>
      <c r="I153" s="652"/>
      <c r="J153" s="652">
        <v>1</v>
      </c>
      <c r="K153" s="652">
        <v>167</v>
      </c>
      <c r="L153" s="652"/>
      <c r="M153" s="652">
        <v>167</v>
      </c>
      <c r="N153" s="652">
        <v>1</v>
      </c>
      <c r="O153" s="652">
        <v>169</v>
      </c>
      <c r="P153" s="665"/>
      <c r="Q153" s="653">
        <v>169</v>
      </c>
    </row>
    <row r="154" spans="1:17" ht="14.4" customHeight="1" x14ac:dyDescent="0.3">
      <c r="A154" s="648" t="s">
        <v>3568</v>
      </c>
      <c r="B154" s="649" t="s">
        <v>3569</v>
      </c>
      <c r="C154" s="649" t="s">
        <v>2624</v>
      </c>
      <c r="D154" s="649" t="s">
        <v>3616</v>
      </c>
      <c r="E154" s="649" t="s">
        <v>3617</v>
      </c>
      <c r="F154" s="652"/>
      <c r="G154" s="652"/>
      <c r="H154" s="652"/>
      <c r="I154" s="652"/>
      <c r="J154" s="652"/>
      <c r="K154" s="652"/>
      <c r="L154" s="652"/>
      <c r="M154" s="652"/>
      <c r="N154" s="652">
        <v>8</v>
      </c>
      <c r="O154" s="652">
        <v>17948</v>
      </c>
      <c r="P154" s="665"/>
      <c r="Q154" s="653">
        <v>2243.5</v>
      </c>
    </row>
    <row r="155" spans="1:17" ht="14.4" customHeight="1" x14ac:dyDescent="0.3">
      <c r="A155" s="648" t="s">
        <v>3568</v>
      </c>
      <c r="B155" s="649" t="s">
        <v>3569</v>
      </c>
      <c r="C155" s="649" t="s">
        <v>2624</v>
      </c>
      <c r="D155" s="649" t="s">
        <v>3618</v>
      </c>
      <c r="E155" s="649" t="s">
        <v>3619</v>
      </c>
      <c r="F155" s="652">
        <v>1</v>
      </c>
      <c r="G155" s="652">
        <v>1985</v>
      </c>
      <c r="H155" s="652">
        <v>1</v>
      </c>
      <c r="I155" s="652">
        <v>1985</v>
      </c>
      <c r="J155" s="652"/>
      <c r="K155" s="652"/>
      <c r="L155" s="652"/>
      <c r="M155" s="652"/>
      <c r="N155" s="652"/>
      <c r="O155" s="652"/>
      <c r="P155" s="665"/>
      <c r="Q155" s="653"/>
    </row>
    <row r="156" spans="1:17" ht="14.4" customHeight="1" x14ac:dyDescent="0.3">
      <c r="A156" s="648" t="s">
        <v>3568</v>
      </c>
      <c r="B156" s="649" t="s">
        <v>3569</v>
      </c>
      <c r="C156" s="649" t="s">
        <v>2624</v>
      </c>
      <c r="D156" s="649" t="s">
        <v>3620</v>
      </c>
      <c r="E156" s="649" t="s">
        <v>3621</v>
      </c>
      <c r="F156" s="652"/>
      <c r="G156" s="652"/>
      <c r="H156" s="652"/>
      <c r="I156" s="652"/>
      <c r="J156" s="652">
        <v>5</v>
      </c>
      <c r="K156" s="652">
        <v>1115</v>
      </c>
      <c r="L156" s="652"/>
      <c r="M156" s="652">
        <v>223</v>
      </c>
      <c r="N156" s="652">
        <v>8</v>
      </c>
      <c r="O156" s="652">
        <v>1800</v>
      </c>
      <c r="P156" s="665"/>
      <c r="Q156" s="653">
        <v>225</v>
      </c>
    </row>
    <row r="157" spans="1:17" ht="14.4" customHeight="1" x14ac:dyDescent="0.3">
      <c r="A157" s="648" t="s">
        <v>3568</v>
      </c>
      <c r="B157" s="649" t="s">
        <v>3569</v>
      </c>
      <c r="C157" s="649" t="s">
        <v>2624</v>
      </c>
      <c r="D157" s="649" t="s">
        <v>3622</v>
      </c>
      <c r="E157" s="649" t="s">
        <v>3623</v>
      </c>
      <c r="F157" s="652"/>
      <c r="G157" s="652"/>
      <c r="H157" s="652"/>
      <c r="I157" s="652"/>
      <c r="J157" s="652">
        <v>1</v>
      </c>
      <c r="K157" s="652">
        <v>404</v>
      </c>
      <c r="L157" s="652"/>
      <c r="M157" s="652">
        <v>404</v>
      </c>
      <c r="N157" s="652"/>
      <c r="O157" s="652"/>
      <c r="P157" s="665"/>
      <c r="Q157" s="653"/>
    </row>
    <row r="158" spans="1:17" ht="14.4" customHeight="1" x14ac:dyDescent="0.3">
      <c r="A158" s="648" t="s">
        <v>3568</v>
      </c>
      <c r="B158" s="649" t="s">
        <v>3569</v>
      </c>
      <c r="C158" s="649" t="s">
        <v>2624</v>
      </c>
      <c r="D158" s="649" t="s">
        <v>3624</v>
      </c>
      <c r="E158" s="649" t="s">
        <v>3625</v>
      </c>
      <c r="F158" s="652">
        <v>1</v>
      </c>
      <c r="G158" s="652">
        <v>265</v>
      </c>
      <c r="H158" s="652">
        <v>1</v>
      </c>
      <c r="I158" s="652">
        <v>265</v>
      </c>
      <c r="J158" s="652"/>
      <c r="K158" s="652"/>
      <c r="L158" s="652"/>
      <c r="M158" s="652"/>
      <c r="N158" s="652"/>
      <c r="O158" s="652"/>
      <c r="P158" s="665"/>
      <c r="Q158" s="653"/>
    </row>
    <row r="159" spans="1:17" ht="14.4" customHeight="1" x14ac:dyDescent="0.3">
      <c r="A159" s="648" t="s">
        <v>3626</v>
      </c>
      <c r="B159" s="649" t="s">
        <v>604</v>
      </c>
      <c r="C159" s="649" t="s">
        <v>2624</v>
      </c>
      <c r="D159" s="649" t="s">
        <v>3627</v>
      </c>
      <c r="E159" s="649" t="s">
        <v>3628</v>
      </c>
      <c r="F159" s="652">
        <v>99</v>
      </c>
      <c r="G159" s="652">
        <v>15642</v>
      </c>
      <c r="H159" s="652">
        <v>1</v>
      </c>
      <c r="I159" s="652">
        <v>158</v>
      </c>
      <c r="J159" s="652">
        <v>106</v>
      </c>
      <c r="K159" s="652">
        <v>16854</v>
      </c>
      <c r="L159" s="652">
        <v>1.0774836977368623</v>
      </c>
      <c r="M159" s="652">
        <v>159</v>
      </c>
      <c r="N159" s="652">
        <v>133</v>
      </c>
      <c r="O159" s="652">
        <v>21235</v>
      </c>
      <c r="P159" s="665">
        <v>1.3575629714870221</v>
      </c>
      <c r="Q159" s="653">
        <v>159.66165413533835</v>
      </c>
    </row>
    <row r="160" spans="1:17" ht="14.4" customHeight="1" x14ac:dyDescent="0.3">
      <c r="A160" s="648" t="s">
        <v>3626</v>
      </c>
      <c r="B160" s="649" t="s">
        <v>604</v>
      </c>
      <c r="C160" s="649" t="s">
        <v>2624</v>
      </c>
      <c r="D160" s="649" t="s">
        <v>3629</v>
      </c>
      <c r="E160" s="649" t="s">
        <v>3630</v>
      </c>
      <c r="F160" s="652"/>
      <c r="G160" s="652"/>
      <c r="H160" s="652"/>
      <c r="I160" s="652"/>
      <c r="J160" s="652"/>
      <c r="K160" s="652"/>
      <c r="L160" s="652"/>
      <c r="M160" s="652"/>
      <c r="N160" s="652">
        <v>1</v>
      </c>
      <c r="O160" s="652">
        <v>1165</v>
      </c>
      <c r="P160" s="665"/>
      <c r="Q160" s="653">
        <v>1165</v>
      </c>
    </row>
    <row r="161" spans="1:17" ht="14.4" customHeight="1" x14ac:dyDescent="0.3">
      <c r="A161" s="648" t="s">
        <v>3626</v>
      </c>
      <c r="B161" s="649" t="s">
        <v>604</v>
      </c>
      <c r="C161" s="649" t="s">
        <v>2624</v>
      </c>
      <c r="D161" s="649" t="s">
        <v>3631</v>
      </c>
      <c r="E161" s="649" t="s">
        <v>3632</v>
      </c>
      <c r="F161" s="652">
        <v>22</v>
      </c>
      <c r="G161" s="652">
        <v>858</v>
      </c>
      <c r="H161" s="652">
        <v>1</v>
      </c>
      <c r="I161" s="652">
        <v>39</v>
      </c>
      <c r="J161" s="652">
        <v>25</v>
      </c>
      <c r="K161" s="652">
        <v>975</v>
      </c>
      <c r="L161" s="652">
        <v>1.1363636363636365</v>
      </c>
      <c r="M161" s="652">
        <v>39</v>
      </c>
      <c r="N161" s="652">
        <v>47</v>
      </c>
      <c r="O161" s="652">
        <v>1866</v>
      </c>
      <c r="P161" s="665">
        <v>2.174825174825175</v>
      </c>
      <c r="Q161" s="653">
        <v>39.702127659574465</v>
      </c>
    </row>
    <row r="162" spans="1:17" ht="14.4" customHeight="1" x14ac:dyDescent="0.3">
      <c r="A162" s="648" t="s">
        <v>3626</v>
      </c>
      <c r="B162" s="649" t="s">
        <v>604</v>
      </c>
      <c r="C162" s="649" t="s">
        <v>2624</v>
      </c>
      <c r="D162" s="649" t="s">
        <v>3633</v>
      </c>
      <c r="E162" s="649" t="s">
        <v>3634</v>
      </c>
      <c r="F162" s="652">
        <v>2</v>
      </c>
      <c r="G162" s="652">
        <v>808</v>
      </c>
      <c r="H162" s="652">
        <v>1</v>
      </c>
      <c r="I162" s="652">
        <v>404</v>
      </c>
      <c r="J162" s="652"/>
      <c r="K162" s="652"/>
      <c r="L162" s="652"/>
      <c r="M162" s="652"/>
      <c r="N162" s="652"/>
      <c r="O162" s="652"/>
      <c r="P162" s="665"/>
      <c r="Q162" s="653"/>
    </row>
    <row r="163" spans="1:17" ht="14.4" customHeight="1" x14ac:dyDescent="0.3">
      <c r="A163" s="648" t="s">
        <v>3626</v>
      </c>
      <c r="B163" s="649" t="s">
        <v>604</v>
      </c>
      <c r="C163" s="649" t="s">
        <v>2624</v>
      </c>
      <c r="D163" s="649" t="s">
        <v>3635</v>
      </c>
      <c r="E163" s="649" t="s">
        <v>3636</v>
      </c>
      <c r="F163" s="652">
        <v>7</v>
      </c>
      <c r="G163" s="652">
        <v>2674</v>
      </c>
      <c r="H163" s="652">
        <v>1</v>
      </c>
      <c r="I163" s="652">
        <v>382</v>
      </c>
      <c r="J163" s="652"/>
      <c r="K163" s="652"/>
      <c r="L163" s="652"/>
      <c r="M163" s="652"/>
      <c r="N163" s="652"/>
      <c r="O163" s="652"/>
      <c r="P163" s="665"/>
      <c r="Q163" s="653"/>
    </row>
    <row r="164" spans="1:17" ht="14.4" customHeight="1" x14ac:dyDescent="0.3">
      <c r="A164" s="648" t="s">
        <v>3626</v>
      </c>
      <c r="B164" s="649" t="s">
        <v>604</v>
      </c>
      <c r="C164" s="649" t="s">
        <v>2624</v>
      </c>
      <c r="D164" s="649" t="s">
        <v>3637</v>
      </c>
      <c r="E164" s="649" t="s">
        <v>3638</v>
      </c>
      <c r="F164" s="652">
        <v>3</v>
      </c>
      <c r="G164" s="652">
        <v>1332</v>
      </c>
      <c r="H164" s="652">
        <v>1</v>
      </c>
      <c r="I164" s="652">
        <v>444</v>
      </c>
      <c r="J164" s="652"/>
      <c r="K164" s="652"/>
      <c r="L164" s="652"/>
      <c r="M164" s="652"/>
      <c r="N164" s="652">
        <v>6</v>
      </c>
      <c r="O164" s="652">
        <v>2667</v>
      </c>
      <c r="P164" s="665">
        <v>2.0022522522522523</v>
      </c>
      <c r="Q164" s="653">
        <v>444.5</v>
      </c>
    </row>
    <row r="165" spans="1:17" ht="14.4" customHeight="1" x14ac:dyDescent="0.3">
      <c r="A165" s="648" t="s">
        <v>3626</v>
      </c>
      <c r="B165" s="649" t="s">
        <v>604</v>
      </c>
      <c r="C165" s="649" t="s">
        <v>2624</v>
      </c>
      <c r="D165" s="649" t="s">
        <v>3639</v>
      </c>
      <c r="E165" s="649" t="s">
        <v>3640</v>
      </c>
      <c r="F165" s="652">
        <v>1</v>
      </c>
      <c r="G165" s="652">
        <v>40</v>
      </c>
      <c r="H165" s="652">
        <v>1</v>
      </c>
      <c r="I165" s="652">
        <v>40</v>
      </c>
      <c r="J165" s="652"/>
      <c r="K165" s="652"/>
      <c r="L165" s="652"/>
      <c r="M165" s="652"/>
      <c r="N165" s="652"/>
      <c r="O165" s="652"/>
      <c r="P165" s="665"/>
      <c r="Q165" s="653"/>
    </row>
    <row r="166" spans="1:17" ht="14.4" customHeight="1" x14ac:dyDescent="0.3">
      <c r="A166" s="648" t="s">
        <v>3626</v>
      </c>
      <c r="B166" s="649" t="s">
        <v>604</v>
      </c>
      <c r="C166" s="649" t="s">
        <v>2624</v>
      </c>
      <c r="D166" s="649" t="s">
        <v>3641</v>
      </c>
      <c r="E166" s="649" t="s">
        <v>3642</v>
      </c>
      <c r="F166" s="652">
        <v>2</v>
      </c>
      <c r="G166" s="652">
        <v>980</v>
      </c>
      <c r="H166" s="652">
        <v>1</v>
      </c>
      <c r="I166" s="652">
        <v>490</v>
      </c>
      <c r="J166" s="652"/>
      <c r="K166" s="652"/>
      <c r="L166" s="652"/>
      <c r="M166" s="652"/>
      <c r="N166" s="652"/>
      <c r="O166" s="652"/>
      <c r="P166" s="665"/>
      <c r="Q166" s="653"/>
    </row>
    <row r="167" spans="1:17" ht="14.4" customHeight="1" x14ac:dyDescent="0.3">
      <c r="A167" s="648" t="s">
        <v>3626</v>
      </c>
      <c r="B167" s="649" t="s">
        <v>604</v>
      </c>
      <c r="C167" s="649" t="s">
        <v>2624</v>
      </c>
      <c r="D167" s="649" t="s">
        <v>3643</v>
      </c>
      <c r="E167" s="649" t="s">
        <v>3644</v>
      </c>
      <c r="F167" s="652"/>
      <c r="G167" s="652"/>
      <c r="H167" s="652"/>
      <c r="I167" s="652"/>
      <c r="J167" s="652">
        <v>6</v>
      </c>
      <c r="K167" s="652">
        <v>186</v>
      </c>
      <c r="L167" s="652"/>
      <c r="M167" s="652">
        <v>31</v>
      </c>
      <c r="N167" s="652">
        <v>4</v>
      </c>
      <c r="O167" s="652">
        <v>124</v>
      </c>
      <c r="P167" s="665"/>
      <c r="Q167" s="653">
        <v>31</v>
      </c>
    </row>
    <row r="168" spans="1:17" ht="14.4" customHeight="1" x14ac:dyDescent="0.3">
      <c r="A168" s="648" t="s">
        <v>3626</v>
      </c>
      <c r="B168" s="649" t="s">
        <v>604</v>
      </c>
      <c r="C168" s="649" t="s">
        <v>2624</v>
      </c>
      <c r="D168" s="649" t="s">
        <v>3645</v>
      </c>
      <c r="E168" s="649" t="s">
        <v>3646</v>
      </c>
      <c r="F168" s="652">
        <v>26</v>
      </c>
      <c r="G168" s="652">
        <v>2912</v>
      </c>
      <c r="H168" s="652">
        <v>1</v>
      </c>
      <c r="I168" s="652">
        <v>112</v>
      </c>
      <c r="J168" s="652">
        <v>36</v>
      </c>
      <c r="K168" s="652">
        <v>4068</v>
      </c>
      <c r="L168" s="652">
        <v>1.3969780219780219</v>
      </c>
      <c r="M168" s="652">
        <v>113</v>
      </c>
      <c r="N168" s="652">
        <v>57</v>
      </c>
      <c r="O168" s="652">
        <v>6519</v>
      </c>
      <c r="P168" s="665">
        <v>2.2386675824175826</v>
      </c>
      <c r="Q168" s="653">
        <v>114.36842105263158</v>
      </c>
    </row>
    <row r="169" spans="1:17" ht="14.4" customHeight="1" x14ac:dyDescent="0.3">
      <c r="A169" s="648" t="s">
        <v>3626</v>
      </c>
      <c r="B169" s="649" t="s">
        <v>604</v>
      </c>
      <c r="C169" s="649" t="s">
        <v>2624</v>
      </c>
      <c r="D169" s="649" t="s">
        <v>3647</v>
      </c>
      <c r="E169" s="649" t="s">
        <v>3648</v>
      </c>
      <c r="F169" s="652">
        <v>4</v>
      </c>
      <c r="G169" s="652">
        <v>332</v>
      </c>
      <c r="H169" s="652">
        <v>1</v>
      </c>
      <c r="I169" s="652">
        <v>83</v>
      </c>
      <c r="J169" s="652">
        <v>4</v>
      </c>
      <c r="K169" s="652">
        <v>336</v>
      </c>
      <c r="L169" s="652">
        <v>1.0120481927710843</v>
      </c>
      <c r="M169" s="652">
        <v>84</v>
      </c>
      <c r="N169" s="652">
        <v>15</v>
      </c>
      <c r="O169" s="652">
        <v>1271</v>
      </c>
      <c r="P169" s="665">
        <v>3.8283132530120483</v>
      </c>
      <c r="Q169" s="653">
        <v>84.733333333333334</v>
      </c>
    </row>
    <row r="170" spans="1:17" ht="14.4" customHeight="1" x14ac:dyDescent="0.3">
      <c r="A170" s="648" t="s">
        <v>3626</v>
      </c>
      <c r="B170" s="649" t="s">
        <v>604</v>
      </c>
      <c r="C170" s="649" t="s">
        <v>2624</v>
      </c>
      <c r="D170" s="649" t="s">
        <v>3649</v>
      </c>
      <c r="E170" s="649" t="s">
        <v>3650</v>
      </c>
      <c r="F170" s="652">
        <v>1</v>
      </c>
      <c r="G170" s="652">
        <v>21</v>
      </c>
      <c r="H170" s="652">
        <v>1</v>
      </c>
      <c r="I170" s="652">
        <v>21</v>
      </c>
      <c r="J170" s="652">
        <v>1</v>
      </c>
      <c r="K170" s="652">
        <v>21</v>
      </c>
      <c r="L170" s="652">
        <v>1</v>
      </c>
      <c r="M170" s="652">
        <v>21</v>
      </c>
      <c r="N170" s="652">
        <v>3</v>
      </c>
      <c r="O170" s="652">
        <v>63</v>
      </c>
      <c r="P170" s="665">
        <v>3</v>
      </c>
      <c r="Q170" s="653">
        <v>21</v>
      </c>
    </row>
    <row r="171" spans="1:17" ht="14.4" customHeight="1" x14ac:dyDescent="0.3">
      <c r="A171" s="648" t="s">
        <v>3626</v>
      </c>
      <c r="B171" s="649" t="s">
        <v>604</v>
      </c>
      <c r="C171" s="649" t="s">
        <v>2624</v>
      </c>
      <c r="D171" s="649" t="s">
        <v>3651</v>
      </c>
      <c r="E171" s="649" t="s">
        <v>3652</v>
      </c>
      <c r="F171" s="652"/>
      <c r="G171" s="652"/>
      <c r="H171" s="652"/>
      <c r="I171" s="652"/>
      <c r="J171" s="652"/>
      <c r="K171" s="652"/>
      <c r="L171" s="652"/>
      <c r="M171" s="652"/>
      <c r="N171" s="652">
        <v>20</v>
      </c>
      <c r="O171" s="652">
        <v>9729</v>
      </c>
      <c r="P171" s="665"/>
      <c r="Q171" s="653">
        <v>486.45</v>
      </c>
    </row>
    <row r="172" spans="1:17" ht="14.4" customHeight="1" x14ac:dyDescent="0.3">
      <c r="A172" s="648" t="s">
        <v>3626</v>
      </c>
      <c r="B172" s="649" t="s">
        <v>604</v>
      </c>
      <c r="C172" s="649" t="s">
        <v>2624</v>
      </c>
      <c r="D172" s="649" t="s">
        <v>3653</v>
      </c>
      <c r="E172" s="649" t="s">
        <v>3654</v>
      </c>
      <c r="F172" s="652">
        <v>11</v>
      </c>
      <c r="G172" s="652">
        <v>440</v>
      </c>
      <c r="H172" s="652">
        <v>1</v>
      </c>
      <c r="I172" s="652">
        <v>40</v>
      </c>
      <c r="J172" s="652">
        <v>19</v>
      </c>
      <c r="K172" s="652">
        <v>760</v>
      </c>
      <c r="L172" s="652">
        <v>1.7272727272727273</v>
      </c>
      <c r="M172" s="652">
        <v>40</v>
      </c>
      <c r="N172" s="652">
        <v>14</v>
      </c>
      <c r="O172" s="652">
        <v>570</v>
      </c>
      <c r="P172" s="665">
        <v>1.2954545454545454</v>
      </c>
      <c r="Q172" s="653">
        <v>40.714285714285715</v>
      </c>
    </row>
    <row r="173" spans="1:17" ht="14.4" customHeight="1" x14ac:dyDescent="0.3">
      <c r="A173" s="648" t="s">
        <v>3626</v>
      </c>
      <c r="B173" s="649" t="s">
        <v>604</v>
      </c>
      <c r="C173" s="649" t="s">
        <v>2624</v>
      </c>
      <c r="D173" s="649" t="s">
        <v>3655</v>
      </c>
      <c r="E173" s="649" t="s">
        <v>3656</v>
      </c>
      <c r="F173" s="652"/>
      <c r="G173" s="652"/>
      <c r="H173" s="652"/>
      <c r="I173" s="652"/>
      <c r="J173" s="652"/>
      <c r="K173" s="652"/>
      <c r="L173" s="652"/>
      <c r="M173" s="652"/>
      <c r="N173" s="652">
        <v>1</v>
      </c>
      <c r="O173" s="652">
        <v>1731</v>
      </c>
      <c r="P173" s="665"/>
      <c r="Q173" s="653">
        <v>1731</v>
      </c>
    </row>
    <row r="174" spans="1:17" ht="14.4" customHeight="1" x14ac:dyDescent="0.3">
      <c r="A174" s="648" t="s">
        <v>3657</v>
      </c>
      <c r="B174" s="649" t="s">
        <v>3477</v>
      </c>
      <c r="C174" s="649" t="s">
        <v>2624</v>
      </c>
      <c r="D174" s="649" t="s">
        <v>3658</v>
      </c>
      <c r="E174" s="649" t="s">
        <v>3659</v>
      </c>
      <c r="F174" s="652"/>
      <c r="G174" s="652"/>
      <c r="H174" s="652"/>
      <c r="I174" s="652"/>
      <c r="J174" s="652"/>
      <c r="K174" s="652"/>
      <c r="L174" s="652"/>
      <c r="M174" s="652"/>
      <c r="N174" s="652">
        <v>2</v>
      </c>
      <c r="O174" s="652">
        <v>7752</v>
      </c>
      <c r="P174" s="665"/>
      <c r="Q174" s="653">
        <v>3876</v>
      </c>
    </row>
    <row r="175" spans="1:17" ht="14.4" customHeight="1" x14ac:dyDescent="0.3">
      <c r="A175" s="648" t="s">
        <v>3657</v>
      </c>
      <c r="B175" s="649" t="s">
        <v>3477</v>
      </c>
      <c r="C175" s="649" t="s">
        <v>2624</v>
      </c>
      <c r="D175" s="649" t="s">
        <v>3660</v>
      </c>
      <c r="E175" s="649" t="s">
        <v>3661</v>
      </c>
      <c r="F175" s="652"/>
      <c r="G175" s="652"/>
      <c r="H175" s="652"/>
      <c r="I175" s="652"/>
      <c r="J175" s="652"/>
      <c r="K175" s="652"/>
      <c r="L175" s="652"/>
      <c r="M175" s="652"/>
      <c r="N175" s="652">
        <v>2</v>
      </c>
      <c r="O175" s="652">
        <v>2014</v>
      </c>
      <c r="P175" s="665"/>
      <c r="Q175" s="653">
        <v>1007</v>
      </c>
    </row>
    <row r="176" spans="1:17" ht="14.4" customHeight="1" x14ac:dyDescent="0.3">
      <c r="A176" s="648" t="s">
        <v>3657</v>
      </c>
      <c r="B176" s="649" t="s">
        <v>3477</v>
      </c>
      <c r="C176" s="649" t="s">
        <v>2624</v>
      </c>
      <c r="D176" s="649" t="s">
        <v>3662</v>
      </c>
      <c r="E176" s="649" t="s">
        <v>3663</v>
      </c>
      <c r="F176" s="652"/>
      <c r="G176" s="652"/>
      <c r="H176" s="652"/>
      <c r="I176" s="652"/>
      <c r="J176" s="652"/>
      <c r="K176" s="652"/>
      <c r="L176" s="652"/>
      <c r="M176" s="652"/>
      <c r="N176" s="652">
        <v>2</v>
      </c>
      <c r="O176" s="652">
        <v>436</v>
      </c>
      <c r="P176" s="665"/>
      <c r="Q176" s="653">
        <v>218</v>
      </c>
    </row>
    <row r="177" spans="1:17" ht="14.4" customHeight="1" x14ac:dyDescent="0.3">
      <c r="A177" s="648" t="s">
        <v>3657</v>
      </c>
      <c r="B177" s="649" t="s">
        <v>3477</v>
      </c>
      <c r="C177" s="649" t="s">
        <v>2624</v>
      </c>
      <c r="D177" s="649" t="s">
        <v>3664</v>
      </c>
      <c r="E177" s="649" t="s">
        <v>3665</v>
      </c>
      <c r="F177" s="652"/>
      <c r="G177" s="652"/>
      <c r="H177" s="652"/>
      <c r="I177" s="652"/>
      <c r="J177" s="652"/>
      <c r="K177" s="652"/>
      <c r="L177" s="652"/>
      <c r="M177" s="652"/>
      <c r="N177" s="652">
        <v>2</v>
      </c>
      <c r="O177" s="652">
        <v>46</v>
      </c>
      <c r="P177" s="665"/>
      <c r="Q177" s="653">
        <v>23</v>
      </c>
    </row>
    <row r="178" spans="1:17" ht="14.4" customHeight="1" x14ac:dyDescent="0.3">
      <c r="A178" s="648" t="s">
        <v>3657</v>
      </c>
      <c r="B178" s="649" t="s">
        <v>3477</v>
      </c>
      <c r="C178" s="649" t="s">
        <v>2624</v>
      </c>
      <c r="D178" s="649" t="s">
        <v>3423</v>
      </c>
      <c r="E178" s="649" t="s">
        <v>3424</v>
      </c>
      <c r="F178" s="652"/>
      <c r="G178" s="652"/>
      <c r="H178" s="652"/>
      <c r="I178" s="652"/>
      <c r="J178" s="652"/>
      <c r="K178" s="652"/>
      <c r="L178" s="652"/>
      <c r="M178" s="652"/>
      <c r="N178" s="652">
        <v>2</v>
      </c>
      <c r="O178" s="652">
        <v>2522</v>
      </c>
      <c r="P178" s="665"/>
      <c r="Q178" s="653">
        <v>1261</v>
      </c>
    </row>
    <row r="179" spans="1:17" ht="14.4" customHeight="1" x14ac:dyDescent="0.3">
      <c r="A179" s="648" t="s">
        <v>3657</v>
      </c>
      <c r="B179" s="649" t="s">
        <v>3477</v>
      </c>
      <c r="C179" s="649" t="s">
        <v>2624</v>
      </c>
      <c r="D179" s="649" t="s">
        <v>3666</v>
      </c>
      <c r="E179" s="649" t="s">
        <v>3667</v>
      </c>
      <c r="F179" s="652"/>
      <c r="G179" s="652"/>
      <c r="H179" s="652"/>
      <c r="I179" s="652"/>
      <c r="J179" s="652"/>
      <c r="K179" s="652"/>
      <c r="L179" s="652"/>
      <c r="M179" s="652"/>
      <c r="N179" s="652">
        <v>6</v>
      </c>
      <c r="O179" s="652">
        <v>2580</v>
      </c>
      <c r="P179" s="665"/>
      <c r="Q179" s="653">
        <v>430</v>
      </c>
    </row>
    <row r="180" spans="1:17" ht="14.4" customHeight="1" thickBot="1" x14ac:dyDescent="0.35">
      <c r="A180" s="654" t="s">
        <v>3657</v>
      </c>
      <c r="B180" s="655" t="s">
        <v>3477</v>
      </c>
      <c r="C180" s="655" t="s">
        <v>2624</v>
      </c>
      <c r="D180" s="655" t="s">
        <v>3467</v>
      </c>
      <c r="E180" s="655" t="s">
        <v>3468</v>
      </c>
      <c r="F180" s="658"/>
      <c r="G180" s="658"/>
      <c r="H180" s="658"/>
      <c r="I180" s="658"/>
      <c r="J180" s="658"/>
      <c r="K180" s="658"/>
      <c r="L180" s="658"/>
      <c r="M180" s="658"/>
      <c r="N180" s="658">
        <v>6</v>
      </c>
      <c r="O180" s="658">
        <v>6036</v>
      </c>
      <c r="P180" s="666"/>
      <c r="Q180" s="659">
        <v>1006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2291</v>
      </c>
      <c r="D3" s="197">
        <f>SUBTOTAL(9,D6:D1048576)</f>
        <v>1739</v>
      </c>
      <c r="E3" s="197">
        <f>SUBTOTAL(9,E6:E1048576)</f>
        <v>2124</v>
      </c>
      <c r="F3" s="198">
        <f>IF(OR(E3=0,C3=0),"",E3/C3)</f>
        <v>0.9271060672195548</v>
      </c>
      <c r="G3" s="452">
        <f>SUBTOTAL(9,G6:G1048576)</f>
        <v>2189.4443999999999</v>
      </c>
      <c r="H3" s="453">
        <f>SUBTOTAL(9,H6:H1048576)</f>
        <v>1660.9949999999999</v>
      </c>
      <c r="I3" s="453">
        <f>SUBTOTAL(9,I6:I1048576)</f>
        <v>2044.4246999999996</v>
      </c>
      <c r="J3" s="198">
        <f>IF(OR(I3=0,G3=0),"",I3/G3)</f>
        <v>0.9337641549609571</v>
      </c>
      <c r="K3" s="452">
        <f>SUBTOTAL(9,K6:K1048576)</f>
        <v>80.185000000000002</v>
      </c>
      <c r="L3" s="453">
        <f>SUBTOTAL(9,L6:L1048576)</f>
        <v>60.865000000000002</v>
      </c>
      <c r="M3" s="453">
        <f>SUBTOTAL(9,M6:M1048576)</f>
        <v>74.34</v>
      </c>
      <c r="N3" s="199">
        <f>IF(OR(M3=0,E3=0),"",M3/E3)</f>
        <v>3.5000000000000003E-2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6"/>
      <c r="B5" s="887"/>
      <c r="C5" s="890">
        <v>2012</v>
      </c>
      <c r="D5" s="890">
        <v>2013</v>
      </c>
      <c r="E5" s="890">
        <v>2014</v>
      </c>
      <c r="F5" s="891" t="s">
        <v>2</v>
      </c>
      <c r="G5" s="895">
        <v>2012</v>
      </c>
      <c r="H5" s="890">
        <v>2013</v>
      </c>
      <c r="I5" s="890">
        <v>2014</v>
      </c>
      <c r="J5" s="891" t="s">
        <v>2</v>
      </c>
      <c r="K5" s="895">
        <v>2012</v>
      </c>
      <c r="L5" s="890">
        <v>2013</v>
      </c>
      <c r="M5" s="890">
        <v>2014</v>
      </c>
      <c r="N5" s="896" t="s">
        <v>93</v>
      </c>
    </row>
    <row r="6" spans="1:14" ht="14.4" customHeight="1" thickBot="1" x14ac:dyDescent="0.35">
      <c r="A6" s="888" t="s">
        <v>3053</v>
      </c>
      <c r="B6" s="889" t="s">
        <v>3669</v>
      </c>
      <c r="C6" s="892">
        <v>2291</v>
      </c>
      <c r="D6" s="893">
        <v>1739</v>
      </c>
      <c r="E6" s="893">
        <v>2124</v>
      </c>
      <c r="F6" s="894">
        <v>0.9271060672195548</v>
      </c>
      <c r="G6" s="892">
        <v>2189.4443999999999</v>
      </c>
      <c r="H6" s="893">
        <v>1660.9949999999999</v>
      </c>
      <c r="I6" s="893">
        <v>2044.4246999999996</v>
      </c>
      <c r="J6" s="894">
        <v>0.9337641549609571</v>
      </c>
      <c r="K6" s="892">
        <v>80.185000000000002</v>
      </c>
      <c r="L6" s="893">
        <v>60.865000000000002</v>
      </c>
      <c r="M6" s="893">
        <v>74.34</v>
      </c>
      <c r="N6" s="897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2014-08-20T09:51:46Z</dcterms:modified>
</cp:coreProperties>
</file>